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30" windowWidth="23295" windowHeight="11280"/>
  </bookViews>
  <sheets>
    <sheet name="Summary" sheetId="1" r:id="rId1"/>
    <sheet name="Miscellaneous" sheetId="4" r:id="rId2"/>
    <sheet name="Works-Conf" sheetId="5" r:id="rId3"/>
    <sheet name="Student-Liaison" sheetId="7" r:id="rId4"/>
    <sheet name="CTS History" sheetId="8" r:id="rId5"/>
  </sheets>
  <externalReferences>
    <externalReference r:id="rId6"/>
  </externalReferences>
  <definedNames>
    <definedName name="_xlnm.Print_Area" localSheetId="4">'CTS History'!$A$1:$V$49</definedName>
    <definedName name="_xlnm.Print_Area" localSheetId="1">Miscellaneous!$A$1:$P$119</definedName>
    <definedName name="_xlnm.Print_Area" localSheetId="3">'Student-Liaison'!$A$1:$P$16</definedName>
    <definedName name="_xlnm.Print_Area" localSheetId="0">Summary!$A$1:$W$40</definedName>
    <definedName name="_xlnm.Print_Area" localSheetId="2">'Works-Conf'!$A$1:$S$58</definedName>
  </definedNames>
  <calcPr calcId="125725"/>
</workbook>
</file>

<file path=xl/calcChain.xml><?xml version="1.0" encoding="utf-8"?>
<calcChain xmlns="http://schemas.openxmlformats.org/spreadsheetml/2006/main">
  <c r="D16" i="1"/>
  <c r="D15"/>
  <c r="I13"/>
  <c r="K13" s="1"/>
  <c r="D37"/>
  <c r="S37"/>
  <c r="I37" s="1"/>
  <c r="K37" s="1"/>
  <c r="S16"/>
  <c r="I16" s="1"/>
  <c r="K16" s="1"/>
  <c r="G31" i="8"/>
  <c r="G44"/>
  <c r="G43"/>
  <c r="G42"/>
  <c r="G41"/>
  <c r="G40"/>
  <c r="F44"/>
  <c r="F43"/>
  <c r="F42"/>
  <c r="F41"/>
  <c r="F40"/>
  <c r="G29"/>
  <c r="G28"/>
  <c r="G27"/>
  <c r="G26"/>
  <c r="G25"/>
  <c r="R39" i="1"/>
  <c r="C10" i="8"/>
  <c r="G10"/>
  <c r="G11"/>
  <c r="G12"/>
  <c r="G13"/>
  <c r="G14"/>
  <c r="G15"/>
  <c r="L40"/>
  <c r="L41"/>
  <c r="L42"/>
  <c r="L43"/>
  <c r="L44"/>
  <c r="L45"/>
  <c r="J25"/>
  <c r="J10"/>
  <c r="J40"/>
  <c r="J26"/>
  <c r="J11"/>
  <c r="J41"/>
  <c r="J27"/>
  <c r="J12"/>
  <c r="J42"/>
  <c r="J28"/>
  <c r="J13"/>
  <c r="J43"/>
  <c r="J29"/>
  <c r="J14"/>
  <c r="J44"/>
  <c r="J45"/>
  <c r="I45"/>
  <c r="G45"/>
  <c r="F45"/>
  <c r="D45"/>
  <c r="D31"/>
  <c r="E46"/>
  <c r="G30"/>
  <c r="F30" s="1"/>
  <c r="F32" s="1"/>
  <c r="G34" s="1"/>
  <c r="L30"/>
  <c r="J30"/>
  <c r="I30"/>
  <c r="D30"/>
  <c r="D32" s="1"/>
  <c r="L15"/>
  <c r="J15"/>
  <c r="I15"/>
  <c r="F15"/>
  <c r="O31" i="1"/>
  <c r="S31"/>
  <c r="D31" s="1"/>
  <c r="W31"/>
  <c r="Q39"/>
  <c r="O71"/>
  <c r="O70"/>
  <c r="O69"/>
  <c r="O26"/>
  <c r="S26"/>
  <c r="D26" s="1"/>
  <c r="W26"/>
  <c r="O23"/>
  <c r="S23"/>
  <c r="I23" s="1"/>
  <c r="K23" s="1"/>
  <c r="W23"/>
  <c r="K56" i="4"/>
  <c r="K21"/>
  <c r="K77"/>
  <c r="K26"/>
  <c r="L52" i="5"/>
  <c r="L57"/>
  <c r="O37" i="1"/>
  <c r="H57" i="5"/>
  <c r="R39"/>
  <c r="Q39"/>
  <c r="P39"/>
  <c r="F20"/>
  <c r="L50" i="4"/>
  <c r="P50"/>
  <c r="P52"/>
  <c r="L52"/>
  <c r="H52"/>
  <c r="S14" i="1"/>
  <c r="I14" s="1"/>
  <c r="W37"/>
  <c r="O36"/>
  <c r="S36"/>
  <c r="I36" s="1"/>
  <c r="K36" s="1"/>
  <c r="W36"/>
  <c r="S35"/>
  <c r="I35" s="1"/>
  <c r="K35" s="1"/>
  <c r="W35"/>
  <c r="O34"/>
  <c r="S34"/>
  <c r="D34" s="1"/>
  <c r="W34"/>
  <c r="O32"/>
  <c r="S32"/>
  <c r="D32" s="1"/>
  <c r="W32"/>
  <c r="D14" i="8" s="1"/>
  <c r="C14" s="1"/>
  <c r="O30" i="1"/>
  <c r="S30"/>
  <c r="D30" s="1"/>
  <c r="W30"/>
  <c r="D13" i="8" s="1"/>
  <c r="C13" s="1"/>
  <c r="W29" i="1"/>
  <c r="O29"/>
  <c r="S29"/>
  <c r="I29" s="1"/>
  <c r="K29" s="1"/>
  <c r="S27"/>
  <c r="D27" s="1"/>
  <c r="F27" s="1"/>
  <c r="W27"/>
  <c r="S25"/>
  <c r="D25" s="1"/>
  <c r="F25" s="1"/>
  <c r="G25" s="1"/>
  <c r="W25"/>
  <c r="O22"/>
  <c r="S22"/>
  <c r="D22" s="1"/>
  <c r="W22"/>
  <c r="O21"/>
  <c r="S21"/>
  <c r="D21" s="1"/>
  <c r="W21"/>
  <c r="W18"/>
  <c r="O18"/>
  <c r="S18"/>
  <c r="D18" s="1"/>
  <c r="O17"/>
  <c r="S17"/>
  <c r="I17" s="1"/>
  <c r="K17" s="1"/>
  <c r="W17"/>
  <c r="O16"/>
  <c r="W16"/>
  <c r="D12" i="8" s="1"/>
  <c r="C12" s="1"/>
  <c r="O15" i="1"/>
  <c r="S15"/>
  <c r="W15"/>
  <c r="W14"/>
  <c r="O14"/>
  <c r="S24"/>
  <c r="I24" s="1"/>
  <c r="K24" s="1"/>
  <c r="S33"/>
  <c r="D33" s="1"/>
  <c r="S28"/>
  <c r="D28" s="1"/>
  <c r="O20"/>
  <c r="S20"/>
  <c r="I20" s="1"/>
  <c r="K20" s="1"/>
  <c r="S19"/>
  <c r="D19" s="1"/>
  <c r="O24"/>
  <c r="O13"/>
  <c r="O19"/>
  <c r="O25"/>
  <c r="O27"/>
  <c r="O28"/>
  <c r="O33"/>
  <c r="O35"/>
  <c r="S13"/>
  <c r="D13" s="1"/>
  <c r="C39"/>
  <c r="J56" i="4"/>
  <c r="J21" s="1"/>
  <c r="J65"/>
  <c r="J23" s="1"/>
  <c r="J77"/>
  <c r="J26"/>
  <c r="J101"/>
  <c r="J27"/>
  <c r="L27" s="1"/>
  <c r="J118"/>
  <c r="J29" s="1"/>
  <c r="L29" s="1"/>
  <c r="P106"/>
  <c r="P118" s="1"/>
  <c r="P107"/>
  <c r="P108"/>
  <c r="P109"/>
  <c r="P110"/>
  <c r="P111"/>
  <c r="P112"/>
  <c r="P113"/>
  <c r="P114"/>
  <c r="P115"/>
  <c r="P116"/>
  <c r="N77"/>
  <c r="N26" s="1"/>
  <c r="P70"/>
  <c r="P71"/>
  <c r="P72"/>
  <c r="P73"/>
  <c r="P74"/>
  <c r="P75"/>
  <c r="P77" s="1"/>
  <c r="N101"/>
  <c r="P101" s="1"/>
  <c r="N27"/>
  <c r="O101"/>
  <c r="O27" s="1"/>
  <c r="P61"/>
  <c r="P65" s="1"/>
  <c r="P62"/>
  <c r="P63"/>
  <c r="P46"/>
  <c r="P47"/>
  <c r="P48"/>
  <c r="P56" s="1"/>
  <c r="P51"/>
  <c r="P49"/>
  <c r="P53"/>
  <c r="P54"/>
  <c r="O77"/>
  <c r="O26"/>
  <c r="R57" i="5"/>
  <c r="Q57"/>
  <c r="P57"/>
  <c r="R17"/>
  <c r="M17"/>
  <c r="H17"/>
  <c r="H51" i="4"/>
  <c r="L51"/>
  <c r="M16" i="5"/>
  <c r="M20"/>
  <c r="M33"/>
  <c r="M39"/>
  <c r="M48"/>
  <c r="M52"/>
  <c r="M57"/>
  <c r="L20"/>
  <c r="L39"/>
  <c r="K20"/>
  <c r="K52"/>
  <c r="K57"/>
  <c r="F57"/>
  <c r="G20"/>
  <c r="G52"/>
  <c r="G57"/>
  <c r="P98" i="4"/>
  <c r="L98"/>
  <c r="H98"/>
  <c r="L82"/>
  <c r="L101" s="1"/>
  <c r="L83"/>
  <c r="L84"/>
  <c r="L85"/>
  <c r="L86"/>
  <c r="L87"/>
  <c r="L88"/>
  <c r="L89"/>
  <c r="L90"/>
  <c r="L91"/>
  <c r="L92"/>
  <c r="L93"/>
  <c r="L94"/>
  <c r="L95"/>
  <c r="L96"/>
  <c r="L97"/>
  <c r="L99"/>
  <c r="K101"/>
  <c r="K27" s="1"/>
  <c r="P82"/>
  <c r="P83"/>
  <c r="P84"/>
  <c r="P85"/>
  <c r="P86"/>
  <c r="P87"/>
  <c r="P88"/>
  <c r="P89"/>
  <c r="P90"/>
  <c r="P91"/>
  <c r="P92"/>
  <c r="P93"/>
  <c r="P94"/>
  <c r="P95"/>
  <c r="P96"/>
  <c r="P97"/>
  <c r="P99"/>
  <c r="H82"/>
  <c r="H101" s="1"/>
  <c r="H102" s="1"/>
  <c r="H27" s="1"/>
  <c r="H83"/>
  <c r="H84"/>
  <c r="H85"/>
  <c r="H86"/>
  <c r="H87"/>
  <c r="H88"/>
  <c r="H89"/>
  <c r="H90"/>
  <c r="H91"/>
  <c r="H92"/>
  <c r="H93"/>
  <c r="H94"/>
  <c r="H95"/>
  <c r="H96"/>
  <c r="H97"/>
  <c r="H99"/>
  <c r="G101"/>
  <c r="G27" s="1"/>
  <c r="F101"/>
  <c r="F27" s="1"/>
  <c r="P22"/>
  <c r="L22"/>
  <c r="H22"/>
  <c r="I36" i="5"/>
  <c r="R36"/>
  <c r="S36"/>
  <c r="M44"/>
  <c r="M36"/>
  <c r="N36"/>
  <c r="R16"/>
  <c r="H16"/>
  <c r="R44"/>
  <c r="R45"/>
  <c r="R46"/>
  <c r="R47"/>
  <c r="R48"/>
  <c r="R49"/>
  <c r="R50"/>
  <c r="R52"/>
  <c r="M45"/>
  <c r="M46"/>
  <c r="M47"/>
  <c r="M49"/>
  <c r="M50"/>
  <c r="H44"/>
  <c r="H45"/>
  <c r="H46"/>
  <c r="H47"/>
  <c r="H48"/>
  <c r="H49"/>
  <c r="H50"/>
  <c r="H52"/>
  <c r="R15"/>
  <c r="M15"/>
  <c r="H15"/>
  <c r="K37"/>
  <c r="N37"/>
  <c r="N35"/>
  <c r="N34"/>
  <c r="N33"/>
  <c r="N32"/>
  <c r="N31"/>
  <c r="M30"/>
  <c r="N30"/>
  <c r="N29"/>
  <c r="N28"/>
  <c r="N27"/>
  <c r="N26"/>
  <c r="N25"/>
  <c r="M25"/>
  <c r="M26"/>
  <c r="M27"/>
  <c r="M28"/>
  <c r="M29"/>
  <c r="M31"/>
  <c r="M32"/>
  <c r="M34"/>
  <c r="M35"/>
  <c r="H37"/>
  <c r="L37"/>
  <c r="M37"/>
  <c r="K39"/>
  <c r="N39"/>
  <c r="I33" i="1"/>
  <c r="K33" s="1"/>
  <c r="I32"/>
  <c r="K32" s="1"/>
  <c r="I27"/>
  <c r="K27" s="1"/>
  <c r="I19"/>
  <c r="K19" s="1"/>
  <c r="I26"/>
  <c r="K26" s="1"/>
  <c r="J15" i="7"/>
  <c r="H13"/>
  <c r="K13"/>
  <c r="K15"/>
  <c r="W33" i="1"/>
  <c r="W28"/>
  <c r="W24"/>
  <c r="D11" i="8" s="1"/>
  <c r="W20" i="1"/>
  <c r="W19"/>
  <c r="R26" i="5"/>
  <c r="R27"/>
  <c r="R28"/>
  <c r="R29"/>
  <c r="R30"/>
  <c r="R31"/>
  <c r="R32"/>
  <c r="R33"/>
  <c r="R34"/>
  <c r="R35"/>
  <c r="R37"/>
  <c r="R40"/>
  <c r="R53"/>
  <c r="Q52"/>
  <c r="P52"/>
  <c r="H26"/>
  <c r="H27"/>
  <c r="H28"/>
  <c r="H29"/>
  <c r="H30"/>
  <c r="H31"/>
  <c r="H32"/>
  <c r="H33"/>
  <c r="H34"/>
  <c r="H35"/>
  <c r="H36"/>
  <c r="H39"/>
  <c r="H40"/>
  <c r="H53"/>
  <c r="G39"/>
  <c r="F39"/>
  <c r="F52"/>
  <c r="R10"/>
  <c r="R11"/>
  <c r="R14"/>
  <c r="R13"/>
  <c r="R12"/>
  <c r="R18"/>
  <c r="R20"/>
  <c r="R21"/>
  <c r="Q20"/>
  <c r="P20"/>
  <c r="H10"/>
  <c r="H11"/>
  <c r="H14"/>
  <c r="H13"/>
  <c r="H12"/>
  <c r="H18"/>
  <c r="H20"/>
  <c r="H21"/>
  <c r="P10" i="4"/>
  <c r="P11"/>
  <c r="P12"/>
  <c r="P13"/>
  <c r="P14"/>
  <c r="P15"/>
  <c r="P16"/>
  <c r="P17"/>
  <c r="P18"/>
  <c r="P19"/>
  <c r="P20"/>
  <c r="P24"/>
  <c r="P25"/>
  <c r="P28"/>
  <c r="P30"/>
  <c r="O56"/>
  <c r="O21" s="1"/>
  <c r="O32" s="1"/>
  <c r="O65"/>
  <c r="O23" s="1"/>
  <c r="O118"/>
  <c r="O29" s="1"/>
  <c r="N56"/>
  <c r="N21" s="1"/>
  <c r="N32" s="1"/>
  <c r="N65"/>
  <c r="N23" s="1"/>
  <c r="N118"/>
  <c r="N29" s="1"/>
  <c r="H10"/>
  <c r="H11"/>
  <c r="H12"/>
  <c r="H32" s="1"/>
  <c r="H33" s="1"/>
  <c r="H13"/>
  <c r="K13" s="1"/>
  <c r="L13" s="1"/>
  <c r="H14"/>
  <c r="K14" s="1"/>
  <c r="L14" s="1"/>
  <c r="H15"/>
  <c r="K15" s="1"/>
  <c r="L15" s="1"/>
  <c r="H16"/>
  <c r="H17"/>
  <c r="H18"/>
  <c r="H19"/>
  <c r="H20"/>
  <c r="H46"/>
  <c r="H56" s="1"/>
  <c r="H57" s="1"/>
  <c r="H21" s="1"/>
  <c r="H48"/>
  <c r="H50"/>
  <c r="H47"/>
  <c r="H49"/>
  <c r="H53"/>
  <c r="H61"/>
  <c r="H65" s="1"/>
  <c r="H66" s="1"/>
  <c r="H23" s="1"/>
  <c r="H62"/>
  <c r="H63"/>
  <c r="H24"/>
  <c r="H25"/>
  <c r="H70"/>
  <c r="H71"/>
  <c r="H72"/>
  <c r="H73"/>
  <c r="H74"/>
  <c r="H75"/>
  <c r="H77"/>
  <c r="H78" s="1"/>
  <c r="H26" s="1"/>
  <c r="H28"/>
  <c r="H106"/>
  <c r="H107"/>
  <c r="H108"/>
  <c r="H118" s="1"/>
  <c r="H119" s="1"/>
  <c r="H29" s="1"/>
  <c r="H109"/>
  <c r="H110"/>
  <c r="H111"/>
  <c r="H112"/>
  <c r="H113"/>
  <c r="H114"/>
  <c r="H115"/>
  <c r="H116"/>
  <c r="H30"/>
  <c r="H9" i="7"/>
  <c r="H10"/>
  <c r="H11"/>
  <c r="H12"/>
  <c r="H15"/>
  <c r="H16"/>
  <c r="N15"/>
  <c r="G15"/>
  <c r="F15"/>
  <c r="N39" i="1"/>
  <c r="M39"/>
  <c r="G65" i="4"/>
  <c r="G23" s="1"/>
  <c r="F65"/>
  <c r="K65"/>
  <c r="K23" s="1"/>
  <c r="G56"/>
  <c r="F56"/>
  <c r="L20"/>
  <c r="L19"/>
  <c r="L18"/>
  <c r="L10" i="7"/>
  <c r="M18" i="5"/>
  <c r="M12"/>
  <c r="M13"/>
  <c r="M14"/>
  <c r="M11"/>
  <c r="M10"/>
  <c r="I37"/>
  <c r="I35"/>
  <c r="I34"/>
  <c r="I33"/>
  <c r="I32"/>
  <c r="I31"/>
  <c r="I30"/>
  <c r="I29"/>
  <c r="I28"/>
  <c r="I27"/>
  <c r="I25"/>
  <c r="H25"/>
  <c r="H58"/>
  <c r="I39"/>
  <c r="I26"/>
  <c r="L11" i="7"/>
  <c r="L12"/>
  <c r="L9"/>
  <c r="U39" i="1"/>
  <c r="I40" i="8"/>
  <c r="I17"/>
  <c r="L17"/>
  <c r="J19"/>
  <c r="A4"/>
  <c r="A1"/>
  <c r="A2"/>
  <c r="S46"/>
  <c r="S47"/>
  <c r="V46"/>
  <c r="T46"/>
  <c r="R31"/>
  <c r="R16"/>
  <c r="R46"/>
  <c r="Q46"/>
  <c r="O46"/>
  <c r="N46"/>
  <c r="L46"/>
  <c r="K46"/>
  <c r="J31"/>
  <c r="J16"/>
  <c r="J46"/>
  <c r="I46"/>
  <c r="H46"/>
  <c r="V44"/>
  <c r="T44"/>
  <c r="S44"/>
  <c r="Q44"/>
  <c r="O44"/>
  <c r="N44"/>
  <c r="K44"/>
  <c r="I44"/>
  <c r="V43"/>
  <c r="T43"/>
  <c r="S43"/>
  <c r="Q43"/>
  <c r="P28"/>
  <c r="P13"/>
  <c r="P43"/>
  <c r="O43"/>
  <c r="N43"/>
  <c r="M28"/>
  <c r="M13"/>
  <c r="M43"/>
  <c r="K43"/>
  <c r="I43"/>
  <c r="V42"/>
  <c r="T42"/>
  <c r="S42"/>
  <c r="Q42"/>
  <c r="O42"/>
  <c r="N42"/>
  <c r="K42"/>
  <c r="I42"/>
  <c r="V41"/>
  <c r="U26"/>
  <c r="U11"/>
  <c r="U41"/>
  <c r="T41"/>
  <c r="S41"/>
  <c r="Q41"/>
  <c r="O41"/>
  <c r="N41"/>
  <c r="K41"/>
  <c r="I41"/>
  <c r="V40"/>
  <c r="U25"/>
  <c r="U10"/>
  <c r="U40"/>
  <c r="T40"/>
  <c r="T45"/>
  <c r="T47"/>
  <c r="S40"/>
  <c r="Q40"/>
  <c r="O40"/>
  <c r="N40"/>
  <c r="M25"/>
  <c r="M10"/>
  <c r="M40"/>
  <c r="K40"/>
  <c r="N30"/>
  <c r="N32"/>
  <c r="Q30"/>
  <c r="Q32"/>
  <c r="P34"/>
  <c r="S32"/>
  <c r="U31"/>
  <c r="U16"/>
  <c r="U46"/>
  <c r="P31"/>
  <c r="M31"/>
  <c r="V30"/>
  <c r="V15"/>
  <c r="V45"/>
  <c r="T30"/>
  <c r="T32"/>
  <c r="L32"/>
  <c r="M34"/>
  <c r="U29"/>
  <c r="U14"/>
  <c r="U44"/>
  <c r="R29"/>
  <c r="R14"/>
  <c r="R44"/>
  <c r="P29"/>
  <c r="P14"/>
  <c r="P44"/>
  <c r="M29"/>
  <c r="M14"/>
  <c r="M44"/>
  <c r="U28"/>
  <c r="U13"/>
  <c r="U43"/>
  <c r="R28"/>
  <c r="R13"/>
  <c r="R43"/>
  <c r="U27"/>
  <c r="U12"/>
  <c r="U42"/>
  <c r="R27"/>
  <c r="R12"/>
  <c r="R42"/>
  <c r="P27"/>
  <c r="P12"/>
  <c r="P42"/>
  <c r="M27"/>
  <c r="R26"/>
  <c r="R11"/>
  <c r="R41"/>
  <c r="P26"/>
  <c r="P11"/>
  <c r="P41"/>
  <c r="M26"/>
  <c r="M11"/>
  <c r="M41"/>
  <c r="J32"/>
  <c r="U30"/>
  <c r="U32"/>
  <c r="R25"/>
  <c r="R30"/>
  <c r="R32"/>
  <c r="P25"/>
  <c r="P30"/>
  <c r="P32"/>
  <c r="S17"/>
  <c r="Q15"/>
  <c r="Q17"/>
  <c r="N15"/>
  <c r="N17"/>
  <c r="P19"/>
  <c r="P16"/>
  <c r="P46"/>
  <c r="M16"/>
  <c r="V17"/>
  <c r="T15"/>
  <c r="T17"/>
  <c r="M19"/>
  <c r="M12"/>
  <c r="M42"/>
  <c r="M15"/>
  <c r="J17"/>
  <c r="U15"/>
  <c r="U17"/>
  <c r="R10"/>
  <c r="R15"/>
  <c r="R17"/>
  <c r="P10"/>
  <c r="P15"/>
  <c r="P17"/>
  <c r="A4" i="7"/>
  <c r="A1"/>
  <c r="A1" i="5"/>
  <c r="A2" i="7"/>
  <c r="A4" i="5"/>
  <c r="A2"/>
  <c r="A39" i="4"/>
  <c r="A37"/>
  <c r="A36"/>
  <c r="A4"/>
  <c r="A2"/>
  <c r="A1"/>
  <c r="M46" i="8"/>
  <c r="M17"/>
  <c r="N45"/>
  <c r="N47"/>
  <c r="Q45"/>
  <c r="Q47"/>
  <c r="P49"/>
  <c r="L47"/>
  <c r="M49"/>
  <c r="R34"/>
  <c r="M45"/>
  <c r="M47"/>
  <c r="R49"/>
  <c r="V32"/>
  <c r="U34"/>
  <c r="U45"/>
  <c r="U47"/>
  <c r="U19"/>
  <c r="R19"/>
  <c r="V47"/>
  <c r="U49"/>
  <c r="R40"/>
  <c r="R45"/>
  <c r="R47"/>
  <c r="M30"/>
  <c r="M32"/>
  <c r="P40"/>
  <c r="P45"/>
  <c r="P47"/>
  <c r="J47"/>
  <c r="I32"/>
  <c r="J34"/>
  <c r="I47"/>
  <c r="J49"/>
  <c r="F23" i="4"/>
  <c r="L63"/>
  <c r="L62"/>
  <c r="L65" s="1"/>
  <c r="L61"/>
  <c r="S27" i="5"/>
  <c r="S34"/>
  <c r="L74" i="4"/>
  <c r="L108"/>
  <c r="L110"/>
  <c r="L111"/>
  <c r="L112"/>
  <c r="R25" i="5"/>
  <c r="S25"/>
  <c r="S37"/>
  <c r="S35"/>
  <c r="S32"/>
  <c r="S31"/>
  <c r="S29"/>
  <c r="G77" i="4"/>
  <c r="G26"/>
  <c r="F77"/>
  <c r="F26" s="1"/>
  <c r="G21"/>
  <c r="F21"/>
  <c r="L54"/>
  <c r="L53"/>
  <c r="L49"/>
  <c r="L47"/>
  <c r="L56" s="1"/>
  <c r="L48"/>
  <c r="L46"/>
  <c r="L75"/>
  <c r="L73"/>
  <c r="L77" s="1"/>
  <c r="L72"/>
  <c r="L70"/>
  <c r="L71"/>
  <c r="G118"/>
  <c r="G29" s="1"/>
  <c r="F118"/>
  <c r="F29" s="1"/>
  <c r="L116"/>
  <c r="L115"/>
  <c r="L114"/>
  <c r="L113"/>
  <c r="L109"/>
  <c r="L107"/>
  <c r="L106"/>
  <c r="L118" s="1"/>
  <c r="K118"/>
  <c r="K29"/>
  <c r="L13" i="7"/>
  <c r="O15"/>
  <c r="P9"/>
  <c r="P10"/>
  <c r="P11"/>
  <c r="P12"/>
  <c r="P13"/>
  <c r="P15"/>
  <c r="P16"/>
  <c r="V39" i="1"/>
  <c r="S33" i="5"/>
  <c r="S30"/>
  <c r="S28"/>
  <c r="S26"/>
  <c r="L30" i="4"/>
  <c r="L28"/>
  <c r="L26"/>
  <c r="L25"/>
  <c r="L24"/>
  <c r="L17"/>
  <c r="K16"/>
  <c r="L16" s="1"/>
  <c r="K11"/>
  <c r="K10"/>
  <c r="W13" i="1"/>
  <c r="S39" i="5"/>
  <c r="J39" i="1"/>
  <c r="K21"/>
  <c r="R58" i="5"/>
  <c r="L15" i="7"/>
  <c r="L10" i="4"/>
  <c r="L11"/>
  <c r="G16" i="8"/>
  <c r="G17"/>
  <c r="C16"/>
  <c r="F46"/>
  <c r="F47" s="1"/>
  <c r="G49" s="1"/>
  <c r="F17"/>
  <c r="G19" s="1"/>
  <c r="I18" i="1" l="1"/>
  <c r="I15"/>
  <c r="K15" s="1"/>
  <c r="D14"/>
  <c r="F14" s="1"/>
  <c r="G14" s="1"/>
  <c r="I34"/>
  <c r="K34" s="1"/>
  <c r="D36"/>
  <c r="F36" s="1"/>
  <c r="G36" s="1"/>
  <c r="D29"/>
  <c r="D20"/>
  <c r="I28"/>
  <c r="K28" s="1"/>
  <c r="F30"/>
  <c r="G30" s="1"/>
  <c r="I31"/>
  <c r="K31" s="1"/>
  <c r="I25"/>
  <c r="K25" s="1"/>
  <c r="W39"/>
  <c r="I21"/>
  <c r="K18" s="1"/>
  <c r="F22"/>
  <c r="G22" s="1"/>
  <c r="D17"/>
  <c r="F17" s="1"/>
  <c r="G17" s="1"/>
  <c r="G27"/>
  <c r="D35"/>
  <c r="F35" s="1"/>
  <c r="G35" s="1"/>
  <c r="O39"/>
  <c r="F16"/>
  <c r="G16" s="1"/>
  <c r="D24"/>
  <c r="F23"/>
  <c r="G23" s="1"/>
  <c r="D23"/>
  <c r="F26"/>
  <c r="G26" s="1"/>
  <c r="F34"/>
  <c r="G34" s="1"/>
  <c r="F21"/>
  <c r="G21" s="1"/>
  <c r="F15"/>
  <c r="G15" s="1"/>
  <c r="D15" i="8"/>
  <c r="C15" s="1"/>
  <c r="C17" s="1"/>
  <c r="D19" s="1"/>
  <c r="F37" i="1"/>
  <c r="G37" s="1"/>
  <c r="F32"/>
  <c r="G32" s="1"/>
  <c r="F31"/>
  <c r="G31" s="1"/>
  <c r="I30"/>
  <c r="K30" s="1"/>
  <c r="F29"/>
  <c r="G29" s="1"/>
  <c r="I22"/>
  <c r="K22" s="1"/>
  <c r="C11" i="8"/>
  <c r="F18" i="1"/>
  <c r="G18" s="1"/>
  <c r="K14"/>
  <c r="S39"/>
  <c r="G32" i="8"/>
  <c r="P23" i="4"/>
  <c r="P66"/>
  <c r="P78"/>
  <c r="P26"/>
  <c r="L21"/>
  <c r="J32"/>
  <c r="P21"/>
  <c r="P57"/>
  <c r="P102"/>
  <c r="P27"/>
  <c r="P32"/>
  <c r="P33" s="1"/>
  <c r="F32"/>
  <c r="L23"/>
  <c r="G32"/>
  <c r="P119"/>
  <c r="P29"/>
  <c r="K12"/>
  <c r="L12" s="1"/>
  <c r="L32" s="1"/>
  <c r="G46" i="8"/>
  <c r="G47" s="1"/>
  <c r="K39" i="1" l="1"/>
  <c r="D39"/>
  <c r="D17" i="8"/>
  <c r="I39" i="1"/>
  <c r="G39"/>
  <c r="F39"/>
  <c r="K32" i="4"/>
</calcChain>
</file>

<file path=xl/sharedStrings.xml><?xml version="1.0" encoding="utf-8"?>
<sst xmlns="http://schemas.openxmlformats.org/spreadsheetml/2006/main" count="687" uniqueCount="277">
  <si>
    <t>PACE</t>
  </si>
  <si>
    <t xml:space="preserve"> </t>
  </si>
  <si>
    <t>Women In Engrng</t>
  </si>
  <si>
    <t>Consultants Network</t>
  </si>
  <si>
    <t>Total</t>
  </si>
  <si>
    <t>Rebate</t>
  </si>
  <si>
    <t>HQ IEEE &amp; Societies</t>
  </si>
  <si>
    <t>4.10.1</t>
  </si>
  <si>
    <t>Admin Mtgs</t>
  </si>
  <si>
    <t>Advertising-Non IEEE</t>
  </si>
  <si>
    <t>5.21.3</t>
  </si>
  <si>
    <t>5.60.1</t>
  </si>
  <si>
    <t>5.60.2</t>
  </si>
  <si>
    <t>Mngt &amp; Gen - Other</t>
  </si>
  <si>
    <t>Interest</t>
  </si>
  <si>
    <t>5.60.3</t>
  </si>
  <si>
    <t>Net  Bud minus Act</t>
  </si>
  <si>
    <t>Analog publishing SW upgrade - $40</t>
  </si>
  <si>
    <t>Section Other Program Exp</t>
  </si>
  <si>
    <t>APP/MTT</t>
  </si>
  <si>
    <t>Life-Austin</t>
  </si>
  <si>
    <t>Life-San Antonio</t>
  </si>
  <si>
    <t>5.21.1</t>
  </si>
  <si>
    <t>2012 Solar Tech Workshop</t>
  </si>
  <si>
    <t>Advertising-IEEE</t>
  </si>
  <si>
    <t>Circuits &amp; Sys/SSC</t>
  </si>
  <si>
    <t>Other income</t>
  </si>
  <si>
    <t>Section Congress Expense</t>
  </si>
  <si>
    <t>Meetings &amp; Socials</t>
  </si>
  <si>
    <t>Photonics (PHO36)</t>
  </si>
  <si>
    <t>Education (E25)</t>
  </si>
  <si>
    <t>Elect-Mag Comp (EMC27)</t>
  </si>
  <si>
    <t>Electron Devices (ED15)</t>
  </si>
  <si>
    <t>Engr Med &amp; Bio (EMB18)</t>
  </si>
  <si>
    <t>I&amp;M (IM09)</t>
  </si>
  <si>
    <t>PES-San Antonio (PE31)</t>
  </si>
  <si>
    <t>Product Safety (PSE43)</t>
  </si>
  <si>
    <t>Computer SA  (C16)</t>
  </si>
  <si>
    <t>Contributions - Corporate</t>
  </si>
  <si>
    <t>Secretary</t>
  </si>
  <si>
    <t>Treasurer</t>
  </si>
  <si>
    <t>Act Rev</t>
  </si>
  <si>
    <t>Est Rev</t>
  </si>
  <si>
    <t>Past Secion Chair Pin Award</t>
  </si>
  <si>
    <t>Advocate</t>
  </si>
  <si>
    <t>Life-SA</t>
  </si>
  <si>
    <t>IEEE Central Texas Section</t>
  </si>
  <si>
    <t>Acct</t>
  </si>
  <si>
    <t>FIRST Robotics team, SA</t>
  </si>
  <si>
    <t>EMBS</t>
  </si>
  <si>
    <t>PI2</t>
  </si>
  <si>
    <t>IEEE Coffee Mug Awards</t>
  </si>
  <si>
    <t>Est Exp</t>
  </si>
  <si>
    <t>Activity</t>
  </si>
  <si>
    <t>Com/SP-AUS</t>
  </si>
  <si>
    <t>Com/SP-SA</t>
  </si>
  <si>
    <t>CAS/SSC</t>
  </si>
  <si>
    <t>CEDA</t>
  </si>
  <si>
    <t>CTCN</t>
  </si>
  <si>
    <t>iPhone Programming Wks</t>
  </si>
  <si>
    <t>Consultants Wks</t>
  </si>
  <si>
    <t>Home Elec Sys Wks</t>
  </si>
  <si>
    <t>Life SA</t>
  </si>
  <si>
    <t>Virtual Museum Wks</t>
  </si>
  <si>
    <t>K-12</t>
  </si>
  <si>
    <t>_______</t>
  </si>
  <si>
    <t>National Inst Week Conf</t>
  </si>
  <si>
    <t>______</t>
  </si>
  <si>
    <t>% of Rev</t>
  </si>
  <si>
    <t>Chairman</t>
  </si>
  <si>
    <t>4.80.1</t>
  </si>
  <si>
    <t>4.80.2</t>
  </si>
  <si>
    <t>4.80.3</t>
  </si>
  <si>
    <t>Other Expenses</t>
  </si>
  <si>
    <t>Student Br Grants Phase 1</t>
  </si>
  <si>
    <t>Student Br Grants Phase 2</t>
  </si>
  <si>
    <t>Report Incentives</t>
  </si>
  <si>
    <t>ITEM, ACTIVITY, OR EVENT</t>
  </si>
  <si>
    <t xml:space="preserve">MISCELLANEOUS </t>
  </si>
  <si>
    <t>4.10.3</t>
  </si>
  <si>
    <t>Non-Technical &amp; Social</t>
  </si>
  <si>
    <t>Req Net</t>
  </si>
  <si>
    <t>Chairman to attend GlobeCom conference, December, Atlanta</t>
  </si>
  <si>
    <t>Officer to attend GlobeCom conference, December, Atlanta</t>
  </si>
  <si>
    <t>EMC</t>
  </si>
  <si>
    <t>I&amp;M</t>
  </si>
  <si>
    <t>Treasurer to attend IECON, November 10-13, Vienna</t>
  </si>
  <si>
    <t>Conferences</t>
  </si>
  <si>
    <t>V-C Austin</t>
  </si>
  <si>
    <t>V-C SA</t>
  </si>
  <si>
    <t>Section mailing account annual fee to USPS</t>
  </si>
  <si>
    <t>Membership</t>
  </si>
  <si>
    <t>Physical annual mailing to CTS members - Postage</t>
  </si>
  <si>
    <t>Physical annual mailing to CTS members - Printing</t>
  </si>
  <si>
    <t>Webmaster</t>
  </si>
  <si>
    <t>Website support</t>
  </si>
  <si>
    <t xml:space="preserve">Shirts </t>
  </si>
  <si>
    <t>Scott</t>
  </si>
  <si>
    <t>5.60.6</t>
  </si>
  <si>
    <t>Other office expense (Normally charged to officers or chapters)</t>
  </si>
  <si>
    <t>5.60</t>
  </si>
  <si>
    <t xml:space="preserve">Chapters total </t>
  </si>
  <si>
    <t>Adj Rev</t>
  </si>
  <si>
    <t>Adj Exp</t>
  </si>
  <si>
    <t>Components (CPMT21)</t>
  </si>
  <si>
    <t>COLLEGE STUDENT LIAISON PROGRAM</t>
  </si>
  <si>
    <t>Region 5 Conf travel</t>
  </si>
  <si>
    <t>Adj Net</t>
  </si>
  <si>
    <t>Chairman Elect to attend chapter chairman training at PES GM, July 21-25, Vancover</t>
  </si>
  <si>
    <t>CTS</t>
  </si>
  <si>
    <t>Com/SP Wks</t>
  </si>
  <si>
    <t>Chairman to attend IAS Annual Meeting October 6-11 Orlando</t>
  </si>
  <si>
    <t>Secretary to attend PELS general meeting PEDG July 7-13,  Fayetteville  (asked for IEEC September 16-20, Denver)</t>
  </si>
  <si>
    <t>International Conf on Integ Ckts Design and Technlgy</t>
  </si>
  <si>
    <t>Design Automation Conf Fifty Year Celebration</t>
  </si>
  <si>
    <t>GlobeCom</t>
  </si>
  <si>
    <t>School, Event, Activate</t>
  </si>
  <si>
    <t>Com/SP-Austin</t>
  </si>
  <si>
    <t>Computer - Austin (C16)</t>
  </si>
  <si>
    <t>Volunteer Awards</t>
  </si>
  <si>
    <t>ED</t>
  </si>
  <si>
    <t>Plain Talk About Elect Power Sytems</t>
  </si>
  <si>
    <t>Com/SP</t>
  </si>
  <si>
    <t>PI2-AUS</t>
  </si>
  <si>
    <t>Change</t>
  </si>
  <si>
    <t>EDS</t>
  </si>
  <si>
    <t>PES-SA</t>
  </si>
  <si>
    <t>Com/SP-A</t>
  </si>
  <si>
    <t>2014 ESTIMATES</t>
  </si>
  <si>
    <t>SUPORT OR EVENT</t>
  </si>
  <si>
    <t>Discover Engineering, SA</t>
  </si>
  <si>
    <t>BEST Robotics Competition, SA</t>
  </si>
  <si>
    <t>UT ECE Edison Lecture Series, AUS</t>
  </si>
  <si>
    <t>TISP Seminars &amp; Proctor miles</t>
  </si>
  <si>
    <t>5.21.4</t>
  </si>
  <si>
    <t>PI2 (PE PEL IE IA)</t>
  </si>
  <si>
    <t>Sys, Men &amp; Cyber(SMC28)</t>
  </si>
  <si>
    <t>Breakout</t>
  </si>
  <si>
    <t>2.60/4.60</t>
  </si>
  <si>
    <t>Comm</t>
  </si>
  <si>
    <t>Chairman /C- Elect to attend PI2 society meetings in Ft Worth Dallas Washingon DC, National Harber MD</t>
  </si>
  <si>
    <t>Event Date Location</t>
  </si>
  <si>
    <t>Budget</t>
  </si>
  <si>
    <t>Name badges</t>
  </si>
  <si>
    <t>EWEEK lecture series in Austin</t>
  </si>
  <si>
    <t>EWEEK lecture series in San Antonio</t>
  </si>
  <si>
    <t>SCTION  MISCELLANEOUS BREAKOUT ESTIMATES</t>
  </si>
  <si>
    <t>Educational Activities Support (K-12)</t>
  </si>
  <si>
    <t>2.70/4.70</t>
  </si>
  <si>
    <t>K-12 Coord</t>
  </si>
  <si>
    <t>Chapter Travel Pool</t>
  </si>
  <si>
    <t>Emerging Clock Technology</t>
  </si>
  <si>
    <t>Asian American Wks</t>
  </si>
  <si>
    <t>Conferences Coordinator  to attend POCO Conference, TBD, if in US only.</t>
  </si>
  <si>
    <t>5.60.5</t>
  </si>
  <si>
    <t>Other printing and copies</t>
  </si>
  <si>
    <t>Other postage</t>
  </si>
  <si>
    <t>Section Travel Pool</t>
  </si>
  <si>
    <t>Chairman to  attend the CEDA Council meetig, November, San Jose</t>
  </si>
  <si>
    <t>Chairman /C- Elect to attend PES society meetings in National Harber MD</t>
  </si>
  <si>
    <t>Chairman to  attend ISSCC and  to attend SSC chapter chairmen meeting , February 9-13, San Francisco</t>
  </si>
  <si>
    <t>Chairman to  attend the Design Automation Conference 2013 in Austin, 2014 Jun 1-5  in San Francisco</t>
  </si>
  <si>
    <t>EMC chapter officer to attend Society conference, August 2013, Denver August 4-8, 2014, Raleigh</t>
  </si>
  <si>
    <t>Chairman to attend IMTC, May 6-9 2013, Minneapolis  12-15 May 2014 MONTEVIDEO, Uruguay</t>
  </si>
  <si>
    <t>EDS ESD Colloquium</t>
  </si>
  <si>
    <t>Mngt &amp; Gen - Office Expenses</t>
  </si>
  <si>
    <t>Cash Total</t>
  </si>
  <si>
    <t>Investment</t>
  </si>
  <si>
    <t>CICC</t>
  </si>
  <si>
    <t>Chairman to  attend the ICCDA conference San Jose , November 18-21, San Jose</t>
  </si>
  <si>
    <t>CTS Conference Support ($25,000 or more revenue)</t>
  </si>
  <si>
    <t>Section Miscellaneous Breakouts --  Awards</t>
  </si>
  <si>
    <t>Section Miscellaneous Breakouts --  Section Travel Pool</t>
  </si>
  <si>
    <t>Section Miscellaneous Breakouts --  Chapter Travel Pool</t>
  </si>
  <si>
    <t>Section Miscellaneous Breakouts --  Educational Activities Support (K-12)</t>
  </si>
  <si>
    <t>Section Miscellaneous Breakouts --  Office Expenses</t>
  </si>
  <si>
    <t>VC-A</t>
  </si>
  <si>
    <t>Awards (coffee cups, etc.)</t>
  </si>
  <si>
    <t>Check sum</t>
  </si>
  <si>
    <t>HISTORY</t>
  </si>
  <si>
    <t>Total Resevs</t>
  </si>
  <si>
    <t>The following numbers are from IEEE end of year CBRS reports which do not include outstanding checks; they differ from CTS Quick Books reports which do</t>
  </si>
  <si>
    <t>The following numbers are the difference between  CBRS and QuickBooks reports</t>
  </si>
  <si>
    <t>`</t>
  </si>
  <si>
    <t>Revenue</t>
  </si>
  <si>
    <t>Expenses</t>
  </si>
  <si>
    <t>Beginning</t>
  </si>
  <si>
    <t>Ending</t>
  </si>
  <si>
    <t>Actual</t>
  </si>
  <si>
    <t>Requested</t>
  </si>
  <si>
    <t>2014  RESULTS</t>
  </si>
  <si>
    <t>Net</t>
  </si>
  <si>
    <t>2015 ESTIMATES</t>
  </si>
  <si>
    <t>College Student Liaison Program</t>
  </si>
  <si>
    <t>4.80.</t>
  </si>
  <si>
    <t>2014 RESULTS</t>
  </si>
  <si>
    <t>CTS Managed Workshops (less than $25,000 revenue, more than 20 percent net)</t>
  </si>
  <si>
    <t>Conference</t>
  </si>
  <si>
    <t>Workshop</t>
  </si>
  <si>
    <t>K-12/VC-AUS</t>
  </si>
  <si>
    <t>CTS and Chapter Managed Events and Workshops (less than 20 percent net)</t>
  </si>
  <si>
    <t>Austin Technical Council Events and Expenses</t>
  </si>
  <si>
    <t>IEEE Day</t>
  </si>
  <si>
    <t>VC-AUS</t>
  </si>
  <si>
    <t>Conf Supt,Workshops, and Other Activities</t>
  </si>
  <si>
    <t>Texas WISE workshop</t>
  </si>
  <si>
    <t>CTS Supported Conferences</t>
  </si>
  <si>
    <t>Conf Coord</t>
  </si>
  <si>
    <t>Educational activities Support (K-12)</t>
  </si>
  <si>
    <t>Awards</t>
  </si>
  <si>
    <t>Section Committee Travel Pool</t>
  </si>
  <si>
    <t>Office Expenses</t>
  </si>
  <si>
    <t>2014 ESTMATES &amp; BUDGETS</t>
  </si>
  <si>
    <t>2015 ESTIMATES &amp; BUDGETS</t>
  </si>
  <si>
    <t>CTS Miscellaneous</t>
  </si>
  <si>
    <t>Consultants Wks Apprec Dinner</t>
  </si>
  <si>
    <t>Grounding Details Wks</t>
  </si>
  <si>
    <t>Rock Stars of Cyber Security</t>
  </si>
  <si>
    <t>C</t>
  </si>
  <si>
    <t>STEM Activities (See K-12 Sec Misc 4.60)</t>
  </si>
  <si>
    <t>SXSW conf</t>
  </si>
  <si>
    <t>YP</t>
  </si>
  <si>
    <t>Austin Technology Council</t>
  </si>
  <si>
    <t>Chairman to attend  Young Professionals  meeting  location TBD</t>
  </si>
  <si>
    <t xml:space="preserve">Chairman to atend ISCAS 2014 June meeting Melborn </t>
  </si>
  <si>
    <t>Chairman WIE  to attend to attend annual Women in Engineering Leadership Trainng</t>
  </si>
  <si>
    <t>WIE</t>
  </si>
  <si>
    <t>AFFINITY GPS &amp; CHAPTERS</t>
  </si>
  <si>
    <t>Planning Meetings</t>
  </si>
  <si>
    <t>IPCCC</t>
  </si>
  <si>
    <t xml:space="preserve">Officers to attend MGA Region 5 annual meeting,  17-19 April 2015, New Orleans </t>
  </si>
  <si>
    <t>PACE Chairman to attend PACE Workshop IEEE USA Annual Meeting,  15-18 May 2014, Warwick, RI; 14-17 May 2015,  Milwaukee</t>
  </si>
  <si>
    <t>Officer  to attend  IEEE USA Annual Meeting,  15-18 May 2014, Warwick, RI; 14-17 May 2015,  Milwaukee</t>
  </si>
  <si>
    <t xml:space="preserve">PES R5 State Chapter Rep to present at  PES GM, 26-30 July 2014, Denver </t>
  </si>
  <si>
    <t>2015 PROPOSED</t>
  </si>
  <si>
    <t>Line 7</t>
  </si>
  <si>
    <t>Line 3</t>
  </si>
  <si>
    <t>Line 5</t>
  </si>
  <si>
    <t>Line 6</t>
  </si>
  <si>
    <t>UNIT</t>
  </si>
  <si>
    <t>BEGINNING AND ENDING OPERATIONS BALANCES</t>
  </si>
  <si>
    <t>Young Professionals (Gold)</t>
  </si>
  <si>
    <t>Added Funding from CTS</t>
  </si>
  <si>
    <t>Lines 8 &amp;1</t>
  </si>
  <si>
    <t>End/Surplus</t>
  </si>
  <si>
    <t>Line 1</t>
  </si>
  <si>
    <t>Exoenses</t>
  </si>
  <si>
    <t>STEM - Skillpoint Alliance - Future City</t>
  </si>
  <si>
    <t>STEM Outreach</t>
  </si>
  <si>
    <t>Region (unassigned)</t>
  </si>
  <si>
    <t>3.20/4.60</t>
  </si>
  <si>
    <t>3.20/5.21</t>
  </si>
  <si>
    <t>/4.60</t>
  </si>
  <si>
    <t>3.20 / 5.21.2</t>
  </si>
  <si>
    <t>3.xx/4.70</t>
  </si>
  <si>
    <t>Comments</t>
  </si>
  <si>
    <t>Account</t>
  </si>
  <si>
    <t>CONFERENCE SUPPORT,WORKSHOPS, AND OTHER CTS SPONSORED EVENTS AND ACTIVITIES</t>
  </si>
  <si>
    <t xml:space="preserve">ACTIVITY TITLE </t>
  </si>
  <si>
    <t>TEM-AUS (TM14)</t>
  </si>
  <si>
    <t>TEM-SA (TM14)</t>
  </si>
  <si>
    <t xml:space="preserve">Chap Financial Plan Line No. </t>
  </si>
  <si>
    <t>Net Results</t>
  </si>
  <si>
    <t>The following numbers are from CTS end or year Quick Books  reports which include outstanding checks; they differ from IEEE CBRS reports which do not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</si>
  <si>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</si>
  <si>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Workshops</t>
  </si>
  <si>
    <t>CTS Events</t>
  </si>
  <si>
    <t>CTS Supported Conferences, CTS Managed Workshops, CTS Events and Other Activities  Total</t>
  </si>
  <si>
    <t>OPERATIONS ESTIMATES, ACTUALS, AND  BUDGETS</t>
  </si>
  <si>
    <t>APPROVED BUDGET</t>
  </si>
  <si>
    <t>FINANCIAL PLAN FOR 2016</t>
  </si>
  <si>
    <t>Version 1.0  Draft 21 August  2015</t>
  </si>
  <si>
    <t>2015 ACTUAL</t>
  </si>
  <si>
    <t>2016 PROPOSED</t>
  </si>
  <si>
    <t>2015 ACTUAL TO DATE</t>
  </si>
  <si>
    <t>Approved Budget</t>
  </si>
  <si>
    <t>CHAPTER SUMMARY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</si>
</sst>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3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horizontal="right"/>
    </xf>
    <xf numFmtId="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Fill="1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Alignment="1">
      <alignment horizontal="center"/>
    </xf>
    <xf numFmtId="4" fontId="4" fillId="0" borderId="1" xfId="0" applyNumberFormat="1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/>
    <xf numFmtId="0" fontId="0" fillId="0" borderId="1" xfId="0" applyFill="1" applyBorder="1" applyAlignment="1">
      <alignment horizontal="left"/>
    </xf>
    <xf numFmtId="0" fontId="5" fillId="0" borderId="0" xfId="0" applyFont="1" applyFill="1"/>
    <xf numFmtId="0" fontId="5" fillId="0" borderId="1" xfId="0" applyFont="1" applyBorder="1" applyAlignment="1">
      <alignment horizontal="center" wrapText="1"/>
    </xf>
    <xf numFmtId="0" fontId="7" fillId="0" borderId="0" xfId="0" applyFont="1"/>
    <xf numFmtId="4" fontId="0" fillId="0" borderId="0" xfId="0" applyNumberFormat="1" applyBorder="1"/>
    <xf numFmtId="0" fontId="0" fillId="0" borderId="5" xfId="0" applyBorder="1"/>
    <xf numFmtId="0" fontId="0" fillId="0" borderId="9" xfId="0" applyFill="1" applyBorder="1" applyAlignment="1">
      <alignment horizontal="left"/>
    </xf>
    <xf numFmtId="4" fontId="4" fillId="0" borderId="9" xfId="0" applyNumberFormat="1" applyFont="1" applyFill="1" applyBorder="1" applyAlignment="1">
      <alignment vertical="top"/>
    </xf>
    <xf numFmtId="0" fontId="1" fillId="0" borderId="0" xfId="0" applyFont="1"/>
    <xf numFmtId="49" fontId="0" fillId="0" borderId="1" xfId="0" applyNumberFormat="1" applyBorder="1" applyAlignment="1">
      <alignment horizontal="left"/>
    </xf>
    <xf numFmtId="4" fontId="0" fillId="0" borderId="0" xfId="0" applyNumberFormat="1" applyFill="1" applyAlignment="1">
      <alignment horizontal="center"/>
    </xf>
    <xf numFmtId="43" fontId="0" fillId="0" borderId="1" xfId="0" applyNumberFormat="1" applyFill="1" applyBorder="1" applyAlignment="1">
      <alignment vertical="top"/>
    </xf>
    <xf numFmtId="43" fontId="0" fillId="0" borderId="1" xfId="0" applyNumberFormat="1" applyBorder="1"/>
    <xf numFmtId="43" fontId="0" fillId="0" borderId="0" xfId="0" applyNumberFormat="1"/>
    <xf numFmtId="43" fontId="0" fillId="0" borderId="3" xfId="0" applyNumberFormat="1" applyBorder="1"/>
    <xf numFmtId="43" fontId="0" fillId="0" borderId="0" xfId="0" applyNumberFormat="1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4" fontId="0" fillId="0" borderId="2" xfId="0" applyNumberForma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/>
    <xf numFmtId="4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6" xfId="0" applyFont="1" applyBorder="1"/>
    <xf numFmtId="0" fontId="6" fillId="0" borderId="5" xfId="0" applyFont="1" applyBorder="1"/>
    <xf numFmtId="0" fontId="0" fillId="0" borderId="14" xfId="0" applyBorder="1"/>
    <xf numFmtId="0" fontId="1" fillId="0" borderId="0" xfId="0" applyFont="1" applyBorder="1"/>
    <xf numFmtId="0" fontId="5" fillId="0" borderId="0" xfId="0" applyFont="1" applyAlignment="1">
      <alignment horizontal="center"/>
    </xf>
    <xf numFmtId="43" fontId="0" fillId="0" borderId="1" xfId="0" applyNumberFormat="1" applyFill="1" applyBorder="1"/>
    <xf numFmtId="43" fontId="0" fillId="0" borderId="0" xfId="0" applyNumberFormat="1" applyFill="1" applyAlignment="1">
      <alignment vertical="top"/>
    </xf>
    <xf numFmtId="41" fontId="0" fillId="0" borderId="1" xfId="0" applyNumberFormat="1" applyFill="1" applyBorder="1"/>
    <xf numFmtId="41" fontId="0" fillId="0" borderId="3" xfId="0" applyNumberFormat="1" applyFill="1" applyBorder="1"/>
    <xf numFmtId="41" fontId="0" fillId="0" borderId="0" xfId="0" applyNumberFormat="1" applyFill="1"/>
    <xf numFmtId="41" fontId="0" fillId="0" borderId="1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left"/>
    </xf>
    <xf numFmtId="41" fontId="0" fillId="0" borderId="1" xfId="0" applyNumberFormat="1" applyFill="1" applyBorder="1" applyAlignment="1">
      <alignment vertical="top"/>
    </xf>
    <xf numFmtId="41" fontId="4" fillId="0" borderId="1" xfId="0" applyNumberFormat="1" applyFont="1" applyFill="1" applyBorder="1" applyAlignment="1">
      <alignment vertical="top"/>
    </xf>
    <xf numFmtId="41" fontId="6" fillId="0" borderId="1" xfId="0" applyNumberFormat="1" applyFont="1" applyBorder="1"/>
    <xf numFmtId="41" fontId="5" fillId="0" borderId="0" xfId="0" applyNumberFormat="1" applyFont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5" fillId="0" borderId="0" xfId="0" applyNumberFormat="1" applyFont="1" applyFill="1" applyBorder="1" applyAlignment="1">
      <alignment horizontal="center"/>
    </xf>
    <xf numFmtId="41" fontId="1" fillId="0" borderId="1" xfId="0" applyNumberFormat="1" applyFont="1" applyBorder="1"/>
    <xf numFmtId="41" fontId="5" fillId="0" borderId="1" xfId="0" applyNumberFormat="1" applyFont="1" applyBorder="1" applyAlignment="1">
      <alignment horizontal="center" vertical="center"/>
    </xf>
    <xf numFmtId="41" fontId="0" fillId="0" borderId="0" xfId="0" applyNumberFormat="1" applyBorder="1"/>
    <xf numFmtId="43" fontId="5" fillId="0" borderId="0" xfId="0" applyNumberFormat="1" applyFont="1" applyAlignment="1">
      <alignment horizontal="center"/>
    </xf>
    <xf numFmtId="43" fontId="5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1" fontId="0" fillId="0" borderId="3" xfId="0" applyNumberForma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41" fontId="5" fillId="0" borderId="9" xfId="0" applyNumberFormat="1" applyFont="1" applyFill="1" applyBorder="1" applyAlignment="1">
      <alignment horizontal="right"/>
    </xf>
    <xf numFmtId="9" fontId="0" fillId="0" borderId="1" xfId="0" applyNumberFormat="1" applyBorder="1"/>
    <xf numFmtId="4" fontId="0" fillId="0" borderId="16" xfId="0" applyNumberFormat="1" applyFill="1" applyBorder="1" applyAlignment="1">
      <alignment vertical="top"/>
    </xf>
    <xf numFmtId="0" fontId="0" fillId="0" borderId="16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0" fillId="0" borderId="2" xfId="0" applyNumberFormat="1" applyFill="1" applyBorder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6" fillId="0" borderId="6" xfId="0" applyFont="1" applyBorder="1"/>
    <xf numFmtId="0" fontId="1" fillId="0" borderId="16" xfId="0" applyFont="1" applyBorder="1"/>
    <xf numFmtId="0" fontId="1" fillId="0" borderId="5" xfId="0" applyFont="1" applyBorder="1"/>
    <xf numFmtId="4" fontId="0" fillId="0" borderId="15" xfId="0" applyNumberFormat="1" applyFill="1" applyBorder="1"/>
    <xf numFmtId="4" fontId="0" fillId="0" borderId="0" xfId="0" applyNumberFormat="1" applyFill="1" applyBorder="1" applyAlignment="1">
      <alignment horizontal="left" vertical="top"/>
    </xf>
    <xf numFmtId="4" fontId="0" fillId="0" borderId="15" xfId="0" applyNumberForma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43" fontId="0" fillId="0" borderId="2" xfId="0" applyNumberFormat="1" applyFill="1" applyBorder="1" applyAlignment="1">
      <alignment vertical="top"/>
    </xf>
    <xf numFmtId="41" fontId="0" fillId="0" borderId="0" xfId="0" applyNumberFormat="1" applyFill="1" applyBorder="1" applyAlignment="1">
      <alignment vertical="top"/>
    </xf>
    <xf numFmtId="41" fontId="0" fillId="0" borderId="0" xfId="0" applyNumberForma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3" xfId="0" applyBorder="1"/>
    <xf numFmtId="2" fontId="0" fillId="0" borderId="1" xfId="0" applyNumberFormat="1" applyBorder="1" applyAlignment="1">
      <alignment horizontal="left"/>
    </xf>
    <xf numFmtId="43" fontId="1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1" fontId="1" fillId="0" borderId="0" xfId="0" applyNumberFormat="1" applyFont="1" applyBorder="1"/>
    <xf numFmtId="0" fontId="1" fillId="0" borderId="1" xfId="0" applyFont="1" applyBorder="1" applyAlignment="1"/>
    <xf numFmtId="0" fontId="5" fillId="0" borderId="0" xfId="0" applyFont="1" applyAlignment="1">
      <alignment horizontal="left"/>
    </xf>
    <xf numFmtId="4" fontId="5" fillId="0" borderId="0" xfId="0" applyNumberFormat="1" applyFont="1" applyFill="1"/>
    <xf numFmtId="4" fontId="5" fillId="0" borderId="0" xfId="0" applyNumberFormat="1" applyFont="1" applyFill="1" applyBorder="1"/>
    <xf numFmtId="0" fontId="5" fillId="0" borderId="1" xfId="0" applyFont="1" applyBorder="1" applyAlignment="1">
      <alignment horizontal="left"/>
    </xf>
    <xf numFmtId="41" fontId="1" fillId="0" borderId="3" xfId="0" applyNumberFormat="1" applyFont="1" applyBorder="1"/>
    <xf numFmtId="0" fontId="1" fillId="0" borderId="9" xfId="0" applyNumberFormat="1" applyFont="1" applyBorder="1" applyAlignment="1">
      <alignment horizontal="left"/>
    </xf>
    <xf numFmtId="0" fontId="1" fillId="0" borderId="18" xfId="0" applyFont="1" applyBorder="1"/>
    <xf numFmtId="0" fontId="1" fillId="0" borderId="1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41" fontId="1" fillId="0" borderId="9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left"/>
    </xf>
    <xf numFmtId="0" fontId="0" fillId="0" borderId="20" xfId="0" applyBorder="1"/>
    <xf numFmtId="0" fontId="0" fillId="0" borderId="18" xfId="0" applyBorder="1"/>
    <xf numFmtId="41" fontId="1" fillId="0" borderId="2" xfId="0" applyNumberFormat="1" applyFont="1" applyBorder="1" applyAlignment="1">
      <alignment horizontal="right"/>
    </xf>
    <xf numFmtId="4" fontId="0" fillId="0" borderId="2" xfId="0" applyNumberFormat="1" applyFill="1" applyBorder="1"/>
    <xf numFmtId="0" fontId="0" fillId="0" borderId="19" xfId="0" applyBorder="1"/>
    <xf numFmtId="41" fontId="0" fillId="0" borderId="2" xfId="0" applyNumberFormat="1" applyFill="1" applyBorder="1" applyAlignment="1">
      <alignment horizontal="right"/>
    </xf>
    <xf numFmtId="41" fontId="4" fillId="0" borderId="2" xfId="0" applyNumberFormat="1" applyFont="1" applyFill="1" applyBorder="1" applyAlignment="1">
      <alignment vertical="top"/>
    </xf>
    <xf numFmtId="0" fontId="1" fillId="0" borderId="1" xfId="0" applyFont="1" applyFill="1" applyBorder="1"/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/>
    <xf numFmtId="0" fontId="0" fillId="0" borderId="0" xfId="0" applyFill="1" applyAlignment="1"/>
    <xf numFmtId="0" fontId="5" fillId="0" borderId="8" xfId="0" applyFont="1" applyBorder="1" applyAlignment="1">
      <alignment vertical="center"/>
    </xf>
    <xf numFmtId="43" fontId="0" fillId="0" borderId="0" xfId="0" applyNumberFormat="1" applyFill="1" applyBorder="1"/>
    <xf numFmtId="43" fontId="0" fillId="0" borderId="0" xfId="0" applyNumberFormat="1" applyFill="1"/>
    <xf numFmtId="49" fontId="0" fillId="0" borderId="2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0" xfId="0" applyNumberFormat="1" applyFont="1" applyFill="1" applyBorder="1" applyAlignment="1">
      <alignment vertical="top"/>
    </xf>
    <xf numFmtId="0" fontId="0" fillId="0" borderId="9" xfId="0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41" fontId="1" fillId="0" borderId="9" xfId="0" applyNumberFormat="1" applyFont="1" applyFill="1" applyBorder="1" applyAlignment="1">
      <alignment horizontal="right"/>
    </xf>
    <xf numFmtId="43" fontId="1" fillId="0" borderId="9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vertical="top"/>
    </xf>
    <xf numFmtId="4" fontId="0" fillId="0" borderId="17" xfId="0" applyNumberFormat="1" applyFill="1" applyBorder="1"/>
    <xf numFmtId="4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3" xfId="0" applyNumberForma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1" fontId="1" fillId="0" borderId="5" xfId="0" applyNumberFormat="1" applyFont="1" applyBorder="1" applyAlignment="1"/>
    <xf numFmtId="2" fontId="1" fillId="0" borderId="9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41" fontId="1" fillId="0" borderId="16" xfId="0" applyNumberFormat="1" applyFont="1" applyBorder="1"/>
    <xf numFmtId="41" fontId="1" fillId="0" borderId="16" xfId="0" applyNumberFormat="1" applyFont="1" applyBorder="1" applyAlignment="1">
      <alignment horizontal="center"/>
    </xf>
    <xf numFmtId="41" fontId="0" fillId="0" borderId="16" xfId="0" applyNumberFormat="1" applyBorder="1"/>
    <xf numFmtId="43" fontId="0" fillId="0" borderId="0" xfId="0" applyNumberFormat="1" applyFill="1" applyAlignment="1">
      <alignment horizontal="center" vertical="top"/>
    </xf>
    <xf numFmtId="4" fontId="0" fillId="0" borderId="17" xfId="0" applyNumberFormat="1" applyFill="1" applyBorder="1" applyAlignment="1">
      <alignment horizontal="center"/>
    </xf>
    <xf numFmtId="2" fontId="1" fillId="0" borderId="5" xfId="0" applyNumberFormat="1" applyFont="1" applyBorder="1" applyAlignment="1">
      <alignment horizontal="left"/>
    </xf>
    <xf numFmtId="43" fontId="0" fillId="0" borderId="2" xfId="0" applyNumberFormat="1" applyBorder="1"/>
    <xf numFmtId="43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41" fontId="0" fillId="0" borderId="2" xfId="0" applyNumberForma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41" fontId="5" fillId="0" borderId="1" xfId="0" applyNumberFormat="1" applyFont="1" applyFill="1" applyBorder="1"/>
    <xf numFmtId="43" fontId="5" fillId="0" borderId="1" xfId="0" applyNumberFormat="1" applyFont="1" applyFill="1" applyBorder="1"/>
    <xf numFmtId="41" fontId="5" fillId="0" borderId="2" xfId="0" applyNumberFormat="1" applyFont="1" applyFill="1" applyBorder="1" applyAlignment="1">
      <alignment horizontal="center"/>
    </xf>
    <xf numFmtId="41" fontId="5" fillId="0" borderId="2" xfId="0" applyNumberFormat="1" applyFont="1" applyFill="1" applyBorder="1"/>
    <xf numFmtId="4" fontId="5" fillId="0" borderId="1" xfId="0" applyNumberFormat="1" applyFont="1" applyFill="1" applyBorder="1"/>
    <xf numFmtId="41" fontId="5" fillId="0" borderId="0" xfId="0" applyNumberFormat="1" applyFont="1" applyFill="1"/>
    <xf numFmtId="4" fontId="0" fillId="0" borderId="3" xfId="0" applyNumberForma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/>
    </xf>
    <xf numFmtId="0" fontId="0" fillId="0" borderId="16" xfId="0" applyFill="1" applyBorder="1"/>
    <xf numFmtId="4" fontId="0" fillId="0" borderId="16" xfId="0" applyNumberFormat="1" applyFill="1" applyBorder="1"/>
    <xf numFmtId="0" fontId="2" fillId="0" borderId="16" xfId="0" applyFont="1" applyBorder="1"/>
    <xf numFmtId="4" fontId="0" fillId="0" borderId="13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41" fontId="0" fillId="2" borderId="1" xfId="0" applyNumberFormat="1" applyFill="1" applyBorder="1"/>
    <xf numFmtId="43" fontId="0" fillId="2" borderId="1" xfId="0" applyNumberFormat="1" applyFill="1" applyBorder="1"/>
    <xf numFmtId="41" fontId="1" fillId="2" borderId="1" xfId="0" applyNumberFormat="1" applyFont="1" applyFill="1" applyBorder="1"/>
    <xf numFmtId="0" fontId="5" fillId="0" borderId="0" xfId="0" applyFon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center" vertical="top"/>
    </xf>
    <xf numFmtId="4" fontId="0" fillId="0" borderId="19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 horizontal="center"/>
    </xf>
    <xf numFmtId="41" fontId="1" fillId="0" borderId="20" xfId="0" applyNumberFormat="1" applyFont="1" applyBorder="1" applyAlignment="1">
      <alignment horizontal="right"/>
    </xf>
    <xf numFmtId="41" fontId="1" fillId="0" borderId="5" xfId="0" applyNumberFormat="1" applyFont="1" applyBorder="1" applyAlignment="1">
      <alignment horizontal="right"/>
    </xf>
    <xf numFmtId="4" fontId="5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1" fontId="0" fillId="0" borderId="5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3" fontId="0" fillId="0" borderId="2" xfId="0" applyNumberForma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1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20" xfId="0" applyFont="1" applyBorder="1" applyAlignment="1"/>
    <xf numFmtId="0" fontId="1" fillId="0" borderId="19" xfId="0" applyFont="1" applyBorder="1" applyAlignment="1"/>
    <xf numFmtId="0" fontId="5" fillId="0" borderId="0" xfId="0" applyFont="1" applyAlignment="1">
      <alignment horizontal="center"/>
    </xf>
    <xf numFmtId="41" fontId="0" fillId="0" borderId="5" xfId="0" applyNumberForma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0" fillId="0" borderId="5" xfId="0" applyNumberForma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9" fontId="5" fillId="0" borderId="23" xfId="0" applyNumberFormat="1" applyFont="1" applyBorder="1" applyAlignment="1">
      <alignment vertical="center"/>
    </xf>
    <xf numFmtId="43" fontId="1" fillId="2" borderId="1" xfId="0" applyNumberFormat="1" applyFont="1" applyFill="1" applyBorder="1"/>
    <xf numFmtId="0" fontId="1" fillId="3" borderId="1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7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3" fontId="6" fillId="0" borderId="1" xfId="0" applyNumberFormat="1" applyFont="1" applyBorder="1"/>
    <xf numFmtId="2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1" fontId="1" fillId="0" borderId="1" xfId="0" applyNumberFormat="1" applyFont="1" applyFill="1" applyBorder="1" applyAlignment="1">
      <alignment horizontal="right"/>
    </xf>
    <xf numFmtId="41" fontId="1" fillId="2" borderId="5" xfId="0" applyNumberFormat="1" applyFont="1" applyFill="1" applyBorder="1" applyAlignment="1">
      <alignment horizontal="center"/>
    </xf>
    <xf numFmtId="41" fontId="6" fillId="0" borderId="15" xfId="0" applyNumberFormat="1" applyFont="1" applyBorder="1" applyAlignment="1">
      <alignment vertical="center"/>
    </xf>
    <xf numFmtId="15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Border="1"/>
    <xf numFmtId="15" fontId="8" fillId="0" borderId="0" xfId="0" applyNumberFormat="1" applyFont="1" applyFill="1" applyAlignment="1">
      <alignment horizontal="center"/>
    </xf>
    <xf numFmtId="43" fontId="8" fillId="0" borderId="0" xfId="0" applyNumberFormat="1" applyFont="1" applyAlignment="1">
      <alignment horizontal="center"/>
    </xf>
    <xf numFmtId="4" fontId="8" fillId="0" borderId="0" xfId="0" applyNumberFormat="1" applyFont="1" applyFill="1"/>
    <xf numFmtId="15" fontId="8" fillId="0" borderId="0" xfId="0" applyNumberFormat="1" applyFont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3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9" fontId="5" fillId="0" borderId="8" xfId="0" applyNumberFormat="1" applyFont="1" applyBorder="1" applyAlignment="1">
      <alignment vertical="center"/>
    </xf>
    <xf numFmtId="0" fontId="5" fillId="0" borderId="24" xfId="0" applyFont="1" applyFill="1" applyBorder="1" applyAlignment="1"/>
    <xf numFmtId="0" fontId="5" fillId="0" borderId="0" xfId="0" applyFont="1" applyFill="1" applyBorder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" fontId="0" fillId="0" borderId="6" xfId="0" applyNumberFormat="1" applyBorder="1" applyAlignment="1">
      <alignment horizontal="center" wrapText="1"/>
    </xf>
    <xf numFmtId="41" fontId="1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Fill="1" applyBorder="1"/>
    <xf numFmtId="41" fontId="0" fillId="0" borderId="13" xfId="0" applyNumberFormat="1" applyFill="1" applyBorder="1"/>
    <xf numFmtId="41" fontId="5" fillId="0" borderId="4" xfId="0" applyNumberFormat="1" applyFont="1" applyFill="1" applyBorder="1" applyAlignment="1">
      <alignment vertical="top"/>
    </xf>
    <xf numFmtId="4" fontId="5" fillId="0" borderId="3" xfId="0" applyNumberFormat="1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/>
    </xf>
    <xf numFmtId="43" fontId="6" fillId="0" borderId="9" xfId="0" applyNumberFormat="1" applyFont="1" applyBorder="1"/>
    <xf numFmtId="4" fontId="5" fillId="0" borderId="31" xfId="0" applyNumberFormat="1" applyFont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41" fontId="1" fillId="0" borderId="8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41" fontId="5" fillId="0" borderId="0" xfId="0" applyNumberFormat="1" applyFont="1"/>
    <xf numFmtId="41" fontId="5" fillId="0" borderId="4" xfId="0" applyNumberFormat="1" applyFont="1" applyBorder="1"/>
    <xf numFmtId="41" fontId="1" fillId="0" borderId="1" xfId="0" applyNumberFormat="1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0" borderId="14" xfId="0" applyFont="1" applyBorder="1"/>
    <xf numFmtId="49" fontId="6" fillId="0" borderId="20" xfId="0" applyNumberFormat="1" applyFont="1" applyBorder="1" applyAlignment="1">
      <alignment horizontal="left"/>
    </xf>
    <xf numFmtId="0" fontId="6" fillId="0" borderId="19" xfId="0" applyFont="1" applyBorder="1"/>
    <xf numFmtId="49" fontId="1" fillId="0" borderId="33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right"/>
    </xf>
    <xf numFmtId="4" fontId="5" fillId="0" borderId="3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43" fontId="1" fillId="0" borderId="1" xfId="0" applyNumberFormat="1" applyFont="1" applyBorder="1"/>
    <xf numFmtId="41" fontId="5" fillId="0" borderId="13" xfId="0" applyNumberFormat="1" applyFont="1" applyFill="1" applyBorder="1" applyAlignment="1">
      <alignment vertical="top"/>
    </xf>
    <xf numFmtId="43" fontId="1" fillId="0" borderId="1" xfId="0" applyNumberFormat="1" applyFont="1" applyFill="1" applyBorder="1" applyAlignment="1">
      <alignment horizontal="right"/>
    </xf>
    <xf numFmtId="4" fontId="0" fillId="0" borderId="24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43" fontId="1" fillId="0" borderId="3" xfId="0" applyNumberFormat="1" applyFont="1" applyBorder="1"/>
    <xf numFmtId="43" fontId="1" fillId="0" borderId="9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43" fontId="1" fillId="0" borderId="1" xfId="0" applyNumberFormat="1" applyFont="1" applyFill="1" applyBorder="1"/>
    <xf numFmtId="43" fontId="5" fillId="0" borderId="19" xfId="0" applyNumberFormat="1" applyFont="1" applyFill="1" applyBorder="1" applyAlignment="1">
      <alignment horizontal="right"/>
    </xf>
    <xf numFmtId="43" fontId="0" fillId="0" borderId="5" xfId="0" applyNumberForma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3" borderId="1" xfId="0" applyFont="1" applyFill="1" applyBorder="1" applyAlignment="1"/>
    <xf numFmtId="0" fontId="6" fillId="3" borderId="1" xfId="0" applyFont="1" applyFill="1" applyBorder="1" applyAlignment="1"/>
    <xf numFmtId="43" fontId="1" fillId="0" borderId="7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9" xfId="0" applyFont="1" applyBorder="1"/>
    <xf numFmtId="2" fontId="1" fillId="0" borderId="3" xfId="0" applyNumberFormat="1" applyFont="1" applyBorder="1" applyAlignment="1">
      <alignment horizontal="left"/>
    </xf>
    <xf numFmtId="0" fontId="1" fillId="0" borderId="14" xfId="0" applyFont="1" applyBorder="1"/>
    <xf numFmtId="0" fontId="1" fillId="0" borderId="3" xfId="0" applyFont="1" applyBorder="1" applyAlignment="1"/>
    <xf numFmtId="49" fontId="1" fillId="0" borderId="7" xfId="0" applyNumberFormat="1" applyFont="1" applyBorder="1" applyAlignment="1">
      <alignment horizontal="left"/>
    </xf>
    <xf numFmtId="0" fontId="1" fillId="0" borderId="3" xfId="0" applyFont="1" applyBorder="1"/>
    <xf numFmtId="43" fontId="1" fillId="0" borderId="16" xfId="0" applyNumberFormat="1" applyFont="1" applyBorder="1"/>
    <xf numFmtId="43" fontId="5" fillId="0" borderId="1" xfId="0" applyNumberFormat="1" applyFont="1" applyBorder="1" applyAlignment="1">
      <alignment horizontal="center" vertical="center"/>
    </xf>
    <xf numFmtId="43" fontId="1" fillId="0" borderId="5" xfId="0" applyNumberFormat="1" applyFont="1" applyBorder="1" applyAlignment="1">
      <alignment vertical="center"/>
    </xf>
    <xf numFmtId="43" fontId="0" fillId="0" borderId="1" xfId="0" applyNumberForma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left" vertical="center"/>
    </xf>
    <xf numFmtId="43" fontId="1" fillId="0" borderId="1" xfId="0" applyNumberFormat="1" applyFont="1" applyBorder="1" applyAlignment="1">
      <alignment horizontal="left" vertical="center"/>
    </xf>
    <xf numFmtId="43" fontId="1" fillId="0" borderId="0" xfId="0" applyNumberFormat="1" applyFont="1" applyBorder="1"/>
    <xf numFmtId="43" fontId="1" fillId="0" borderId="0" xfId="0" applyNumberFormat="1" applyFont="1"/>
    <xf numFmtId="43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/>
    <xf numFmtId="0" fontId="6" fillId="0" borderId="5" xfId="0" applyFont="1" applyBorder="1" applyAlignment="1"/>
    <xf numFmtId="0" fontId="1" fillId="0" borderId="5" xfId="0" applyFont="1" applyFill="1" applyBorder="1" applyAlignment="1"/>
    <xf numFmtId="49" fontId="0" fillId="0" borderId="7" xfId="0" applyNumberFormat="1" applyBorder="1" applyAlignment="1"/>
    <xf numFmtId="0" fontId="5" fillId="0" borderId="2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1" fontId="0" fillId="0" borderId="1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3" fontId="0" fillId="0" borderId="9" xfId="0" applyNumberFormat="1" applyFill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3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9" fillId="0" borderId="1" xfId="0" quotePrefix="1" applyNumberFormat="1" applyFont="1" applyFill="1" applyBorder="1" applyAlignment="1">
      <alignment horizontal="right"/>
    </xf>
    <xf numFmtId="49" fontId="0" fillId="0" borderId="2" xfId="0" applyNumberFormat="1" applyFill="1" applyBorder="1"/>
    <xf numFmtId="49" fontId="0" fillId="0" borderId="0" xfId="0" applyNumberFormat="1" applyFill="1"/>
    <xf numFmtId="49" fontId="0" fillId="0" borderId="3" xfId="0" applyNumberFormat="1" applyFill="1" applyBorder="1"/>
    <xf numFmtId="41" fontId="9" fillId="0" borderId="1" xfId="0" quotePrefix="1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49" fontId="1" fillId="0" borderId="5" xfId="0" applyNumberFormat="1" applyFont="1" applyBorder="1" applyAlignment="1"/>
    <xf numFmtId="49" fontId="1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6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4" fontId="0" fillId="0" borderId="0" xfId="0" applyNumberFormat="1" applyFont="1" applyFill="1"/>
    <xf numFmtId="41" fontId="1" fillId="0" borderId="0" xfId="0" applyNumberFormat="1" applyFont="1"/>
    <xf numFmtId="43" fontId="1" fillId="0" borderId="0" xfId="0" applyNumberFormat="1" applyFont="1" applyFill="1"/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top"/>
    </xf>
    <xf numFmtId="0" fontId="1" fillId="4" borderId="1" xfId="0" applyFont="1" applyFill="1" applyBorder="1"/>
    <xf numFmtId="4" fontId="0" fillId="4" borderId="2" xfId="0" applyNumberFormat="1" applyFill="1" applyBorder="1" applyAlignment="1">
      <alignment horizontal="center"/>
    </xf>
    <xf numFmtId="43" fontId="0" fillId="4" borderId="1" xfId="0" applyNumberFormat="1" applyFill="1" applyBorder="1"/>
    <xf numFmtId="41" fontId="1" fillId="4" borderId="2" xfId="0" applyNumberFormat="1" applyFont="1" applyFill="1" applyBorder="1" applyAlignment="1">
      <alignment horizontal="center"/>
    </xf>
    <xf numFmtId="41" fontId="0" fillId="4" borderId="1" xfId="0" applyNumberFormat="1" applyFill="1" applyBorder="1"/>
    <xf numFmtId="41" fontId="0" fillId="4" borderId="2" xfId="0" applyNumberFormat="1" applyFill="1" applyBorder="1"/>
    <xf numFmtId="4" fontId="4" fillId="4" borderId="1" xfId="0" applyNumberFormat="1" applyFont="1" applyFill="1" applyBorder="1" applyAlignment="1">
      <alignment vertical="top"/>
    </xf>
    <xf numFmtId="4" fontId="0" fillId="4" borderId="0" xfId="0" applyNumberFormat="1" applyFill="1"/>
    <xf numFmtId="41" fontId="0" fillId="4" borderId="1" xfId="0" applyNumberFormat="1" applyFill="1" applyBorder="1" applyAlignment="1">
      <alignment horizontal="right"/>
    </xf>
    <xf numFmtId="41" fontId="0" fillId="4" borderId="0" xfId="0" applyNumberFormat="1" applyFill="1"/>
    <xf numFmtId="49" fontId="0" fillId="4" borderId="1" xfId="0" applyNumberFormat="1" applyFill="1" applyBorder="1"/>
    <xf numFmtId="0" fontId="5" fillId="0" borderId="5" xfId="0" applyFont="1" applyBorder="1" applyAlignment="1">
      <alignment horizontal="center" wrapText="1"/>
    </xf>
    <xf numFmtId="41" fontId="0" fillId="0" borderId="9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6" fillId="0" borderId="7" xfId="0" applyNumberFormat="1" applyFont="1" applyBorder="1" applyAlignment="1"/>
    <xf numFmtId="49" fontId="6" fillId="0" borderId="14" xfId="0" applyNumberFormat="1" applyFont="1" applyBorder="1" applyAlignment="1"/>
    <xf numFmtId="4" fontId="5" fillId="0" borderId="35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1" fillId="0" borderId="5" xfId="0" applyNumberFormat="1" applyFont="1" applyBorder="1" applyAlignment="1"/>
    <xf numFmtId="49" fontId="1" fillId="0" borderId="6" xfId="0" applyNumberFormat="1" applyFont="1" applyBorder="1" applyAlignment="1"/>
    <xf numFmtId="4" fontId="5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AFA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/Documents/Organizations/IEEE/CTS%20Treasurer/Financial%20Plans%20and%20Reports/CTS%20Financial%20Plans/2014/CTS2014FinPlan/CTS%202014%20Financial%20Plan%20V2/CTS2014FinancialPlanV2-2_20140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iscellaneous"/>
      <sheetName val="Works-Conf"/>
      <sheetName val="Student-Liaison"/>
      <sheetName val="Hisstory"/>
    </sheetNames>
    <sheetDataSet>
      <sheetData sheetId="0">
        <row r="48">
          <cell r="T48">
            <v>0</v>
          </cell>
        </row>
        <row r="61">
          <cell r="W61">
            <v>-30263</v>
          </cell>
        </row>
        <row r="65">
          <cell r="O6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="90" zoomScaleNormal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2.75"/>
  <cols>
    <col min="1" max="1" width="27.28515625" customWidth="1"/>
    <col min="2" max="2" width="1.7109375" style="27" customWidth="1"/>
    <col min="3" max="3" width="14.85546875" style="15" customWidth="1"/>
    <col min="4" max="4" width="15" style="2" customWidth="1"/>
    <col min="5" max="5" width="1.28515625" style="160" customWidth="1"/>
    <col min="6" max="6" width="13.42578125" style="15" customWidth="1"/>
    <col min="7" max="7" width="15.28515625" style="2" customWidth="1"/>
    <col min="8" max="8" width="1.7109375" style="11" customWidth="1"/>
    <col min="9" max="9" width="11.85546875" style="15" customWidth="1"/>
    <col min="10" max="10" width="14.42578125" style="2" customWidth="1"/>
    <col min="11" max="11" width="1.85546875" hidden="1" customWidth="1"/>
    <col min="12" max="12" width="1.7109375" style="3" customWidth="1"/>
    <col min="13" max="13" width="11.5703125" customWidth="1"/>
    <col min="14" max="14" width="12" customWidth="1"/>
    <col min="15" max="15" width="12.85546875" customWidth="1"/>
    <col min="16" max="16" width="1" style="15" customWidth="1"/>
    <col min="17" max="17" width="11.85546875" style="3" customWidth="1"/>
    <col min="18" max="18" width="11" style="3" customWidth="1"/>
    <col min="19" max="19" width="13.7109375" style="3" customWidth="1"/>
    <col min="20" max="20" width="1" style="15" customWidth="1"/>
    <col min="21" max="21" width="12" style="15" customWidth="1"/>
    <col min="22" max="23" width="12" customWidth="1"/>
  </cols>
  <sheetData>
    <row r="1" spans="1:23" ht="15" customHeight="1">
      <c r="A1" s="453" t="s">
        <v>46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</row>
    <row r="2" spans="1:23" ht="17.25" customHeight="1">
      <c r="A2" s="453" t="s">
        <v>270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3" ht="14.25" customHeight="1">
      <c r="A3" s="453" t="s">
        <v>271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</row>
    <row r="4" spans="1:23" ht="14.25" customHeight="1">
      <c r="A4" s="453" t="s">
        <v>276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</row>
    <row r="5" spans="1:23" ht="8.25" customHeight="1" thickBot="1">
      <c r="A5" s="49"/>
      <c r="B5" s="159"/>
      <c r="C5" s="49"/>
      <c r="D5" s="49"/>
      <c r="E5" s="161"/>
      <c r="F5" s="49"/>
      <c r="G5" s="49"/>
      <c r="H5" s="89"/>
      <c r="I5" s="49"/>
      <c r="J5" s="49"/>
      <c r="K5" s="49"/>
      <c r="L5" s="49"/>
      <c r="M5" s="49"/>
      <c r="N5" s="49"/>
      <c r="O5" s="49"/>
      <c r="P5"/>
      <c r="Q5" s="208"/>
      <c r="R5" s="49"/>
      <c r="S5" s="49"/>
      <c r="T5"/>
      <c r="U5"/>
    </row>
    <row r="6" spans="1:23" s="73" customFormat="1" ht="15.75" customHeight="1" thickBot="1">
      <c r="A6" s="313" t="s">
        <v>239</v>
      </c>
      <c r="B6" s="314"/>
      <c r="C6" s="426" t="s">
        <v>255</v>
      </c>
      <c r="D6" s="448" t="s">
        <v>240</v>
      </c>
      <c r="E6" s="449"/>
      <c r="F6" s="449"/>
      <c r="G6" s="450"/>
      <c r="H6" s="317"/>
      <c r="I6" s="448" t="s">
        <v>242</v>
      </c>
      <c r="J6" s="450"/>
      <c r="K6" s="315"/>
      <c r="L6" s="314"/>
      <c r="M6" s="448" t="s">
        <v>268</v>
      </c>
      <c r="N6" s="449"/>
      <c r="O6" s="449"/>
      <c r="P6" s="449"/>
      <c r="Q6" s="449"/>
      <c r="R6" s="449"/>
      <c r="S6" s="449"/>
      <c r="T6" s="449"/>
      <c r="U6" s="449"/>
      <c r="V6" s="449"/>
      <c r="W6" s="450"/>
    </row>
    <row r="7" spans="1:23" s="73" customFormat="1" ht="15.75" customHeight="1" thickBot="1">
      <c r="A7" s="393"/>
      <c r="B7" s="314"/>
      <c r="C7" s="427"/>
      <c r="D7" s="429" t="s">
        <v>272</v>
      </c>
      <c r="E7" s="318"/>
      <c r="F7" s="448" t="s">
        <v>273</v>
      </c>
      <c r="G7" s="450"/>
      <c r="H7" s="317"/>
      <c r="I7" s="402">
        <v>2015</v>
      </c>
      <c r="J7" s="403">
        <v>2016</v>
      </c>
      <c r="K7" s="315"/>
      <c r="L7" s="314"/>
      <c r="M7" s="448" t="s">
        <v>234</v>
      </c>
      <c r="N7" s="449"/>
      <c r="O7" s="451" t="s">
        <v>275</v>
      </c>
      <c r="P7" s="316"/>
      <c r="Q7" s="445" t="s">
        <v>274</v>
      </c>
      <c r="R7" s="446"/>
      <c r="S7" s="447"/>
      <c r="T7" s="316"/>
      <c r="U7" s="448" t="s">
        <v>273</v>
      </c>
      <c r="V7" s="449"/>
      <c r="W7" s="451" t="s">
        <v>275</v>
      </c>
    </row>
    <row r="8" spans="1:23" ht="15" customHeight="1" thickBot="1">
      <c r="B8" s="198"/>
      <c r="C8" s="267"/>
      <c r="D8" s="270" t="s">
        <v>244</v>
      </c>
      <c r="E8" s="38"/>
      <c r="F8" s="270" t="s">
        <v>186</v>
      </c>
      <c r="G8" s="270" t="s">
        <v>187</v>
      </c>
      <c r="H8" s="138"/>
      <c r="I8" s="401" t="s">
        <v>188</v>
      </c>
      <c r="J8" s="405" t="s">
        <v>189</v>
      </c>
      <c r="K8" s="319" t="s">
        <v>16</v>
      </c>
      <c r="L8" s="139"/>
      <c r="M8" s="280" t="s">
        <v>42</v>
      </c>
      <c r="N8" s="101" t="s">
        <v>52</v>
      </c>
      <c r="O8" s="452"/>
      <c r="P8" s="140"/>
      <c r="Q8" s="101" t="s">
        <v>184</v>
      </c>
      <c r="R8" s="101" t="s">
        <v>185</v>
      </c>
      <c r="S8" s="101" t="s">
        <v>262</v>
      </c>
      <c r="T8" s="140"/>
      <c r="U8" s="19" t="s">
        <v>42</v>
      </c>
      <c r="V8" s="442" t="s">
        <v>52</v>
      </c>
      <c r="W8" s="452"/>
    </row>
    <row r="9" spans="1:23" s="400" customFormat="1">
      <c r="A9" s="206" t="s">
        <v>261</v>
      </c>
      <c r="B9" s="36"/>
      <c r="C9" s="395"/>
      <c r="D9" s="406" t="s">
        <v>245</v>
      </c>
      <c r="E9" s="36"/>
      <c r="F9" s="206" t="s">
        <v>245</v>
      </c>
      <c r="G9" s="396" t="s">
        <v>235</v>
      </c>
      <c r="H9" s="36"/>
      <c r="I9" s="397"/>
      <c r="J9" s="404" t="s">
        <v>243</v>
      </c>
      <c r="K9" s="394"/>
      <c r="L9" s="27" t="s">
        <v>1</v>
      </c>
      <c r="M9" s="395"/>
      <c r="N9" s="395"/>
      <c r="O9" s="395"/>
      <c r="P9" s="398"/>
      <c r="Q9" s="397"/>
      <c r="R9" s="399"/>
      <c r="S9" s="397"/>
      <c r="T9" s="398"/>
      <c r="U9" s="397" t="s">
        <v>236</v>
      </c>
      <c r="V9" s="397" t="s">
        <v>237</v>
      </c>
      <c r="W9" s="443" t="s">
        <v>238</v>
      </c>
    </row>
    <row r="10" spans="1:23" s="15" customFormat="1" ht="7.5" customHeight="1">
      <c r="A10" s="188"/>
      <c r="B10" s="36"/>
      <c r="C10" s="395"/>
      <c r="D10" s="50"/>
      <c r="E10" s="36"/>
      <c r="F10" s="7"/>
      <c r="G10" s="6"/>
      <c r="H10" s="133"/>
      <c r="I10" s="52"/>
      <c r="J10" s="50"/>
      <c r="K10" s="7"/>
      <c r="L10" s="3" t="s">
        <v>1</v>
      </c>
      <c r="M10" s="50"/>
      <c r="N10" s="50"/>
      <c r="O10" s="50"/>
      <c r="P10" s="54"/>
      <c r="Q10" s="52"/>
      <c r="R10" s="53"/>
      <c r="S10" s="52"/>
      <c r="T10" s="54"/>
      <c r="U10" s="52"/>
      <c r="V10" s="52"/>
      <c r="W10" s="52"/>
    </row>
    <row r="11" spans="1:23" s="412" customFormat="1">
      <c r="A11" s="407" t="s">
        <v>227</v>
      </c>
      <c r="B11" s="408"/>
      <c r="C11" s="409"/>
      <c r="D11" s="410"/>
      <c r="E11" s="408"/>
      <c r="F11" s="410"/>
      <c r="G11" s="414"/>
      <c r="H11" s="411"/>
      <c r="I11" s="417"/>
      <c r="J11" s="415"/>
      <c r="K11" s="409"/>
      <c r="M11" s="409"/>
      <c r="N11" s="409"/>
      <c r="O11" s="409"/>
      <c r="Q11" s="409"/>
      <c r="R11" s="413"/>
      <c r="S11" s="50"/>
      <c r="U11" s="409"/>
      <c r="V11" s="409"/>
      <c r="W11" s="409"/>
    </row>
    <row r="12" spans="1:23" s="15" customFormat="1" ht="5.25" customHeight="1">
      <c r="A12" s="188"/>
      <c r="B12" s="36"/>
      <c r="C12" s="50"/>
      <c r="D12" s="50"/>
      <c r="E12" s="36"/>
      <c r="F12" s="7"/>
      <c r="G12" s="6"/>
      <c r="H12" s="133"/>
      <c r="I12" s="52"/>
      <c r="J12" s="50"/>
      <c r="K12" s="7"/>
      <c r="L12" s="3" t="s">
        <v>1</v>
      </c>
      <c r="M12" s="50"/>
      <c r="N12" s="50"/>
      <c r="O12" s="50"/>
      <c r="P12" s="54"/>
      <c r="Q12" s="52"/>
      <c r="R12" s="53"/>
      <c r="S12" s="50"/>
      <c r="T12" s="54"/>
      <c r="U12" s="52"/>
      <c r="V12" s="52"/>
      <c r="W12" s="52"/>
    </row>
    <row r="13" spans="1:23" s="15" customFormat="1">
      <c r="A13" s="137" t="s">
        <v>19</v>
      </c>
      <c r="B13" s="36"/>
      <c r="C13" s="50"/>
      <c r="D13" s="50">
        <f t="shared" ref="D13:D37" si="0">IF(S13&gt;0,Q13-R13,0)</f>
        <v>0</v>
      </c>
      <c r="E13" s="189"/>
      <c r="F13" s="52">
        <v>0</v>
      </c>
      <c r="G13" s="52">
        <v>0</v>
      </c>
      <c r="H13" s="86"/>
      <c r="I13" s="50">
        <f t="shared" ref="I13:I25" si="1">IF(S13&lt;-275,-S13-275,0)</f>
        <v>0</v>
      </c>
      <c r="J13" s="52">
        <v>0</v>
      </c>
      <c r="K13" s="13">
        <f>I13-J13</f>
        <v>0</v>
      </c>
      <c r="L13" s="3" t="s">
        <v>1</v>
      </c>
      <c r="M13" s="52">
        <v>0</v>
      </c>
      <c r="N13" s="209">
        <v>200</v>
      </c>
      <c r="O13" s="55">
        <f t="shared" ref="O13:O21" si="2">M13-N13</f>
        <v>-200</v>
      </c>
      <c r="P13" s="54"/>
      <c r="Q13" s="50">
        <v>0</v>
      </c>
      <c r="R13" s="50">
        <v>0</v>
      </c>
      <c r="S13" s="50">
        <f>Q13-R13</f>
        <v>0</v>
      </c>
      <c r="T13" s="54"/>
      <c r="U13" s="409"/>
      <c r="V13" s="409"/>
      <c r="W13" s="52">
        <f>U13-V13</f>
        <v>0</v>
      </c>
    </row>
    <row r="14" spans="1:23" s="15" customFormat="1">
      <c r="A14" s="7" t="s">
        <v>25</v>
      </c>
      <c r="B14" s="36"/>
      <c r="C14" s="50"/>
      <c r="D14" s="50">
        <f t="shared" si="0"/>
        <v>1182.56</v>
      </c>
      <c r="E14" s="189"/>
      <c r="F14" s="52">
        <f t="shared" ref="F14:F23" si="3">D14+275+J14</f>
        <v>1457.56</v>
      </c>
      <c r="G14" s="52">
        <f>F14+W14</f>
        <v>1457.56</v>
      </c>
      <c r="H14" s="86"/>
      <c r="I14" s="50">
        <f t="shared" si="1"/>
        <v>0</v>
      </c>
      <c r="J14" s="52">
        <v>0</v>
      </c>
      <c r="K14" s="13">
        <f>I14-J14</f>
        <v>0</v>
      </c>
      <c r="L14" s="3" t="s">
        <v>1</v>
      </c>
      <c r="M14" s="52">
        <v>2000</v>
      </c>
      <c r="N14" s="52">
        <v>3700</v>
      </c>
      <c r="O14" s="55">
        <f t="shared" si="2"/>
        <v>-1700</v>
      </c>
      <c r="P14" s="54" t="s">
        <v>1</v>
      </c>
      <c r="Q14" s="50">
        <v>2200</v>
      </c>
      <c r="R14" s="50">
        <v>1017.44</v>
      </c>
      <c r="S14" s="50">
        <f>Q14-R14</f>
        <v>1182.56</v>
      </c>
      <c r="T14" s="54"/>
      <c r="U14" s="409"/>
      <c r="V14" s="409"/>
      <c r="W14" s="52">
        <f t="shared" ref="W14:W15" si="4">U14-V14</f>
        <v>0</v>
      </c>
    </row>
    <row r="15" spans="1:23" s="15" customFormat="1">
      <c r="A15" s="137" t="s">
        <v>57</v>
      </c>
      <c r="B15" s="36"/>
      <c r="C15" s="50"/>
      <c r="D15" s="50">
        <f t="shared" si="0"/>
        <v>0</v>
      </c>
      <c r="E15" s="189"/>
      <c r="F15" s="52">
        <f t="shared" si="3"/>
        <v>275</v>
      </c>
      <c r="G15" s="52">
        <f t="shared" ref="G15:G37" si="5">F15+W15</f>
        <v>275</v>
      </c>
      <c r="H15" s="86"/>
      <c r="I15" s="50">
        <f t="shared" si="1"/>
        <v>0</v>
      </c>
      <c r="J15" s="52">
        <v>0</v>
      </c>
      <c r="K15" s="13">
        <f t="shared" ref="K15" si="6">I15-J15</f>
        <v>0</v>
      </c>
      <c r="L15" s="3" t="s">
        <v>1</v>
      </c>
      <c r="M15" s="52">
        <v>1000</v>
      </c>
      <c r="N15" s="52">
        <v>1300</v>
      </c>
      <c r="O15" s="55">
        <f t="shared" si="2"/>
        <v>-300</v>
      </c>
      <c r="P15" s="54"/>
      <c r="Q15" s="50">
        <v>0</v>
      </c>
      <c r="R15" s="50">
        <v>0</v>
      </c>
      <c r="S15" s="50">
        <f t="shared" ref="S15:S37" si="7">Q15-R15</f>
        <v>0</v>
      </c>
      <c r="T15" s="54"/>
      <c r="U15" s="409"/>
      <c r="V15" s="409"/>
      <c r="W15" s="52">
        <f t="shared" si="4"/>
        <v>0</v>
      </c>
    </row>
    <row r="16" spans="1:23" s="15" customFormat="1">
      <c r="A16" s="431" t="s">
        <v>117</v>
      </c>
      <c r="B16" s="432"/>
      <c r="C16" s="433"/>
      <c r="D16" s="433">
        <f t="shared" si="0"/>
        <v>706.32000000000016</v>
      </c>
      <c r="E16" s="434"/>
      <c r="F16" s="435">
        <f t="shared" si="3"/>
        <v>981.32000000000016</v>
      </c>
      <c r="G16" s="435">
        <f t="shared" si="5"/>
        <v>981.32000000000016</v>
      </c>
      <c r="H16" s="436"/>
      <c r="I16" s="433">
        <f t="shared" si="1"/>
        <v>0</v>
      </c>
      <c r="J16" s="435">
        <v>0</v>
      </c>
      <c r="K16" s="437">
        <f>I16-J16</f>
        <v>0</v>
      </c>
      <c r="L16" s="438" t="s">
        <v>1</v>
      </c>
      <c r="M16" s="435">
        <v>1425</v>
      </c>
      <c r="N16" s="435">
        <v>2650</v>
      </c>
      <c r="O16" s="439">
        <f t="shared" si="2"/>
        <v>-1225</v>
      </c>
      <c r="P16" s="440"/>
      <c r="Q16" s="433">
        <v>2009.66</v>
      </c>
      <c r="R16" s="433">
        <v>1303.3399999999999</v>
      </c>
      <c r="S16" s="433">
        <f t="shared" si="7"/>
        <v>706.32000000000016</v>
      </c>
      <c r="T16" s="440"/>
      <c r="U16" s="441"/>
      <c r="V16" s="441"/>
      <c r="W16" s="435">
        <f>U16-V16</f>
        <v>0</v>
      </c>
    </row>
    <row r="17" spans="1:23" s="15" customFormat="1" ht="12" customHeight="1">
      <c r="A17" s="137" t="s">
        <v>55</v>
      </c>
      <c r="B17" s="36"/>
      <c r="C17" s="50"/>
      <c r="D17" s="50">
        <f t="shared" si="0"/>
        <v>0</v>
      </c>
      <c r="E17" s="189"/>
      <c r="F17" s="52">
        <f t="shared" si="3"/>
        <v>275</v>
      </c>
      <c r="G17" s="52">
        <f t="shared" si="5"/>
        <v>275</v>
      </c>
      <c r="H17" s="86"/>
      <c r="I17" s="50">
        <f t="shared" si="1"/>
        <v>0</v>
      </c>
      <c r="J17" s="52">
        <v>0</v>
      </c>
      <c r="K17" s="13">
        <f>I17-J17</f>
        <v>0</v>
      </c>
      <c r="L17" s="3" t="s">
        <v>1</v>
      </c>
      <c r="M17" s="52">
        <v>600</v>
      </c>
      <c r="N17" s="52">
        <v>875</v>
      </c>
      <c r="O17" s="55">
        <f t="shared" si="2"/>
        <v>-275</v>
      </c>
      <c r="P17" s="54"/>
      <c r="Q17" s="50">
        <v>0</v>
      </c>
      <c r="R17" s="50">
        <v>274.13</v>
      </c>
      <c r="S17" s="50">
        <f t="shared" si="7"/>
        <v>-274.13</v>
      </c>
      <c r="T17" s="54"/>
      <c r="U17" s="409"/>
      <c r="V17" s="409"/>
      <c r="W17" s="52">
        <f t="shared" ref="W17:W36" si="8">U17-V17</f>
        <v>0</v>
      </c>
    </row>
    <row r="18" spans="1:23" s="15" customFormat="1">
      <c r="A18" s="7" t="s">
        <v>118</v>
      </c>
      <c r="B18" s="36"/>
      <c r="C18" s="363"/>
      <c r="D18" s="50">
        <f t="shared" si="0"/>
        <v>0</v>
      </c>
      <c r="E18" s="189"/>
      <c r="F18" s="52">
        <f t="shared" si="3"/>
        <v>275</v>
      </c>
      <c r="G18" s="52">
        <f t="shared" si="5"/>
        <v>275</v>
      </c>
      <c r="H18" s="86"/>
      <c r="I18" s="50">
        <f t="shared" si="1"/>
        <v>58.379999999999995</v>
      </c>
      <c r="J18" s="52">
        <v>0</v>
      </c>
      <c r="K18" s="13">
        <f>I21-J18</f>
        <v>146</v>
      </c>
      <c r="L18" s="3" t="s">
        <v>1</v>
      </c>
      <c r="M18" s="52">
        <v>477</v>
      </c>
      <c r="N18" s="52">
        <v>1560</v>
      </c>
      <c r="O18" s="55">
        <f t="shared" si="2"/>
        <v>-1083</v>
      </c>
      <c r="P18" s="54"/>
      <c r="Q18" s="50">
        <v>0</v>
      </c>
      <c r="R18" s="50">
        <v>333.38</v>
      </c>
      <c r="S18" s="50">
        <f t="shared" si="7"/>
        <v>-333.38</v>
      </c>
      <c r="T18" s="54"/>
      <c r="U18" s="409"/>
      <c r="V18" s="409"/>
      <c r="W18" s="52">
        <f t="shared" si="8"/>
        <v>0</v>
      </c>
    </row>
    <row r="19" spans="1:23" s="15" customFormat="1">
      <c r="A19" s="7" t="s">
        <v>37</v>
      </c>
      <c r="B19" s="36"/>
      <c r="D19" s="50">
        <f t="shared" si="0"/>
        <v>0</v>
      </c>
      <c r="E19" s="189"/>
      <c r="F19" s="52">
        <v>0</v>
      </c>
      <c r="G19" s="52">
        <v>0</v>
      </c>
      <c r="H19" s="86"/>
      <c r="I19" s="50">
        <f t="shared" si="1"/>
        <v>0</v>
      </c>
      <c r="J19" s="52">
        <v>0</v>
      </c>
      <c r="K19" s="13">
        <f t="shared" ref="K19:K35" si="9">I19-J19</f>
        <v>0</v>
      </c>
      <c r="L19" s="3" t="s">
        <v>1</v>
      </c>
      <c r="M19" s="52">
        <v>0</v>
      </c>
      <c r="N19" s="52">
        <v>275</v>
      </c>
      <c r="O19" s="55">
        <f t="shared" si="2"/>
        <v>-275</v>
      </c>
      <c r="P19" s="54"/>
      <c r="Q19" s="50">
        <v>0</v>
      </c>
      <c r="R19" s="50">
        <v>113.73</v>
      </c>
      <c r="S19" s="50">
        <f t="shared" si="7"/>
        <v>-113.73</v>
      </c>
      <c r="T19" s="54"/>
      <c r="U19" s="409"/>
      <c r="V19" s="409"/>
      <c r="W19" s="52">
        <f t="shared" si="8"/>
        <v>0</v>
      </c>
    </row>
    <row r="20" spans="1:23" s="362" customFormat="1">
      <c r="A20" s="126" t="s">
        <v>104</v>
      </c>
      <c r="B20" s="36"/>
      <c r="C20" s="50"/>
      <c r="D20" s="50">
        <f t="shared" si="0"/>
        <v>0</v>
      </c>
      <c r="E20" s="189"/>
      <c r="F20" s="52">
        <v>0</v>
      </c>
      <c r="G20" s="52">
        <v>0</v>
      </c>
      <c r="H20" s="135"/>
      <c r="I20" s="50">
        <f t="shared" si="1"/>
        <v>0</v>
      </c>
      <c r="J20" s="52">
        <v>0</v>
      </c>
      <c r="K20" s="13">
        <f t="shared" ref="K20" si="10">I20-J20</f>
        <v>0</v>
      </c>
      <c r="L20" s="5" t="s">
        <v>1</v>
      </c>
      <c r="M20" s="52">
        <v>0</v>
      </c>
      <c r="N20" s="209">
        <v>200</v>
      </c>
      <c r="O20" s="55">
        <f>M20-N20</f>
        <v>-200</v>
      </c>
      <c r="P20" s="56"/>
      <c r="Q20" s="50">
        <v>0</v>
      </c>
      <c r="R20" s="50">
        <v>0</v>
      </c>
      <c r="S20" s="50">
        <f t="shared" si="7"/>
        <v>0</v>
      </c>
      <c r="T20" s="56"/>
      <c r="U20" s="409"/>
      <c r="V20" s="409"/>
      <c r="W20" s="52">
        <f t="shared" si="8"/>
        <v>0</v>
      </c>
    </row>
    <row r="21" spans="1:23" s="362" customFormat="1">
      <c r="A21" s="17" t="s">
        <v>3</v>
      </c>
      <c r="B21" s="36"/>
      <c r="C21" s="363"/>
      <c r="D21" s="50">
        <f t="shared" si="0"/>
        <v>0</v>
      </c>
      <c r="E21" s="189"/>
      <c r="F21" s="52">
        <f t="shared" si="3"/>
        <v>275</v>
      </c>
      <c r="G21" s="52">
        <f t="shared" si="5"/>
        <v>275</v>
      </c>
      <c r="H21" s="135"/>
      <c r="I21" s="50">
        <f>IF(S21&lt;-275,-S21-275,0)</f>
        <v>146</v>
      </c>
      <c r="J21" s="52"/>
      <c r="K21" s="13" t="e">
        <f>#REF!-J21</f>
        <v>#REF!</v>
      </c>
      <c r="L21" s="5" t="s">
        <v>1</v>
      </c>
      <c r="M21" s="52">
        <v>0</v>
      </c>
      <c r="N21" s="52">
        <v>500</v>
      </c>
      <c r="O21" s="55">
        <f t="shared" si="2"/>
        <v>-500</v>
      </c>
      <c r="P21" s="56"/>
      <c r="Q21" s="50">
        <v>0</v>
      </c>
      <c r="R21" s="50">
        <v>421</v>
      </c>
      <c r="S21" s="50">
        <f t="shared" si="7"/>
        <v>-421</v>
      </c>
      <c r="T21" s="56"/>
      <c r="U21" s="409"/>
      <c r="V21" s="409"/>
      <c r="W21" s="52">
        <f t="shared" si="8"/>
        <v>0</v>
      </c>
    </row>
    <row r="22" spans="1:23" s="362" customFormat="1">
      <c r="A22" s="17" t="s">
        <v>30</v>
      </c>
      <c r="B22" s="36"/>
      <c r="C22" s="50"/>
      <c r="D22" s="50">
        <f t="shared" si="0"/>
        <v>0</v>
      </c>
      <c r="E22" s="189"/>
      <c r="F22" s="52">
        <f t="shared" si="3"/>
        <v>275</v>
      </c>
      <c r="G22" s="52">
        <f t="shared" si="5"/>
        <v>275</v>
      </c>
      <c r="H22" s="135"/>
      <c r="I22" s="50">
        <f t="shared" si="1"/>
        <v>0</v>
      </c>
      <c r="J22" s="52">
        <v>0</v>
      </c>
      <c r="K22" s="13">
        <f t="shared" si="9"/>
        <v>0</v>
      </c>
      <c r="L22" s="5" t="s">
        <v>1</v>
      </c>
      <c r="M22" s="52">
        <v>0</v>
      </c>
      <c r="N22" s="52">
        <v>200</v>
      </c>
      <c r="O22" s="55">
        <f t="shared" ref="O22:O37" si="11">M22-N22</f>
        <v>-200</v>
      </c>
      <c r="P22" s="56"/>
      <c r="Q22" s="50">
        <v>0</v>
      </c>
      <c r="R22" s="50">
        <v>55.41</v>
      </c>
      <c r="S22" s="50">
        <f t="shared" si="7"/>
        <v>-55.41</v>
      </c>
      <c r="T22" s="56"/>
      <c r="U22" s="409"/>
      <c r="V22" s="409"/>
      <c r="W22" s="52">
        <f t="shared" si="8"/>
        <v>0</v>
      </c>
    </row>
    <row r="23" spans="1:23" s="15" customFormat="1">
      <c r="A23" s="7" t="s">
        <v>31</v>
      </c>
      <c r="B23" s="36"/>
      <c r="C23" s="50"/>
      <c r="D23" s="50">
        <f t="shared" si="0"/>
        <v>0</v>
      </c>
      <c r="E23" s="189"/>
      <c r="F23" s="52">
        <f t="shared" si="3"/>
        <v>275</v>
      </c>
      <c r="G23" s="52">
        <f t="shared" si="5"/>
        <v>275</v>
      </c>
      <c r="H23" s="135"/>
      <c r="I23" s="50">
        <f t="shared" si="1"/>
        <v>0</v>
      </c>
      <c r="J23" s="52">
        <v>0</v>
      </c>
      <c r="K23" s="13">
        <f t="shared" si="9"/>
        <v>0</v>
      </c>
      <c r="L23" s="5" t="s">
        <v>1</v>
      </c>
      <c r="M23" s="52">
        <v>600</v>
      </c>
      <c r="N23" s="52">
        <v>1350</v>
      </c>
      <c r="O23" s="55">
        <f t="shared" si="11"/>
        <v>-750</v>
      </c>
      <c r="P23" s="54"/>
      <c r="Q23" s="50">
        <v>0</v>
      </c>
      <c r="R23" s="363">
        <v>0</v>
      </c>
      <c r="S23" s="50">
        <f t="shared" si="7"/>
        <v>0</v>
      </c>
      <c r="T23" s="54"/>
      <c r="U23" s="409"/>
      <c r="V23" s="409"/>
      <c r="W23" s="52">
        <f t="shared" si="8"/>
        <v>0</v>
      </c>
    </row>
    <row r="24" spans="1:23" s="362" customFormat="1">
      <c r="A24" s="23" t="s">
        <v>32</v>
      </c>
      <c r="B24" s="36"/>
      <c r="C24" s="50"/>
      <c r="D24" s="50">
        <f t="shared" si="0"/>
        <v>0</v>
      </c>
      <c r="E24" s="189"/>
      <c r="F24" s="52">
        <v>0</v>
      </c>
      <c r="G24" s="52">
        <v>0</v>
      </c>
      <c r="H24" s="135"/>
      <c r="I24" s="50">
        <f t="shared" si="1"/>
        <v>0</v>
      </c>
      <c r="J24" s="52">
        <v>0</v>
      </c>
      <c r="K24" s="24">
        <f t="shared" si="9"/>
        <v>0</v>
      </c>
      <c r="L24" s="5" t="s">
        <v>1</v>
      </c>
      <c r="M24" s="52">
        <v>0</v>
      </c>
      <c r="N24" s="209">
        <v>200</v>
      </c>
      <c r="O24" s="55">
        <f t="shared" si="11"/>
        <v>-200</v>
      </c>
      <c r="P24" s="56"/>
      <c r="Q24" s="50">
        <v>0</v>
      </c>
      <c r="R24" s="50">
        <v>0</v>
      </c>
      <c r="S24" s="50">
        <f t="shared" si="7"/>
        <v>0</v>
      </c>
      <c r="T24" s="56"/>
      <c r="U24" s="409"/>
      <c r="V24" s="409"/>
      <c r="W24" s="52">
        <f t="shared" si="8"/>
        <v>0</v>
      </c>
    </row>
    <row r="25" spans="1:23" s="15" customFormat="1">
      <c r="A25" s="7" t="s">
        <v>33</v>
      </c>
      <c r="B25" s="36"/>
      <c r="C25" s="50"/>
      <c r="D25" s="50">
        <f t="shared" si="0"/>
        <v>0</v>
      </c>
      <c r="E25" s="189"/>
      <c r="F25" s="52">
        <f t="shared" ref="F25:F37" si="12">D25+275+J25</f>
        <v>275</v>
      </c>
      <c r="G25" s="52">
        <f t="shared" si="5"/>
        <v>275</v>
      </c>
      <c r="H25" s="86"/>
      <c r="I25" s="50">
        <f t="shared" si="1"/>
        <v>0</v>
      </c>
      <c r="J25" s="52">
        <v>0</v>
      </c>
      <c r="K25" s="13">
        <f t="shared" si="9"/>
        <v>0</v>
      </c>
      <c r="L25" s="3" t="s">
        <v>1</v>
      </c>
      <c r="M25" s="52">
        <v>0</v>
      </c>
      <c r="N25" s="52">
        <v>200</v>
      </c>
      <c r="O25" s="55">
        <f t="shared" si="11"/>
        <v>-200</v>
      </c>
      <c r="P25" s="54"/>
      <c r="Q25" s="50">
        <v>0</v>
      </c>
      <c r="R25" s="50">
        <v>0</v>
      </c>
      <c r="S25" s="50">
        <f t="shared" si="7"/>
        <v>0</v>
      </c>
      <c r="T25" s="54"/>
      <c r="U25" s="409"/>
      <c r="V25" s="409"/>
      <c r="W25" s="52">
        <f t="shared" si="8"/>
        <v>0</v>
      </c>
    </row>
    <row r="26" spans="1:23" s="15" customFormat="1">
      <c r="A26" s="7" t="s">
        <v>34</v>
      </c>
      <c r="B26" s="36"/>
      <c r="C26" s="50"/>
      <c r="D26" s="50">
        <f t="shared" si="0"/>
        <v>0</v>
      </c>
      <c r="E26" s="189"/>
      <c r="F26" s="52">
        <f t="shared" si="12"/>
        <v>275</v>
      </c>
      <c r="G26" s="52">
        <f t="shared" si="5"/>
        <v>275</v>
      </c>
      <c r="H26" s="86"/>
      <c r="I26" s="50">
        <f>IF(S26&lt;-275,-S26-275,0)</f>
        <v>88.839999999999975</v>
      </c>
      <c r="J26" s="52">
        <v>0</v>
      </c>
      <c r="K26" s="13">
        <f>I26-J26</f>
        <v>88.839999999999975</v>
      </c>
      <c r="L26" s="3" t="s">
        <v>1</v>
      </c>
      <c r="M26" s="52">
        <v>0</v>
      </c>
      <c r="N26" s="52">
        <v>700</v>
      </c>
      <c r="O26" s="55">
        <f t="shared" si="11"/>
        <v>-700</v>
      </c>
      <c r="P26" s="54"/>
      <c r="Q26" s="50">
        <v>0</v>
      </c>
      <c r="R26" s="50">
        <v>363.84</v>
      </c>
      <c r="S26" s="50">
        <f t="shared" si="7"/>
        <v>-363.84</v>
      </c>
      <c r="T26" s="54"/>
      <c r="U26" s="409"/>
      <c r="V26" s="409"/>
      <c r="W26" s="52">
        <f t="shared" si="8"/>
        <v>0</v>
      </c>
    </row>
    <row r="27" spans="1:23" s="15" customFormat="1">
      <c r="A27" s="7" t="s">
        <v>29</v>
      </c>
      <c r="B27" s="36"/>
      <c r="C27" s="50"/>
      <c r="D27" s="50">
        <f t="shared" si="0"/>
        <v>0</v>
      </c>
      <c r="E27" s="189"/>
      <c r="F27" s="52">
        <f t="shared" si="12"/>
        <v>275</v>
      </c>
      <c r="G27" s="52">
        <f t="shared" si="5"/>
        <v>275</v>
      </c>
      <c r="H27" s="86"/>
      <c r="I27" s="50">
        <f t="shared" ref="I27:I37" si="13">IF(S27&lt;-275,-S27-275,0)</f>
        <v>0</v>
      </c>
      <c r="J27" s="52">
        <v>0</v>
      </c>
      <c r="K27" s="13">
        <f>I27-J27</f>
        <v>0</v>
      </c>
      <c r="L27" s="3" t="s">
        <v>1</v>
      </c>
      <c r="M27" s="52">
        <v>0</v>
      </c>
      <c r="N27" s="209">
        <v>200</v>
      </c>
      <c r="O27" s="55">
        <f t="shared" si="11"/>
        <v>-200</v>
      </c>
      <c r="P27" s="54"/>
      <c r="Q27" s="50">
        <v>0</v>
      </c>
      <c r="R27" s="50">
        <v>0</v>
      </c>
      <c r="S27" s="50">
        <f t="shared" si="7"/>
        <v>0</v>
      </c>
      <c r="T27" s="54"/>
      <c r="U27" s="409"/>
      <c r="V27" s="409"/>
      <c r="W27" s="52">
        <f t="shared" si="8"/>
        <v>0</v>
      </c>
    </row>
    <row r="28" spans="1:23" s="15" customFormat="1">
      <c r="A28" s="7" t="s">
        <v>20</v>
      </c>
      <c r="B28" s="36"/>
      <c r="C28" s="50"/>
      <c r="D28" s="50">
        <f t="shared" si="0"/>
        <v>0</v>
      </c>
      <c r="E28" s="189"/>
      <c r="F28" s="52">
        <v>0</v>
      </c>
      <c r="G28" s="52">
        <v>0</v>
      </c>
      <c r="H28" s="86"/>
      <c r="I28" s="50">
        <f t="shared" si="13"/>
        <v>0</v>
      </c>
      <c r="J28" s="52">
        <v>0</v>
      </c>
      <c r="K28" s="13">
        <f>I28-J28</f>
        <v>0</v>
      </c>
      <c r="L28" s="3" t="s">
        <v>1</v>
      </c>
      <c r="M28" s="52">
        <v>0</v>
      </c>
      <c r="N28" s="209">
        <v>200</v>
      </c>
      <c r="O28" s="55">
        <f t="shared" si="11"/>
        <v>-200</v>
      </c>
      <c r="P28" s="54"/>
      <c r="Q28" s="50">
        <v>0</v>
      </c>
      <c r="R28" s="50">
        <v>0</v>
      </c>
      <c r="S28" s="50">
        <f t="shared" si="7"/>
        <v>0</v>
      </c>
      <c r="T28" s="54"/>
      <c r="U28" s="409"/>
      <c r="V28" s="409"/>
      <c r="W28" s="52">
        <f t="shared" si="8"/>
        <v>0</v>
      </c>
    </row>
    <row r="29" spans="1:23" s="15" customFormat="1">
      <c r="A29" s="7" t="s">
        <v>21</v>
      </c>
      <c r="B29" s="36"/>
      <c r="C29" s="50"/>
      <c r="D29" s="50">
        <f t="shared" si="0"/>
        <v>0</v>
      </c>
      <c r="E29" s="189"/>
      <c r="F29" s="52">
        <f t="shared" si="12"/>
        <v>275</v>
      </c>
      <c r="G29" s="52">
        <f t="shared" si="5"/>
        <v>275</v>
      </c>
      <c r="H29" s="86"/>
      <c r="I29" s="50">
        <f t="shared" si="13"/>
        <v>0</v>
      </c>
      <c r="J29" s="52">
        <v>0</v>
      </c>
      <c r="K29" s="13">
        <f>I29-J29</f>
        <v>0</v>
      </c>
      <c r="L29" s="3" t="s">
        <v>1</v>
      </c>
      <c r="M29" s="52">
        <v>0</v>
      </c>
      <c r="N29" s="320">
        <v>275</v>
      </c>
      <c r="O29" s="55">
        <f t="shared" si="11"/>
        <v>-275</v>
      </c>
      <c r="P29" s="54"/>
      <c r="Q29" s="50">
        <v>0</v>
      </c>
      <c r="R29" s="50">
        <v>78</v>
      </c>
      <c r="S29" s="50">
        <f t="shared" si="7"/>
        <v>-78</v>
      </c>
      <c r="T29" s="54"/>
      <c r="U29" s="409"/>
      <c r="V29" s="409"/>
      <c r="W29" s="52">
        <f t="shared" si="8"/>
        <v>0</v>
      </c>
    </row>
    <row r="30" spans="1:23" s="15" customFormat="1">
      <c r="A30" s="7" t="s">
        <v>135</v>
      </c>
      <c r="B30" s="36"/>
      <c r="D30" s="50">
        <f t="shared" si="0"/>
        <v>57.050000000000182</v>
      </c>
      <c r="E30" s="189"/>
      <c r="F30" s="52">
        <f t="shared" si="12"/>
        <v>332.05000000000018</v>
      </c>
      <c r="G30" s="52">
        <f t="shared" si="5"/>
        <v>332.05000000000018</v>
      </c>
      <c r="H30" s="86"/>
      <c r="I30" s="50">
        <f t="shared" si="13"/>
        <v>0</v>
      </c>
      <c r="J30" s="52">
        <v>0</v>
      </c>
      <c r="K30" s="13">
        <f>I30-J30</f>
        <v>0</v>
      </c>
      <c r="L30" s="3" t="s">
        <v>1</v>
      </c>
      <c r="M30" s="52">
        <v>4050</v>
      </c>
      <c r="N30" s="52">
        <v>5020</v>
      </c>
      <c r="O30" s="55">
        <f t="shared" si="11"/>
        <v>-970</v>
      </c>
      <c r="P30" s="54"/>
      <c r="Q30" s="50">
        <v>2348.98</v>
      </c>
      <c r="R30" s="50">
        <v>2291.9299999999998</v>
      </c>
      <c r="S30" s="50">
        <f t="shared" si="7"/>
        <v>57.050000000000182</v>
      </c>
      <c r="T30" s="54"/>
      <c r="U30" s="409"/>
      <c r="V30" s="409"/>
      <c r="W30" s="52">
        <f t="shared" si="8"/>
        <v>0</v>
      </c>
    </row>
    <row r="31" spans="1:23" s="15" customFormat="1">
      <c r="A31" s="7" t="s">
        <v>35</v>
      </c>
      <c r="B31" s="201"/>
      <c r="C31" s="50"/>
      <c r="D31" s="50">
        <f t="shared" si="0"/>
        <v>0</v>
      </c>
      <c r="E31" s="189"/>
      <c r="F31" s="52">
        <f t="shared" si="12"/>
        <v>275</v>
      </c>
      <c r="G31" s="52">
        <f t="shared" si="5"/>
        <v>275</v>
      </c>
      <c r="H31" s="86"/>
      <c r="I31" s="50">
        <f t="shared" si="13"/>
        <v>0</v>
      </c>
      <c r="J31" s="52">
        <v>0</v>
      </c>
      <c r="K31" s="13">
        <f t="shared" si="9"/>
        <v>0</v>
      </c>
      <c r="L31" s="3" t="s">
        <v>1</v>
      </c>
      <c r="M31" s="52">
        <v>220</v>
      </c>
      <c r="N31" s="52">
        <v>456</v>
      </c>
      <c r="O31" s="55">
        <f t="shared" si="11"/>
        <v>-236</v>
      </c>
      <c r="P31" s="54"/>
      <c r="Q31" s="50">
        <v>0</v>
      </c>
      <c r="R31" s="50">
        <v>0</v>
      </c>
      <c r="S31" s="50">
        <f t="shared" si="7"/>
        <v>0</v>
      </c>
      <c r="T31" s="54"/>
      <c r="U31" s="409"/>
      <c r="V31" s="409"/>
      <c r="W31" s="52">
        <f t="shared" si="8"/>
        <v>0</v>
      </c>
    </row>
    <row r="32" spans="1:23" s="15" customFormat="1">
      <c r="A32" s="7" t="s">
        <v>36</v>
      </c>
      <c r="B32" s="36"/>
      <c r="C32" s="50"/>
      <c r="D32" s="50">
        <f t="shared" si="0"/>
        <v>0</v>
      </c>
      <c r="E32" s="189"/>
      <c r="F32" s="52">
        <f t="shared" si="12"/>
        <v>275</v>
      </c>
      <c r="G32" s="52">
        <f t="shared" si="5"/>
        <v>275</v>
      </c>
      <c r="H32" s="86"/>
      <c r="I32" s="50">
        <f t="shared" si="13"/>
        <v>0</v>
      </c>
      <c r="J32" s="52">
        <v>0</v>
      </c>
      <c r="K32" s="13">
        <f t="shared" si="9"/>
        <v>0</v>
      </c>
      <c r="L32" s="3" t="s">
        <v>1</v>
      </c>
      <c r="M32" s="52">
        <v>0</v>
      </c>
      <c r="N32" s="52">
        <v>270</v>
      </c>
      <c r="O32" s="55">
        <f t="shared" si="11"/>
        <v>-270</v>
      </c>
      <c r="P32" s="54"/>
      <c r="Q32" s="50">
        <v>0</v>
      </c>
      <c r="R32" s="50">
        <v>133.47999999999999</v>
      </c>
      <c r="S32" s="50">
        <f t="shared" si="7"/>
        <v>-133.47999999999999</v>
      </c>
      <c r="T32" s="54"/>
      <c r="U32" s="409"/>
      <c r="V32" s="409"/>
      <c r="W32" s="52">
        <f t="shared" si="8"/>
        <v>0</v>
      </c>
    </row>
    <row r="33" spans="1:23" s="15" customFormat="1">
      <c r="A33" s="7" t="s">
        <v>136</v>
      </c>
      <c r="B33" s="36"/>
      <c r="C33" s="50"/>
      <c r="D33" s="50">
        <f t="shared" si="0"/>
        <v>0</v>
      </c>
      <c r="E33" s="189"/>
      <c r="F33" s="52">
        <v>0</v>
      </c>
      <c r="G33" s="52">
        <v>0</v>
      </c>
      <c r="H33" s="86"/>
      <c r="I33" s="50">
        <f t="shared" si="13"/>
        <v>0</v>
      </c>
      <c r="J33" s="52">
        <v>0</v>
      </c>
      <c r="K33" s="13">
        <f t="shared" si="9"/>
        <v>0</v>
      </c>
      <c r="L33" s="3" t="s">
        <v>1</v>
      </c>
      <c r="M33" s="52">
        <v>0</v>
      </c>
      <c r="N33" s="209">
        <v>200</v>
      </c>
      <c r="O33" s="55">
        <f t="shared" si="11"/>
        <v>-200</v>
      </c>
      <c r="P33" s="54"/>
      <c r="Q33" s="50">
        <v>0</v>
      </c>
      <c r="R33" s="50">
        <v>0</v>
      </c>
      <c r="S33" s="50">
        <f t="shared" si="7"/>
        <v>0</v>
      </c>
      <c r="T33" s="54"/>
      <c r="U33" s="409"/>
      <c r="V33" s="409"/>
      <c r="W33" s="52">
        <f t="shared" si="8"/>
        <v>0</v>
      </c>
    </row>
    <row r="34" spans="1:23" s="15" customFormat="1">
      <c r="A34" s="7" t="s">
        <v>259</v>
      </c>
      <c r="B34" s="36"/>
      <c r="C34" s="50"/>
      <c r="D34" s="50">
        <f t="shared" si="0"/>
        <v>0</v>
      </c>
      <c r="E34" s="189"/>
      <c r="F34" s="52">
        <f t="shared" si="12"/>
        <v>275</v>
      </c>
      <c r="G34" s="52">
        <f t="shared" si="5"/>
        <v>275</v>
      </c>
      <c r="H34" s="86"/>
      <c r="I34" s="50">
        <f t="shared" si="13"/>
        <v>0</v>
      </c>
      <c r="J34" s="52">
        <v>0</v>
      </c>
      <c r="K34" s="13">
        <f t="shared" si="9"/>
        <v>0</v>
      </c>
      <c r="L34" s="3" t="s">
        <v>1</v>
      </c>
      <c r="M34" s="52">
        <v>0</v>
      </c>
      <c r="N34" s="52">
        <v>200</v>
      </c>
      <c r="O34" s="55">
        <f t="shared" si="11"/>
        <v>-200</v>
      </c>
      <c r="P34" s="54"/>
      <c r="Q34" s="50">
        <v>0</v>
      </c>
      <c r="R34" s="50">
        <v>0</v>
      </c>
      <c r="S34" s="50">
        <f t="shared" si="7"/>
        <v>0</v>
      </c>
      <c r="T34" s="54"/>
      <c r="U34" s="409"/>
      <c r="V34" s="409"/>
      <c r="W34" s="52">
        <f t="shared" si="8"/>
        <v>0</v>
      </c>
    </row>
    <row r="35" spans="1:23" s="15" customFormat="1">
      <c r="A35" s="7" t="s">
        <v>260</v>
      </c>
      <c r="B35" s="36"/>
      <c r="C35" s="50"/>
      <c r="D35" s="50">
        <f t="shared" si="0"/>
        <v>0</v>
      </c>
      <c r="E35" s="189"/>
      <c r="F35" s="52">
        <f t="shared" si="12"/>
        <v>275</v>
      </c>
      <c r="G35" s="52">
        <f t="shared" si="5"/>
        <v>275</v>
      </c>
      <c r="H35" s="86"/>
      <c r="I35" s="50">
        <f t="shared" si="13"/>
        <v>0</v>
      </c>
      <c r="J35" s="52">
        <v>0</v>
      </c>
      <c r="K35" s="13">
        <f t="shared" si="9"/>
        <v>0</v>
      </c>
      <c r="L35" s="3" t="s">
        <v>1</v>
      </c>
      <c r="M35" s="52">
        <v>0</v>
      </c>
      <c r="N35" s="52">
        <v>200</v>
      </c>
      <c r="O35" s="55">
        <f t="shared" si="11"/>
        <v>-200</v>
      </c>
      <c r="P35" s="54"/>
      <c r="Q35" s="50">
        <v>0</v>
      </c>
      <c r="R35" s="50">
        <v>0</v>
      </c>
      <c r="S35" s="50">
        <f t="shared" si="7"/>
        <v>0</v>
      </c>
      <c r="T35" s="54"/>
      <c r="U35" s="409"/>
      <c r="V35" s="409"/>
      <c r="W35" s="52">
        <f t="shared" si="8"/>
        <v>0</v>
      </c>
    </row>
    <row r="36" spans="1:23" s="15" customFormat="1">
      <c r="A36" s="7" t="s">
        <v>2</v>
      </c>
      <c r="B36" s="36"/>
      <c r="C36" s="50"/>
      <c r="D36" s="50">
        <f t="shared" si="0"/>
        <v>0</v>
      </c>
      <c r="E36" s="189"/>
      <c r="F36" s="52">
        <f t="shared" si="12"/>
        <v>275</v>
      </c>
      <c r="G36" s="52">
        <f t="shared" si="5"/>
        <v>275</v>
      </c>
      <c r="H36" s="86"/>
      <c r="I36" s="50">
        <f t="shared" si="13"/>
        <v>0</v>
      </c>
      <c r="J36" s="52">
        <v>0</v>
      </c>
      <c r="K36" s="13">
        <f>I36-J36</f>
        <v>0</v>
      </c>
      <c r="L36" s="3" t="s">
        <v>1</v>
      </c>
      <c r="M36" s="52">
        <v>0</v>
      </c>
      <c r="N36" s="52">
        <v>228</v>
      </c>
      <c r="O36" s="55">
        <f t="shared" si="11"/>
        <v>-228</v>
      </c>
      <c r="P36" s="54"/>
      <c r="Q36" s="50">
        <v>0</v>
      </c>
      <c r="R36" s="50">
        <v>0</v>
      </c>
      <c r="S36" s="50">
        <f t="shared" si="7"/>
        <v>0</v>
      </c>
      <c r="T36" s="54"/>
      <c r="U36" s="409"/>
      <c r="V36" s="409"/>
      <c r="W36" s="52">
        <f t="shared" si="8"/>
        <v>0</v>
      </c>
    </row>
    <row r="37" spans="1:23" s="15" customFormat="1">
      <c r="A37" s="137" t="s">
        <v>241</v>
      </c>
      <c r="B37" s="36"/>
      <c r="C37" s="50"/>
      <c r="D37" s="50">
        <f t="shared" si="0"/>
        <v>0</v>
      </c>
      <c r="E37" s="189"/>
      <c r="F37" s="52">
        <f t="shared" si="12"/>
        <v>275</v>
      </c>
      <c r="G37" s="52">
        <f t="shared" si="5"/>
        <v>275</v>
      </c>
      <c r="H37" s="86"/>
      <c r="I37" s="50">
        <f t="shared" si="13"/>
        <v>0</v>
      </c>
      <c r="J37" s="52">
        <v>0</v>
      </c>
      <c r="K37" s="13">
        <f>I37-J37</f>
        <v>0</v>
      </c>
      <c r="L37" s="3" t="s">
        <v>1</v>
      </c>
      <c r="M37" s="52">
        <v>2000</v>
      </c>
      <c r="N37" s="52">
        <v>2350</v>
      </c>
      <c r="O37" s="55">
        <f t="shared" si="11"/>
        <v>-350</v>
      </c>
      <c r="P37" s="54"/>
      <c r="Q37" s="50">
        <v>0</v>
      </c>
      <c r="R37" s="50">
        <v>40.46</v>
      </c>
      <c r="S37" s="50">
        <f t="shared" si="7"/>
        <v>-40.46</v>
      </c>
      <c r="T37" s="54"/>
      <c r="U37" s="409"/>
      <c r="V37" s="409"/>
      <c r="W37" s="52">
        <f>U37-V37</f>
        <v>0</v>
      </c>
    </row>
    <row r="38" spans="1:23" ht="3" customHeight="1">
      <c r="A38" s="16"/>
      <c r="B38" s="200"/>
      <c r="C38" s="357" t="s">
        <v>65</v>
      </c>
      <c r="D38" s="357" t="s">
        <v>65</v>
      </c>
      <c r="E38" s="190"/>
      <c r="F38" s="290" t="s">
        <v>65</v>
      </c>
      <c r="G38" s="290" t="s">
        <v>65</v>
      </c>
      <c r="H38" s="136"/>
      <c r="I38" s="357" t="s">
        <v>65</v>
      </c>
      <c r="J38" s="290" t="s">
        <v>65</v>
      </c>
      <c r="K38" s="13"/>
      <c r="L38" s="14"/>
      <c r="M38" s="290" t="s">
        <v>65</v>
      </c>
      <c r="N38" s="58" t="s">
        <v>65</v>
      </c>
      <c r="O38" s="58"/>
      <c r="P38" s="54"/>
      <c r="Q38" s="357" t="s">
        <v>65</v>
      </c>
      <c r="R38" s="357" t="s">
        <v>65</v>
      </c>
      <c r="S38" s="357" t="s">
        <v>65</v>
      </c>
      <c r="T38" s="54"/>
      <c r="U38" s="290" t="s">
        <v>65</v>
      </c>
      <c r="V38" s="290" t="s">
        <v>65</v>
      </c>
      <c r="W38" s="290" t="s">
        <v>65</v>
      </c>
    </row>
    <row r="39" spans="1:23" s="18" customFormat="1" ht="15.75" customHeight="1">
      <c r="A39" s="187" t="s">
        <v>101</v>
      </c>
      <c r="B39" s="199"/>
      <c r="C39" s="193">
        <f>SUM(C11:C38)</f>
        <v>0</v>
      </c>
      <c r="D39" s="50">
        <f>-IF(R39=0,0,O39)+S39</f>
        <v>11269.5</v>
      </c>
      <c r="E39" s="194"/>
      <c r="F39" s="192">
        <f>SUM(F11:F38)</f>
        <v>7170.93</v>
      </c>
      <c r="G39" s="192">
        <f>SUM(G11:G38)</f>
        <v>7170.93</v>
      </c>
      <c r="H39" s="195"/>
      <c r="I39" s="193">
        <f>SUM(I11:I38)</f>
        <v>293.21999999999997</v>
      </c>
      <c r="J39" s="193">
        <f>SUM(J11:J38)</f>
        <v>0</v>
      </c>
      <c r="K39" s="196" t="e">
        <f>SUM(K13:K36)</f>
        <v>#REF!</v>
      </c>
      <c r="L39" s="120" t="s">
        <v>1</v>
      </c>
      <c r="M39" s="192">
        <f>SUM(M11:M38)</f>
        <v>12372</v>
      </c>
      <c r="N39" s="192">
        <f>SUM(N11:N38)</f>
        <v>23509</v>
      </c>
      <c r="O39" s="192">
        <f>SUM(O11:O38)</f>
        <v>-11137</v>
      </c>
      <c r="P39" s="197"/>
      <c r="Q39" s="193">
        <f t="shared" ref="Q39:S39" si="14">SUM(Q11:Q38)</f>
        <v>6558.6399999999994</v>
      </c>
      <c r="R39" s="193">
        <f t="shared" si="14"/>
        <v>6426.1399999999994</v>
      </c>
      <c r="S39" s="193">
        <f t="shared" si="14"/>
        <v>132.50000000000011</v>
      </c>
      <c r="T39" s="197"/>
      <c r="U39" s="192">
        <f t="shared" ref="U39:W39" si="15">SUM(U11:U38)</f>
        <v>0</v>
      </c>
      <c r="V39" s="192">
        <f t="shared" si="15"/>
        <v>0</v>
      </c>
      <c r="W39" s="192">
        <f t="shared" si="15"/>
        <v>0</v>
      </c>
    </row>
    <row r="40" spans="1:23" ht="7.9" customHeight="1">
      <c r="A40" s="204"/>
      <c r="B40" s="160"/>
      <c r="C40" s="323"/>
      <c r="D40" s="205"/>
      <c r="F40" s="323"/>
      <c r="G40" s="205"/>
      <c r="I40" s="324"/>
      <c r="J40" s="205"/>
      <c r="K40" s="82"/>
      <c r="L40" s="11"/>
      <c r="M40" s="203"/>
      <c r="N40" s="203"/>
      <c r="O40" s="203"/>
      <c r="P40" s="10"/>
      <c r="Q40" s="82"/>
      <c r="R40" s="82"/>
      <c r="S40" s="82"/>
      <c r="T40" s="10"/>
      <c r="U40" s="202"/>
      <c r="V40" s="202"/>
      <c r="W40" s="202"/>
    </row>
    <row r="41" spans="1:23">
      <c r="D41" s="21"/>
      <c r="F41" s="444"/>
      <c r="G41" s="444"/>
      <c r="I41" s="21"/>
      <c r="J41" s="21"/>
      <c r="K41" s="9"/>
      <c r="L41" s="11"/>
      <c r="M41" s="9"/>
      <c r="N41" s="9"/>
      <c r="O41" s="9"/>
      <c r="Q41" s="11"/>
      <c r="R41" s="11"/>
      <c r="S41" s="11"/>
      <c r="V41" s="15"/>
      <c r="W41" s="15"/>
    </row>
    <row r="42" spans="1:23" s="15" customFormat="1">
      <c r="A42"/>
      <c r="B42" s="27"/>
      <c r="D42" s="2"/>
      <c r="E42" s="160"/>
      <c r="G42" s="2"/>
      <c r="H42" s="11"/>
      <c r="J42" s="2"/>
      <c r="K42"/>
      <c r="L42" s="3"/>
      <c r="M42"/>
      <c r="N42"/>
      <c r="O42"/>
      <c r="Q42" s="3"/>
      <c r="R42" s="3"/>
      <c r="S42" s="3"/>
      <c r="V42"/>
      <c r="W42"/>
    </row>
    <row r="43" spans="1:23">
      <c r="I43" s="54"/>
    </row>
    <row r="44" spans="1:23">
      <c r="I44" s="54"/>
    </row>
    <row r="45" spans="1:23">
      <c r="I45" s="54"/>
      <c r="O45" s="25"/>
      <c r="Q45" s="421"/>
      <c r="R45" s="421"/>
      <c r="S45" s="421"/>
      <c r="U45" s="422"/>
      <c r="V45" s="423"/>
      <c r="W45" s="421"/>
    </row>
    <row r="46" spans="1:23">
      <c r="I46" s="54"/>
      <c r="O46" s="387"/>
      <c r="Q46" s="421"/>
      <c r="R46" s="421"/>
      <c r="S46" s="421"/>
      <c r="T46" s="3"/>
      <c r="U46" s="421"/>
      <c r="V46" s="425"/>
      <c r="W46" s="425"/>
    </row>
    <row r="47" spans="1:23" s="15" customFormat="1">
      <c r="A47"/>
      <c r="B47" s="27"/>
      <c r="D47" s="2"/>
      <c r="E47" s="160"/>
      <c r="G47" s="2"/>
      <c r="H47" s="11"/>
      <c r="I47" s="54"/>
      <c r="J47" s="2"/>
      <c r="K47"/>
      <c r="L47" s="3"/>
      <c r="M47"/>
      <c r="N47"/>
      <c r="O47" s="387"/>
      <c r="Q47" s="3"/>
      <c r="R47" s="3"/>
      <c r="S47" s="3"/>
      <c r="V47" s="30"/>
      <c r="W47" s="30"/>
    </row>
    <row r="48" spans="1:23">
      <c r="O48" s="387"/>
      <c r="V48" s="30"/>
      <c r="W48" s="30"/>
    </row>
    <row r="49" spans="1:23" ht="3" customHeight="1">
      <c r="I49" s="143"/>
      <c r="O49" s="387"/>
      <c r="V49" s="30"/>
      <c r="W49" s="30"/>
    </row>
    <row r="50" spans="1:23" s="18" customFormat="1">
      <c r="A50"/>
      <c r="B50" s="27"/>
      <c r="C50" s="15"/>
      <c r="D50" s="2"/>
      <c r="E50" s="160"/>
      <c r="F50" s="15"/>
      <c r="G50" s="2"/>
      <c r="H50" s="11"/>
      <c r="I50" s="143"/>
      <c r="J50" s="2"/>
      <c r="K50"/>
      <c r="L50" s="3"/>
      <c r="M50"/>
      <c r="N50"/>
      <c r="O50" s="387"/>
      <c r="P50" s="15"/>
      <c r="Q50" s="3"/>
      <c r="R50" s="3"/>
      <c r="S50" s="3"/>
      <c r="T50" s="15"/>
      <c r="U50" s="15"/>
      <c r="V50" s="30"/>
      <c r="W50" s="30"/>
    </row>
    <row r="51" spans="1:23" s="15" customFormat="1" ht="3" customHeight="1">
      <c r="A51"/>
      <c r="B51" s="27"/>
      <c r="D51" s="2"/>
      <c r="E51" s="160"/>
      <c r="G51" s="2"/>
      <c r="H51" s="11"/>
      <c r="J51" s="2"/>
      <c r="K51"/>
      <c r="L51" s="3"/>
      <c r="M51"/>
      <c r="N51"/>
      <c r="O51" s="387"/>
      <c r="Q51" s="3"/>
      <c r="R51" s="3"/>
      <c r="S51" s="3"/>
      <c r="U51" s="30"/>
      <c r="V51" s="30"/>
      <c r="W51" s="30"/>
    </row>
    <row r="52" spans="1:23">
      <c r="O52" s="387"/>
      <c r="V52" s="30"/>
      <c r="W52" s="30"/>
    </row>
    <row r="53" spans="1:23">
      <c r="O53" s="387"/>
      <c r="V53" s="30"/>
      <c r="W53" s="30"/>
    </row>
    <row r="54" spans="1:23" ht="12.75" customHeight="1">
      <c r="O54" s="387"/>
      <c r="V54" s="30"/>
      <c r="W54" s="30"/>
    </row>
    <row r="55" spans="1:23" s="15" customFormat="1" ht="7.15" customHeight="1">
      <c r="A55"/>
      <c r="B55" s="27"/>
      <c r="D55" s="2"/>
      <c r="E55" s="160"/>
      <c r="G55" s="2"/>
      <c r="H55" s="11"/>
      <c r="J55" s="2"/>
      <c r="K55"/>
      <c r="L55" s="3"/>
      <c r="M55"/>
      <c r="N55"/>
      <c r="O55" s="387"/>
      <c r="Q55" s="3"/>
      <c r="R55" s="3"/>
      <c r="S55" s="3"/>
      <c r="V55" s="30"/>
      <c r="W55" s="30"/>
    </row>
    <row r="56" spans="1:23" ht="3" customHeight="1">
      <c r="O56" s="387"/>
      <c r="V56" s="30"/>
      <c r="W56" s="30"/>
    </row>
    <row r="57" spans="1:23" s="18" customFormat="1" ht="15.75" customHeight="1">
      <c r="A57"/>
      <c r="B57" s="27"/>
      <c r="C57" s="15"/>
      <c r="D57" s="2"/>
      <c r="E57" s="160"/>
      <c r="F57" s="15"/>
      <c r="G57" s="2"/>
      <c r="H57" s="11"/>
      <c r="I57" s="15"/>
      <c r="J57" s="2"/>
      <c r="K57"/>
      <c r="L57" s="3"/>
      <c r="M57"/>
      <c r="N57"/>
      <c r="O57" s="387"/>
      <c r="P57" s="15"/>
      <c r="Q57" s="3"/>
      <c r="R57" s="3"/>
      <c r="S57" s="3"/>
      <c r="T57" s="15"/>
      <c r="U57" s="15"/>
      <c r="V57" s="30"/>
      <c r="W57" s="30"/>
    </row>
    <row r="58" spans="1:23" s="15" customFormat="1" ht="7.9" customHeight="1">
      <c r="A58"/>
      <c r="B58" s="27"/>
      <c r="D58" s="2"/>
      <c r="E58" s="160"/>
      <c r="G58" s="2"/>
      <c r="H58" s="11"/>
      <c r="J58" s="2"/>
      <c r="K58"/>
      <c r="L58" s="3"/>
      <c r="M58"/>
      <c r="N58"/>
      <c r="O58" s="387"/>
      <c r="Q58" s="3"/>
      <c r="R58" s="3"/>
      <c r="S58" s="3"/>
      <c r="V58" s="30"/>
      <c r="W58" s="30"/>
    </row>
    <row r="59" spans="1:23" s="15" customFormat="1" ht="12.75" customHeight="1">
      <c r="A59"/>
      <c r="B59" s="27"/>
      <c r="D59" s="2"/>
      <c r="E59" s="160"/>
      <c r="G59" s="2"/>
      <c r="H59" s="11"/>
      <c r="J59" s="2"/>
      <c r="K59"/>
      <c r="L59" s="3"/>
      <c r="M59"/>
      <c r="N59"/>
      <c r="O59" s="387"/>
      <c r="Q59" s="3"/>
      <c r="R59" s="3"/>
      <c r="S59" s="3"/>
      <c r="V59" s="30"/>
      <c r="W59" s="30"/>
    </row>
    <row r="60" spans="1:23">
      <c r="O60" s="387"/>
      <c r="V60" s="30"/>
      <c r="W60" s="30"/>
    </row>
    <row r="61" spans="1:23" ht="7.5" customHeight="1">
      <c r="O61" s="387"/>
      <c r="V61" s="30"/>
      <c r="W61" s="30"/>
    </row>
    <row r="62" spans="1:23" ht="12.75" customHeight="1">
      <c r="O62" s="387"/>
      <c r="T62" s="3"/>
      <c r="U62" s="3"/>
      <c r="V62" s="143"/>
      <c r="W62" s="143"/>
    </row>
    <row r="63" spans="1:23" ht="12.75" customHeight="1">
      <c r="O63" s="387"/>
    </row>
    <row r="64" spans="1:23" ht="12" customHeight="1">
      <c r="O64" s="387"/>
    </row>
    <row r="65" spans="15:26" ht="12.75" customHeight="1">
      <c r="O65" s="424"/>
    </row>
    <row r="66" spans="15:26">
      <c r="O66" s="424"/>
    </row>
    <row r="67" spans="15:26">
      <c r="O67" s="424"/>
    </row>
    <row r="68" spans="15:26">
      <c r="O68" s="424"/>
    </row>
    <row r="69" spans="15:26">
      <c r="O69" s="424">
        <f>SUM(Q96:Z96)</f>
        <v>0</v>
      </c>
    </row>
    <row r="70" spans="15:26">
      <c r="O70" s="424">
        <f>SUM(Q97:Z97)</f>
        <v>0</v>
      </c>
    </row>
    <row r="71" spans="15:26">
      <c r="O71" s="424">
        <f>SUM(Q98:Z98)</f>
        <v>0</v>
      </c>
    </row>
    <row r="72" spans="15:26">
      <c r="X72" s="421"/>
      <c r="Y72" s="421"/>
      <c r="Z72" s="421"/>
    </row>
    <row r="73" spans="15:26">
      <c r="X73" s="425"/>
      <c r="Y73" s="425"/>
      <c r="Z73" s="425"/>
    </row>
    <row r="74" spans="15:26">
      <c r="X74" s="30"/>
      <c r="Y74" s="30"/>
      <c r="Z74" s="30"/>
    </row>
    <row r="75" spans="15:26">
      <c r="X75" s="30"/>
      <c r="Y75" s="30"/>
      <c r="Z75" s="30"/>
    </row>
    <row r="76" spans="15:26">
      <c r="X76" s="30"/>
      <c r="Y76" s="30"/>
      <c r="Z76" s="30"/>
    </row>
    <row r="77" spans="15:26">
      <c r="X77" s="30"/>
      <c r="Y77" s="30"/>
      <c r="Z77" s="30"/>
    </row>
    <row r="78" spans="15:26">
      <c r="X78" s="30"/>
      <c r="Y78" s="30"/>
      <c r="Z78" s="30"/>
    </row>
    <row r="79" spans="15:26">
      <c r="X79" s="30"/>
      <c r="Y79" s="30"/>
      <c r="Z79" s="30"/>
    </row>
    <row r="80" spans="15:26">
      <c r="X80" s="30"/>
      <c r="Y80" s="30"/>
      <c r="Z80" s="30"/>
    </row>
    <row r="81" spans="24:26">
      <c r="X81" s="30"/>
      <c r="Y81" s="30"/>
    </row>
    <row r="82" spans="24:26">
      <c r="X82" s="30"/>
      <c r="Y82" s="30"/>
    </row>
    <row r="83" spans="24:26">
      <c r="X83" s="30"/>
      <c r="Y83" s="30"/>
      <c r="Z83" s="30"/>
    </row>
    <row r="84" spans="24:26">
      <c r="X84" s="30"/>
      <c r="Y84" s="30"/>
      <c r="Z84" s="30"/>
    </row>
    <row r="85" spans="24:26">
      <c r="X85" s="30"/>
      <c r="Y85" s="30"/>
      <c r="Z85" s="30"/>
    </row>
    <row r="86" spans="24:26">
      <c r="X86" s="30"/>
      <c r="Y86" s="30"/>
      <c r="Z86" s="30"/>
    </row>
    <row r="87" spans="24:26">
      <c r="X87" s="30"/>
      <c r="Y87" s="30"/>
      <c r="Z87" s="30"/>
    </row>
    <row r="88" spans="24:26">
      <c r="X88" s="30"/>
      <c r="Y88" s="30"/>
      <c r="Z88" s="30"/>
    </row>
    <row r="89" spans="24:26">
      <c r="X89" s="143"/>
      <c r="Y89" s="143"/>
      <c r="Z89" s="143"/>
    </row>
  </sheetData>
  <mergeCells count="14">
    <mergeCell ref="W7:W8"/>
    <mergeCell ref="O7:O8"/>
    <mergeCell ref="A1:W1"/>
    <mergeCell ref="A2:W2"/>
    <mergeCell ref="A4:W4"/>
    <mergeCell ref="M6:W6"/>
    <mergeCell ref="I6:J6"/>
    <mergeCell ref="D6:G6"/>
    <mergeCell ref="A3:W3"/>
    <mergeCell ref="F41:G41"/>
    <mergeCell ref="Q7:S7"/>
    <mergeCell ref="M7:N7"/>
    <mergeCell ref="U7:V7"/>
    <mergeCell ref="F7:G7"/>
  </mergeCells>
  <phoneticPr fontId="3" type="noConversion"/>
  <printOptions horizontalCentered="1" verticalCentered="1" headings="1"/>
  <pageMargins left="0.47" right="0.22" top="0.34" bottom="0.51" header="0.28999999999999998" footer="0.28999999999999998"/>
  <pageSetup paperSize="5" scale="68" orientation="landscape" horizontalDpi="300" verticalDpi="300" r:id="rId1"/>
  <headerFooter alignWithMargins="0">
    <oddFooter xml:space="preserve">&amp;LFile: &amp;F&amp;C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4"/>
  <sheetViews>
    <sheetView zoomScale="89" zoomScaleNormal="89" workbookViewId="0">
      <selection activeCell="D119" sqref="D119"/>
    </sheetView>
  </sheetViews>
  <sheetFormatPr defaultRowHeight="12.75"/>
  <cols>
    <col min="1" max="1" width="9.85546875" style="1" customWidth="1"/>
    <col min="2" max="2" width="12.5703125" customWidth="1"/>
    <col min="3" max="3" width="34.5703125" style="9" customWidth="1"/>
    <col min="4" max="4" width="11.85546875" style="219" customWidth="1"/>
    <col min="5" max="5" width="1.7109375" style="34" customWidth="1"/>
    <col min="6" max="7" width="11.7109375" customWidth="1"/>
    <col min="8" max="8" width="11.140625" customWidth="1"/>
    <col min="9" max="9" width="1.7109375" style="12" customWidth="1"/>
    <col min="10" max="10" width="11.85546875" style="30" customWidth="1"/>
    <col min="11" max="11" width="11.5703125" style="30" customWidth="1"/>
    <col min="12" max="12" width="12.85546875" style="30" customWidth="1"/>
    <col min="13" max="13" width="2.28515625" style="12" customWidth="1"/>
    <col min="14" max="14" width="11.7109375" customWidth="1"/>
    <col min="15" max="16" width="11.5703125" customWidth="1"/>
    <col min="18" max="18" width="10.140625" bestFit="1" customWidth="1"/>
  </cols>
  <sheetData>
    <row r="1" spans="1:16">
      <c r="A1" s="453" t="str">
        <f>Summary!A1</f>
        <v>IEEE Central Texas Section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>
      <c r="A2" s="453" t="str">
        <f>Summary!A2</f>
        <v>FINANCIAL PLAN FOR 2016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>
      <c r="A3" s="453" t="s">
        <v>78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3" t="e">
        <f>Summary!#REF!</f>
        <v>#REF!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spans="1:16" ht="3.75" customHeight="1">
      <c r="A5" s="87"/>
      <c r="B5" s="87"/>
      <c r="C5" s="89"/>
      <c r="D5" s="161"/>
      <c r="E5" s="161"/>
      <c r="F5" s="87"/>
      <c r="G5" s="87"/>
      <c r="H5" s="87"/>
      <c r="I5" s="351"/>
      <c r="J5" s="67"/>
      <c r="K5" s="67"/>
      <c r="L5" s="67"/>
      <c r="M5" s="168"/>
      <c r="N5" s="155"/>
      <c r="O5" s="87"/>
    </row>
    <row r="6" spans="1:16" ht="5.25" customHeight="1" thickBot="1">
      <c r="A6" s="88"/>
      <c r="B6" s="88"/>
      <c r="C6" s="88"/>
      <c r="D6" s="227"/>
      <c r="E6" s="162"/>
      <c r="F6" s="63"/>
      <c r="G6" s="68"/>
      <c r="H6" s="63"/>
      <c r="I6" s="227"/>
      <c r="J6" s="67"/>
      <c r="K6" s="67"/>
      <c r="L6" s="67"/>
      <c r="M6" s="181"/>
    </row>
    <row r="7" spans="1:16" ht="13.5" thickBot="1">
      <c r="A7" s="456" t="s">
        <v>77</v>
      </c>
      <c r="B7" s="457"/>
      <c r="C7" s="457"/>
      <c r="D7" s="458"/>
      <c r="E7" s="110"/>
      <c r="F7" s="456" t="s">
        <v>212</v>
      </c>
      <c r="G7" s="457"/>
      <c r="H7" s="458"/>
      <c r="I7" s="358"/>
      <c r="J7" s="461" t="s">
        <v>195</v>
      </c>
      <c r="K7" s="462"/>
      <c r="L7" s="463"/>
      <c r="M7" s="359"/>
      <c r="N7" s="457" t="s">
        <v>213</v>
      </c>
      <c r="O7" s="457"/>
      <c r="P7" s="458"/>
    </row>
    <row r="8" spans="1:16" ht="6" customHeight="1">
      <c r="A8" s="118"/>
      <c r="B8" s="119"/>
      <c r="C8" s="120"/>
      <c r="D8" s="138"/>
      <c r="E8" s="160"/>
      <c r="G8" s="2"/>
      <c r="I8" s="27"/>
      <c r="J8" s="378"/>
      <c r="K8" s="378"/>
      <c r="L8" s="378"/>
      <c r="M8" s="27"/>
    </row>
    <row r="9" spans="1:16" ht="12.75" customHeight="1">
      <c r="A9" s="121" t="s">
        <v>256</v>
      </c>
      <c r="B9" s="459" t="s">
        <v>53</v>
      </c>
      <c r="C9" s="460"/>
      <c r="D9" s="224"/>
      <c r="E9" s="160"/>
      <c r="F9" s="280" t="s">
        <v>184</v>
      </c>
      <c r="G9" s="37" t="s">
        <v>185</v>
      </c>
      <c r="H9" s="280" t="s">
        <v>142</v>
      </c>
      <c r="I9" s="38"/>
      <c r="J9" s="379" t="s">
        <v>184</v>
      </c>
      <c r="K9" s="379" t="s">
        <v>185</v>
      </c>
      <c r="L9" s="379" t="s">
        <v>191</v>
      </c>
      <c r="M9" s="27"/>
      <c r="N9" s="280" t="s">
        <v>184</v>
      </c>
      <c r="O9" s="37" t="s">
        <v>185</v>
      </c>
      <c r="P9" s="280" t="s">
        <v>191</v>
      </c>
    </row>
    <row r="10" spans="1:16">
      <c r="A10" s="108">
        <v>1.2</v>
      </c>
      <c r="B10" s="22" t="s">
        <v>38</v>
      </c>
      <c r="C10" s="82"/>
      <c r="D10" s="240"/>
      <c r="E10" s="44"/>
      <c r="F10" s="265">
        <v>0</v>
      </c>
      <c r="G10" s="62">
        <v>0</v>
      </c>
      <c r="H10" s="64">
        <f t="shared" ref="H10:H30" si="0">IF(AND(F10="",G10=""),"",F10-G10)</f>
        <v>0</v>
      </c>
      <c r="I10" s="164"/>
      <c r="J10" s="29">
        <v>0</v>
      </c>
      <c r="K10" s="29">
        <f t="shared" ref="K10:K16" si="1">IF(AND(F10="",G10="",H10="",J10=""),"",F10-H10)</f>
        <v>0</v>
      </c>
      <c r="L10" s="355">
        <f t="shared" ref="L10:L30" si="2">IF(AND(J10="",K10=""),"",J10-K10)</f>
        <v>0</v>
      </c>
      <c r="M10" s="165"/>
      <c r="N10" s="62">
        <v>0</v>
      </c>
      <c r="O10" s="62">
        <v>0</v>
      </c>
      <c r="P10" s="64">
        <f t="shared" ref="P10:P30" si="3">IF(AND(N10="",O10=""),"",N10-O10)</f>
        <v>0</v>
      </c>
    </row>
    <row r="11" spans="1:16">
      <c r="A11" s="108">
        <v>2.1</v>
      </c>
      <c r="B11" s="22" t="s">
        <v>28</v>
      </c>
      <c r="C11" s="82"/>
      <c r="D11" s="240"/>
      <c r="E11" s="44"/>
      <c r="F11" s="265">
        <v>0</v>
      </c>
      <c r="G11" s="62">
        <v>0</v>
      </c>
      <c r="H11" s="64">
        <f t="shared" si="0"/>
        <v>0</v>
      </c>
      <c r="I11" s="164"/>
      <c r="J11" s="29">
        <v>0</v>
      </c>
      <c r="K11" s="29">
        <f t="shared" si="1"/>
        <v>0</v>
      </c>
      <c r="L11" s="355">
        <f t="shared" si="2"/>
        <v>0</v>
      </c>
      <c r="M11" s="165"/>
      <c r="N11" s="62">
        <v>0</v>
      </c>
      <c r="O11" s="62">
        <v>0</v>
      </c>
      <c r="P11" s="64">
        <f t="shared" si="3"/>
        <v>0</v>
      </c>
    </row>
    <row r="12" spans="1:16">
      <c r="A12" s="108">
        <v>3.1</v>
      </c>
      <c r="B12" s="22" t="s">
        <v>5</v>
      </c>
      <c r="C12" s="82"/>
      <c r="D12" s="240"/>
      <c r="E12" s="44"/>
      <c r="F12" s="57">
        <v>23000</v>
      </c>
      <c r="G12" s="62">
        <v>0</v>
      </c>
      <c r="H12" s="64">
        <f t="shared" si="0"/>
        <v>23000</v>
      </c>
      <c r="I12" s="164"/>
      <c r="J12" s="29">
        <v>24090.75</v>
      </c>
      <c r="K12" s="29">
        <f t="shared" si="1"/>
        <v>0</v>
      </c>
      <c r="L12" s="355">
        <f t="shared" si="2"/>
        <v>24090.75</v>
      </c>
      <c r="M12" s="165"/>
      <c r="N12" s="57">
        <v>23000</v>
      </c>
      <c r="O12" s="62">
        <v>0</v>
      </c>
      <c r="P12" s="64">
        <f t="shared" si="3"/>
        <v>23000</v>
      </c>
    </row>
    <row r="13" spans="1:16">
      <c r="A13" s="108">
        <v>3.2</v>
      </c>
      <c r="B13" s="97" t="s">
        <v>249</v>
      </c>
      <c r="C13" s="82"/>
      <c r="D13" s="240"/>
      <c r="E13" s="173"/>
      <c r="F13" s="57">
        <v>1000</v>
      </c>
      <c r="G13" s="62">
        <v>0</v>
      </c>
      <c r="H13" s="64">
        <f t="shared" si="0"/>
        <v>1000</v>
      </c>
      <c r="I13" s="164"/>
      <c r="J13" s="29"/>
      <c r="K13" s="29">
        <f t="shared" si="1"/>
        <v>0</v>
      </c>
      <c r="L13" s="355">
        <f t="shared" si="2"/>
        <v>0</v>
      </c>
      <c r="M13" s="165"/>
      <c r="N13" s="57">
        <v>1000</v>
      </c>
      <c r="O13" s="62">
        <v>0</v>
      </c>
      <c r="P13" s="64">
        <f t="shared" si="3"/>
        <v>1000</v>
      </c>
    </row>
    <row r="14" spans="1:16">
      <c r="A14" s="26">
        <v>3.34</v>
      </c>
      <c r="B14" s="22" t="s">
        <v>6</v>
      </c>
      <c r="C14" s="82"/>
      <c r="D14" s="240"/>
      <c r="E14" s="173"/>
      <c r="F14" s="57">
        <v>200</v>
      </c>
      <c r="G14" s="62">
        <v>0</v>
      </c>
      <c r="H14" s="64">
        <f t="shared" si="0"/>
        <v>200</v>
      </c>
      <c r="I14" s="164"/>
      <c r="J14" s="29">
        <v>0</v>
      </c>
      <c r="K14" s="29">
        <f t="shared" si="1"/>
        <v>0</v>
      </c>
      <c r="L14" s="355">
        <f t="shared" si="2"/>
        <v>0</v>
      </c>
      <c r="M14" s="165"/>
      <c r="N14" s="57">
        <v>200</v>
      </c>
      <c r="O14" s="62">
        <v>0</v>
      </c>
      <c r="P14" s="64">
        <f t="shared" si="3"/>
        <v>200</v>
      </c>
    </row>
    <row r="15" spans="1:16">
      <c r="A15" s="108">
        <v>3.4</v>
      </c>
      <c r="B15" s="97" t="s">
        <v>14</v>
      </c>
      <c r="C15" s="82"/>
      <c r="D15" s="240"/>
      <c r="E15" s="44"/>
      <c r="F15" s="57">
        <v>150</v>
      </c>
      <c r="G15" s="62">
        <v>0</v>
      </c>
      <c r="H15" s="64">
        <f t="shared" si="0"/>
        <v>150</v>
      </c>
      <c r="I15" s="164"/>
      <c r="J15" s="29">
        <v>115.09</v>
      </c>
      <c r="K15" s="29">
        <f t="shared" si="1"/>
        <v>0</v>
      </c>
      <c r="L15" s="355">
        <f t="shared" si="2"/>
        <v>115.09</v>
      </c>
      <c r="M15" s="165"/>
      <c r="N15" s="57">
        <v>100</v>
      </c>
      <c r="O15" s="62">
        <v>0</v>
      </c>
      <c r="P15" s="64">
        <f t="shared" si="3"/>
        <v>100</v>
      </c>
    </row>
    <row r="16" spans="1:16">
      <c r="A16" s="108">
        <v>3.7</v>
      </c>
      <c r="B16" s="22" t="s">
        <v>26</v>
      </c>
      <c r="C16" s="82"/>
      <c r="D16" s="240"/>
      <c r="E16" s="44"/>
      <c r="F16" s="265">
        <v>0</v>
      </c>
      <c r="G16" s="62">
        <v>0</v>
      </c>
      <c r="H16" s="64">
        <f t="shared" si="0"/>
        <v>0</v>
      </c>
      <c r="I16" s="164"/>
      <c r="J16" s="29">
        <v>0</v>
      </c>
      <c r="K16" s="29">
        <f t="shared" si="1"/>
        <v>0</v>
      </c>
      <c r="L16" s="355">
        <f t="shared" si="2"/>
        <v>0</v>
      </c>
      <c r="M16" s="165"/>
      <c r="N16" s="62">
        <v>0</v>
      </c>
      <c r="O16" s="62">
        <v>0</v>
      </c>
      <c r="P16" s="64">
        <f t="shared" si="3"/>
        <v>0</v>
      </c>
    </row>
    <row r="17" spans="1:18">
      <c r="A17" s="26" t="s">
        <v>7</v>
      </c>
      <c r="B17" s="22" t="s">
        <v>8</v>
      </c>
      <c r="C17" s="82"/>
      <c r="D17" s="240"/>
      <c r="E17" s="44"/>
      <c r="F17" s="265">
        <v>0</v>
      </c>
      <c r="G17" s="62">
        <v>2000</v>
      </c>
      <c r="H17" s="64">
        <f t="shared" si="0"/>
        <v>-2000</v>
      </c>
      <c r="I17" s="164"/>
      <c r="J17" s="29">
        <v>0</v>
      </c>
      <c r="K17" s="29">
        <v>2767.73</v>
      </c>
      <c r="L17" s="355">
        <f t="shared" si="2"/>
        <v>-2767.73</v>
      </c>
      <c r="M17" s="165"/>
      <c r="N17" s="62">
        <v>0</v>
      </c>
      <c r="O17" s="62">
        <v>2700</v>
      </c>
      <c r="P17" s="64">
        <f t="shared" si="3"/>
        <v>-2700</v>
      </c>
    </row>
    <row r="18" spans="1:18">
      <c r="A18" s="93" t="s">
        <v>79</v>
      </c>
      <c r="B18" s="97" t="s">
        <v>80</v>
      </c>
      <c r="C18" s="82"/>
      <c r="D18" s="240"/>
      <c r="E18" s="44"/>
      <c r="F18" s="265">
        <v>0</v>
      </c>
      <c r="G18" s="62">
        <v>3000</v>
      </c>
      <c r="H18" s="64">
        <f t="shared" si="0"/>
        <v>-3000</v>
      </c>
      <c r="I18" s="165"/>
      <c r="J18" s="29">
        <v>912</v>
      </c>
      <c r="K18" s="29">
        <v>2546.39</v>
      </c>
      <c r="L18" s="355">
        <f t="shared" si="2"/>
        <v>-1634.3899999999999</v>
      </c>
      <c r="M18" s="165"/>
      <c r="N18" s="62">
        <v>0</v>
      </c>
      <c r="O18" s="62">
        <v>3000</v>
      </c>
      <c r="P18" s="64">
        <f t="shared" si="3"/>
        <v>-3000</v>
      </c>
    </row>
    <row r="19" spans="1:18">
      <c r="A19" s="108">
        <v>4.3</v>
      </c>
      <c r="B19" s="22" t="s">
        <v>24</v>
      </c>
      <c r="C19" s="82"/>
      <c r="D19" s="240"/>
      <c r="E19" s="44"/>
      <c r="F19" s="265">
        <v>0</v>
      </c>
      <c r="G19" s="62">
        <v>50</v>
      </c>
      <c r="H19" s="64">
        <f t="shared" si="0"/>
        <v>-50</v>
      </c>
      <c r="I19" s="165"/>
      <c r="J19" s="29">
        <v>0</v>
      </c>
      <c r="K19" s="29">
        <v>0</v>
      </c>
      <c r="L19" s="355">
        <f t="shared" si="2"/>
        <v>0</v>
      </c>
      <c r="M19" s="165"/>
      <c r="N19" s="62">
        <v>0</v>
      </c>
      <c r="O19" s="62"/>
      <c r="P19" s="64">
        <f t="shared" si="3"/>
        <v>0</v>
      </c>
    </row>
    <row r="20" spans="1:18">
      <c r="A20" s="108">
        <v>4.4000000000000004</v>
      </c>
      <c r="B20" s="22" t="s">
        <v>9</v>
      </c>
      <c r="C20" s="82"/>
      <c r="D20" s="240"/>
      <c r="E20" s="44"/>
      <c r="F20" s="265">
        <v>0</v>
      </c>
      <c r="G20" s="62">
        <v>0</v>
      </c>
      <c r="H20" s="64">
        <f t="shared" si="0"/>
        <v>0</v>
      </c>
      <c r="I20" s="165"/>
      <c r="J20" s="29">
        <v>0</v>
      </c>
      <c r="K20" s="29">
        <v>0</v>
      </c>
      <c r="L20" s="355">
        <f t="shared" si="2"/>
        <v>0</v>
      </c>
      <c r="M20" s="165"/>
      <c r="N20" s="62">
        <v>0</v>
      </c>
      <c r="O20" s="62">
        <v>0</v>
      </c>
      <c r="P20" s="64">
        <f t="shared" si="3"/>
        <v>0</v>
      </c>
    </row>
    <row r="21" spans="1:18">
      <c r="A21" s="172" t="s">
        <v>250</v>
      </c>
      <c r="B21" s="97" t="s">
        <v>147</v>
      </c>
      <c r="C21" s="82"/>
      <c r="D21" s="307" t="s">
        <v>137</v>
      </c>
      <c r="E21" s="44"/>
      <c r="F21" s="209">
        <f>F56</f>
        <v>0</v>
      </c>
      <c r="G21" s="210">
        <f>G56</f>
        <v>1400</v>
      </c>
      <c r="H21" s="211">
        <f>H57</f>
        <v>-1400</v>
      </c>
      <c r="I21" s="165"/>
      <c r="J21" s="210">
        <f>J56</f>
        <v>210.87</v>
      </c>
      <c r="K21" s="210">
        <f>K56</f>
        <v>1544.09</v>
      </c>
      <c r="L21" s="274">
        <f t="shared" si="2"/>
        <v>-1333.2199999999998</v>
      </c>
      <c r="M21" s="165"/>
      <c r="N21" s="209">
        <f>N56</f>
        <v>0</v>
      </c>
      <c r="O21" s="209">
        <f>O56</f>
        <v>1300</v>
      </c>
      <c r="P21" s="209">
        <f>P56</f>
        <v>-1300</v>
      </c>
    </row>
    <row r="22" spans="1:18">
      <c r="A22" s="108">
        <v>4.7</v>
      </c>
      <c r="B22" s="97" t="s">
        <v>222</v>
      </c>
      <c r="C22" s="82"/>
      <c r="D22" s="240"/>
      <c r="E22" s="44"/>
      <c r="F22" s="265">
        <v>0</v>
      </c>
      <c r="G22" s="62">
        <v>0</v>
      </c>
      <c r="H22" s="64">
        <f t="shared" ref="H22" si="4">IF(AND(F22="",G22=""),"",F22-G22)</f>
        <v>0</v>
      </c>
      <c r="I22" s="165"/>
      <c r="J22" s="29">
        <v>0</v>
      </c>
      <c r="K22" s="29">
        <v>364</v>
      </c>
      <c r="L22" s="355">
        <f t="shared" ref="L22" si="5">IF(AND(J22="",K22=""),"",J22-K22)</f>
        <v>-364</v>
      </c>
      <c r="M22" s="165"/>
      <c r="N22" s="62">
        <v>0</v>
      </c>
      <c r="O22" s="62">
        <v>0</v>
      </c>
      <c r="P22" s="64">
        <f t="shared" ref="P22" si="6">IF(AND(N22="",O22=""),"",N22-O22)</f>
        <v>0</v>
      </c>
    </row>
    <row r="23" spans="1:18">
      <c r="A23" s="108">
        <v>4.8499999999999996</v>
      </c>
      <c r="B23" s="97" t="s">
        <v>177</v>
      </c>
      <c r="C23" s="82"/>
      <c r="D23" s="307" t="s">
        <v>137</v>
      </c>
      <c r="E23" s="44"/>
      <c r="F23" s="209">
        <f>F65</f>
        <v>0</v>
      </c>
      <c r="G23" s="209">
        <f>G65</f>
        <v>1700</v>
      </c>
      <c r="H23" s="211">
        <f>H66</f>
        <v>-1700</v>
      </c>
      <c r="I23" s="165"/>
      <c r="J23" s="210">
        <f>J65</f>
        <v>0</v>
      </c>
      <c r="K23" s="210">
        <f>K65</f>
        <v>153.94999999999999</v>
      </c>
      <c r="L23" s="274">
        <f t="shared" si="2"/>
        <v>-153.94999999999999</v>
      </c>
      <c r="M23" s="165"/>
      <c r="N23" s="291">
        <f>N65</f>
        <v>0</v>
      </c>
      <c r="O23" s="209">
        <f>O65</f>
        <v>2000</v>
      </c>
      <c r="P23" s="211">
        <f>P65</f>
        <v>-2000</v>
      </c>
      <c r="R23" s="61"/>
    </row>
    <row r="24" spans="1:18">
      <c r="A24" s="108">
        <v>4.9000000000000004</v>
      </c>
      <c r="B24" s="22" t="s">
        <v>18</v>
      </c>
      <c r="C24" s="82"/>
      <c r="D24" s="240"/>
      <c r="E24" s="44"/>
      <c r="F24" s="265">
        <v>0</v>
      </c>
      <c r="G24" s="62">
        <v>0</v>
      </c>
      <c r="H24" s="64">
        <f t="shared" si="0"/>
        <v>0</v>
      </c>
      <c r="I24" s="165"/>
      <c r="J24" s="29">
        <v>0</v>
      </c>
      <c r="K24" s="29">
        <v>0</v>
      </c>
      <c r="L24" s="355">
        <f t="shared" si="2"/>
        <v>0</v>
      </c>
      <c r="M24" s="165"/>
      <c r="N24" s="265">
        <v>0</v>
      </c>
      <c r="O24" s="62">
        <v>0</v>
      </c>
      <c r="P24" s="64">
        <f t="shared" si="3"/>
        <v>0</v>
      </c>
      <c r="R24" s="61"/>
    </row>
    <row r="25" spans="1:18">
      <c r="A25" s="108">
        <v>5.15</v>
      </c>
      <c r="B25" s="22" t="s">
        <v>27</v>
      </c>
      <c r="C25" s="82"/>
      <c r="D25" s="240"/>
      <c r="E25" s="44"/>
      <c r="F25" s="265">
        <v>4000</v>
      </c>
      <c r="G25" s="62">
        <v>16000</v>
      </c>
      <c r="H25" s="64">
        <f t="shared" si="0"/>
        <v>-12000</v>
      </c>
      <c r="I25" s="165"/>
      <c r="J25" s="29">
        <v>0</v>
      </c>
      <c r="K25" s="29">
        <v>1500</v>
      </c>
      <c r="L25" s="355">
        <f t="shared" si="2"/>
        <v>-1500</v>
      </c>
      <c r="M25" s="165"/>
      <c r="N25" s="265">
        <v>0</v>
      </c>
      <c r="O25" s="62">
        <v>0</v>
      </c>
      <c r="P25" s="64">
        <f t="shared" si="3"/>
        <v>0</v>
      </c>
    </row>
    <row r="26" spans="1:18">
      <c r="A26" s="172" t="s">
        <v>251</v>
      </c>
      <c r="B26" s="97" t="s">
        <v>157</v>
      </c>
      <c r="C26" s="82"/>
      <c r="D26" s="307" t="s">
        <v>137</v>
      </c>
      <c r="E26" s="44"/>
      <c r="F26" s="211">
        <f>F77</f>
        <v>1950</v>
      </c>
      <c r="G26" s="210">
        <f>G77</f>
        <v>8100</v>
      </c>
      <c r="H26" s="211">
        <f>H78</f>
        <v>-6150</v>
      </c>
      <c r="I26" s="165"/>
      <c r="J26" s="274">
        <f>J77</f>
        <v>1394.58</v>
      </c>
      <c r="K26" s="274">
        <f>K77</f>
        <v>6137.2</v>
      </c>
      <c r="L26" s="274">
        <f t="shared" si="2"/>
        <v>-4742.62</v>
      </c>
      <c r="M26" s="165"/>
      <c r="N26" s="211">
        <f>N77</f>
        <v>1250</v>
      </c>
      <c r="O26" s="211">
        <f>O77</f>
        <v>11500</v>
      </c>
      <c r="P26" s="211">
        <f>P77</f>
        <v>-10250</v>
      </c>
    </row>
    <row r="27" spans="1:18">
      <c r="A27" s="108">
        <v>5.22</v>
      </c>
      <c r="B27" s="97" t="s">
        <v>150</v>
      </c>
      <c r="C27" s="82"/>
      <c r="D27" s="307" t="s">
        <v>137</v>
      </c>
      <c r="E27" s="44"/>
      <c r="F27" s="209">
        <f>F101</f>
        <v>1700</v>
      </c>
      <c r="G27" s="210">
        <f>G101</f>
        <v>7700</v>
      </c>
      <c r="H27" s="211">
        <f>H102</f>
        <v>-6000</v>
      </c>
      <c r="I27" s="165"/>
      <c r="J27" s="210">
        <f>J101</f>
        <v>384.87</v>
      </c>
      <c r="K27" s="210">
        <f>K101</f>
        <v>8120.74</v>
      </c>
      <c r="L27" s="274">
        <f t="shared" si="2"/>
        <v>-7735.87</v>
      </c>
      <c r="M27" s="165"/>
      <c r="N27" s="211">
        <f>N101</f>
        <v>0</v>
      </c>
      <c r="O27" s="211">
        <f>O101</f>
        <v>8000</v>
      </c>
      <c r="P27" s="211">
        <f>P101</f>
        <v>-8000</v>
      </c>
      <c r="R27" s="30"/>
    </row>
    <row r="28" spans="1:18">
      <c r="A28" s="108">
        <v>5.56</v>
      </c>
      <c r="B28" s="22" t="s">
        <v>6</v>
      </c>
      <c r="C28" s="82"/>
      <c r="D28" s="240"/>
      <c r="E28" s="44"/>
      <c r="F28" s="62">
        <v>0</v>
      </c>
      <c r="G28" s="29">
        <v>0</v>
      </c>
      <c r="H28" s="64">
        <f t="shared" si="0"/>
        <v>0</v>
      </c>
      <c r="I28" s="165"/>
      <c r="J28" s="29">
        <v>0</v>
      </c>
      <c r="K28" s="29">
        <v>0</v>
      </c>
      <c r="L28" s="355">
        <f t="shared" si="2"/>
        <v>0</v>
      </c>
      <c r="M28" s="165"/>
      <c r="N28" s="265">
        <v>0</v>
      </c>
      <c r="O28" s="62">
        <v>0</v>
      </c>
      <c r="P28" s="64">
        <f t="shared" si="3"/>
        <v>0</v>
      </c>
    </row>
    <row r="29" spans="1:18" ht="12.75" customHeight="1">
      <c r="A29" s="172" t="s">
        <v>100</v>
      </c>
      <c r="B29" s="97" t="s">
        <v>165</v>
      </c>
      <c r="C29" s="82"/>
      <c r="D29" s="307" t="s">
        <v>137</v>
      </c>
      <c r="E29" s="44"/>
      <c r="F29" s="209">
        <f>F118</f>
        <v>0</v>
      </c>
      <c r="G29" s="210">
        <f>G118</f>
        <v>700</v>
      </c>
      <c r="H29" s="211">
        <f>H119</f>
        <v>-700</v>
      </c>
      <c r="I29" s="165"/>
      <c r="J29" s="210">
        <f>J118</f>
        <v>0</v>
      </c>
      <c r="K29" s="210">
        <f>K118</f>
        <v>611.49</v>
      </c>
      <c r="L29" s="274">
        <f t="shared" si="2"/>
        <v>-611.49</v>
      </c>
      <c r="M29" s="165"/>
      <c r="N29" s="209">
        <f>N118</f>
        <v>0</v>
      </c>
      <c r="O29" s="209">
        <f>O118</f>
        <v>550</v>
      </c>
      <c r="P29" s="211">
        <f>P118</f>
        <v>-550</v>
      </c>
    </row>
    <row r="30" spans="1:18">
      <c r="A30" s="171">
        <v>5.61</v>
      </c>
      <c r="B30" s="279" t="s">
        <v>13</v>
      </c>
      <c r="C30" s="107"/>
      <c r="D30" s="241"/>
      <c r="E30" s="44"/>
      <c r="F30" s="76">
        <v>0</v>
      </c>
      <c r="G30" s="31"/>
      <c r="H30" s="64">
        <f t="shared" si="0"/>
        <v>0</v>
      </c>
      <c r="I30" s="166"/>
      <c r="J30" s="31">
        <v>0</v>
      </c>
      <c r="K30" s="31">
        <v>0</v>
      </c>
      <c r="L30" s="355">
        <f t="shared" si="2"/>
        <v>0</v>
      </c>
      <c r="M30" s="166"/>
      <c r="N30" s="221">
        <v>0</v>
      </c>
      <c r="O30" s="76">
        <v>0</v>
      </c>
      <c r="P30" s="64">
        <f t="shared" si="3"/>
        <v>0</v>
      </c>
    </row>
    <row r="31" spans="1:18" ht="4.5" customHeight="1">
      <c r="A31" s="129"/>
      <c r="B31" s="130"/>
      <c r="C31" s="131"/>
      <c r="D31" s="242"/>
      <c r="F31" s="128" t="s">
        <v>65</v>
      </c>
      <c r="G31" s="109" t="s">
        <v>65</v>
      </c>
      <c r="H31" s="132" t="s">
        <v>65</v>
      </c>
      <c r="I31" s="166"/>
      <c r="J31" s="109" t="s">
        <v>65</v>
      </c>
      <c r="K31" s="109" t="s">
        <v>65</v>
      </c>
      <c r="L31" s="109" t="s">
        <v>65</v>
      </c>
      <c r="M31" s="166"/>
      <c r="N31" s="222" t="s">
        <v>65</v>
      </c>
      <c r="O31" s="128" t="s">
        <v>65</v>
      </c>
      <c r="P31" s="128" t="s">
        <v>65</v>
      </c>
    </row>
    <row r="32" spans="1:18" ht="13.5" thickBot="1">
      <c r="A32" s="108"/>
      <c r="B32" s="97" t="s">
        <v>4</v>
      </c>
      <c r="C32" s="82"/>
      <c r="D32" s="240"/>
      <c r="F32" s="62">
        <f>SUM(F9:F31)</f>
        <v>32000</v>
      </c>
      <c r="G32" s="29">
        <f>SUM(G9:G31)</f>
        <v>40650</v>
      </c>
      <c r="H32" s="62">
        <f>SUM(H9:H31)</f>
        <v>-8650</v>
      </c>
      <c r="I32" s="166"/>
      <c r="J32" s="29">
        <f>SUM(J9:J31)</f>
        <v>27108.16</v>
      </c>
      <c r="K32" s="29">
        <f>SUM(K9:K31)</f>
        <v>23745.59</v>
      </c>
      <c r="L32" s="29">
        <f>SUM(L9:L31)</f>
        <v>3362.5700000000006</v>
      </c>
      <c r="M32" s="166"/>
      <c r="N32" s="226">
        <f>SUM(N9:N31)</f>
        <v>25550</v>
      </c>
      <c r="O32" s="76">
        <f>SUM(O9:O31)</f>
        <v>29050</v>
      </c>
      <c r="P32" s="62">
        <f>SUM(P9:P31)</f>
        <v>-3500</v>
      </c>
    </row>
    <row r="33" spans="1:17" ht="13.5" thickBot="1">
      <c r="A33" s="206" t="s">
        <v>194</v>
      </c>
      <c r="B33" s="97" t="s">
        <v>214</v>
      </c>
      <c r="C33" s="82"/>
      <c r="D33" s="430" t="s">
        <v>269</v>
      </c>
      <c r="E33" s="8"/>
      <c r="F33" s="8"/>
      <c r="G33" s="8"/>
      <c r="H33" s="325">
        <f>H32</f>
        <v>-8650</v>
      </c>
      <c r="I33" s="8"/>
      <c r="J33" s="152"/>
      <c r="K33" s="152"/>
      <c r="L33" s="152"/>
      <c r="M33" s="104"/>
      <c r="N33" s="103"/>
      <c r="O33" s="356"/>
      <c r="P33" s="325">
        <f>P32</f>
        <v>-3500</v>
      </c>
    </row>
    <row r="34" spans="1:17" ht="7.5" customHeight="1">
      <c r="A34" s="111"/>
      <c r="B34" s="48"/>
      <c r="F34" s="66"/>
      <c r="G34" s="32"/>
      <c r="H34" s="66"/>
      <c r="I34" s="166"/>
      <c r="J34" s="32"/>
      <c r="K34" s="32"/>
      <c r="L34" s="32"/>
      <c r="M34" s="166"/>
      <c r="N34" s="66"/>
      <c r="O34" s="66"/>
    </row>
    <row r="35" spans="1:17">
      <c r="A35" s="111"/>
      <c r="B35" s="48"/>
      <c r="D35" s="306"/>
      <c r="E35" s="306"/>
      <c r="F35" s="66"/>
      <c r="G35" s="32"/>
      <c r="H35" s="66"/>
      <c r="I35" s="166"/>
      <c r="J35" s="32"/>
      <c r="K35" s="32"/>
      <c r="L35" s="32"/>
      <c r="M35" s="166"/>
      <c r="N35" s="66"/>
      <c r="O35" s="66"/>
    </row>
    <row r="36" spans="1:17">
      <c r="A36" s="453" t="str">
        <f>Summary!A1</f>
        <v>IEEE Central Texas Section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</row>
    <row r="37" spans="1:17">
      <c r="A37" s="453" t="str">
        <f>Summary!A2</f>
        <v>FINANCIAL PLAN FOR 2016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</row>
    <row r="38" spans="1:17" ht="12" customHeight="1">
      <c r="A38" s="453" t="s">
        <v>146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</row>
    <row r="39" spans="1:17" ht="12" customHeight="1">
      <c r="A39" s="453" t="e">
        <f>Summary!#REF!</f>
        <v>#REF!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</row>
    <row r="40" spans="1:17" ht="5.25" customHeight="1">
      <c r="A40" s="305"/>
      <c r="B40" s="305"/>
      <c r="C40" s="305"/>
      <c r="D40" s="305"/>
      <c r="E40" s="305"/>
      <c r="F40" s="305"/>
      <c r="G40" s="305"/>
      <c r="H40" s="305"/>
      <c r="I40" s="351"/>
      <c r="J40" s="67"/>
      <c r="K40" s="67"/>
      <c r="L40" s="67"/>
      <c r="M40" s="305"/>
      <c r="N40" s="305"/>
      <c r="O40" s="305"/>
      <c r="P40" s="305"/>
    </row>
    <row r="41" spans="1:17" ht="8.25" customHeight="1" thickBot="1">
      <c r="A41" s="83"/>
      <c r="B41" s="83"/>
      <c r="C41" s="89"/>
      <c r="D41" s="161"/>
      <c r="E41" s="161"/>
      <c r="F41" s="83"/>
      <c r="G41" s="83"/>
      <c r="H41" s="83"/>
      <c r="I41" s="351"/>
      <c r="J41" s="67"/>
      <c r="K41" s="67"/>
      <c r="L41" s="67"/>
      <c r="M41" s="168"/>
      <c r="N41" s="155"/>
      <c r="O41" s="83"/>
    </row>
    <row r="42" spans="1:17" ht="13.5" thickBot="1">
      <c r="A42" s="456" t="s">
        <v>77</v>
      </c>
      <c r="B42" s="457"/>
      <c r="C42" s="457"/>
      <c r="D42" s="458"/>
      <c r="E42" s="110"/>
      <c r="F42" s="456" t="s">
        <v>212</v>
      </c>
      <c r="G42" s="457"/>
      <c r="H42" s="458"/>
      <c r="I42" s="182"/>
      <c r="J42" s="461" t="s">
        <v>195</v>
      </c>
      <c r="K42" s="462"/>
      <c r="L42" s="463"/>
      <c r="M42" s="110"/>
      <c r="N42" s="457" t="s">
        <v>213</v>
      </c>
      <c r="O42" s="457"/>
      <c r="P42" s="458"/>
    </row>
    <row r="43" spans="1:17" s="9" customFormat="1" ht="10.5" customHeight="1" thickBot="1">
      <c r="A43" s="177"/>
      <c r="B43" s="125"/>
      <c r="C43" s="125"/>
      <c r="D43" s="174"/>
      <c r="E43" s="112"/>
      <c r="F43" s="96"/>
      <c r="G43" s="96"/>
      <c r="H43" s="96"/>
      <c r="I43" s="115"/>
      <c r="J43" s="378"/>
      <c r="K43" s="378"/>
      <c r="L43" s="378"/>
      <c r="M43" s="112"/>
      <c r="N43" s="179"/>
      <c r="O43" s="180"/>
      <c r="P43" s="178"/>
    </row>
    <row r="44" spans="1:17" ht="12" customHeight="1" thickBot="1">
      <c r="A44" s="456" t="s">
        <v>174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8"/>
    </row>
    <row r="45" spans="1:17" ht="12.75" customHeight="1">
      <c r="A45" s="121" t="s">
        <v>47</v>
      </c>
      <c r="B45" s="459" t="s">
        <v>53</v>
      </c>
      <c r="C45" s="460"/>
      <c r="D45" s="224" t="s">
        <v>44</v>
      </c>
      <c r="E45" s="160"/>
      <c r="F45" s="280" t="s">
        <v>184</v>
      </c>
      <c r="G45" s="37" t="s">
        <v>185</v>
      </c>
      <c r="H45" s="280" t="s">
        <v>191</v>
      </c>
      <c r="I45" s="38"/>
      <c r="J45" s="379" t="s">
        <v>184</v>
      </c>
      <c r="K45" s="379" t="s">
        <v>185</v>
      </c>
      <c r="L45" s="379" t="s">
        <v>191</v>
      </c>
      <c r="M45" s="27"/>
      <c r="N45" s="280" t="s">
        <v>184</v>
      </c>
      <c r="O45" s="37" t="s">
        <v>185</v>
      </c>
      <c r="P45" s="280" t="s">
        <v>191</v>
      </c>
      <c r="Q45" s="156"/>
    </row>
    <row r="46" spans="1:17" ht="12.75" customHeight="1">
      <c r="A46" s="172" t="s">
        <v>252</v>
      </c>
      <c r="B46" s="367" t="s">
        <v>131</v>
      </c>
      <c r="C46" s="35"/>
      <c r="D46" s="33" t="s">
        <v>45</v>
      </c>
      <c r="E46" s="43"/>
      <c r="F46" s="57">
        <v>0</v>
      </c>
      <c r="G46" s="62">
        <v>500</v>
      </c>
      <c r="H46" s="122">
        <f>IF(AND(F46="",G46=""),"",F46-G46)</f>
        <v>-500</v>
      </c>
      <c r="I46" s="30"/>
      <c r="J46" s="28">
        <v>0</v>
      </c>
      <c r="K46" s="28">
        <v>500</v>
      </c>
      <c r="L46" s="360">
        <f t="shared" ref="L46:L54" si="7">IF(AND(J46="",K46=""),"",J46-K46)</f>
        <v>-500</v>
      </c>
      <c r="N46" s="57">
        <v>0</v>
      </c>
      <c r="O46" s="57">
        <v>500</v>
      </c>
      <c r="P46" s="62">
        <f t="shared" ref="P46" si="8">N46-O46</f>
        <v>-500</v>
      </c>
    </row>
    <row r="47" spans="1:17">
      <c r="A47" s="172" t="s">
        <v>252</v>
      </c>
      <c r="B47" s="391" t="s">
        <v>130</v>
      </c>
      <c r="C47" s="105"/>
      <c r="D47" s="206" t="s">
        <v>64</v>
      </c>
      <c r="E47" s="44"/>
      <c r="F47" s="57">
        <v>0</v>
      </c>
      <c r="G47" s="62">
        <v>200</v>
      </c>
      <c r="H47" s="62">
        <f>F47-G47</f>
        <v>-200</v>
      </c>
      <c r="I47" s="30"/>
      <c r="J47" s="28">
        <v>0</v>
      </c>
      <c r="K47" s="28">
        <v>0</v>
      </c>
      <c r="L47" s="360">
        <f>IF(AND(J47="",K47=""),"",J47-K47)</f>
        <v>0</v>
      </c>
      <c r="N47" s="57">
        <v>0</v>
      </c>
      <c r="O47" s="57">
        <v>200</v>
      </c>
      <c r="P47" s="122">
        <f>IF(AND(N47="",O47=""),"",N47-O47)</f>
        <v>-200</v>
      </c>
    </row>
    <row r="48" spans="1:17">
      <c r="A48" s="172" t="s">
        <v>252</v>
      </c>
      <c r="B48" s="390" t="s">
        <v>48</v>
      </c>
      <c r="C48" s="35"/>
      <c r="D48" s="33" t="s">
        <v>49</v>
      </c>
      <c r="E48" s="43"/>
      <c r="F48" s="57">
        <v>0</v>
      </c>
      <c r="G48" s="62">
        <v>0</v>
      </c>
      <c r="H48" s="62">
        <f t="shared" ref="H48:H53" si="9">F48-G48</f>
        <v>0</v>
      </c>
      <c r="I48" s="30"/>
      <c r="J48" s="28">
        <v>0</v>
      </c>
      <c r="K48" s="28">
        <v>0</v>
      </c>
      <c r="L48" s="360">
        <f t="shared" si="7"/>
        <v>0</v>
      </c>
      <c r="N48" s="57">
        <v>0</v>
      </c>
      <c r="O48" s="57">
        <v>0</v>
      </c>
      <c r="P48" s="122">
        <f t="shared" ref="P48:P54" si="10">IF(AND(N48="",O48=""),"",N48-O48)</f>
        <v>0</v>
      </c>
    </row>
    <row r="49" spans="1:17">
      <c r="A49" s="172" t="s">
        <v>250</v>
      </c>
      <c r="B49" s="416" t="s">
        <v>248</v>
      </c>
      <c r="C49" s="35"/>
      <c r="D49" s="206" t="s">
        <v>199</v>
      </c>
      <c r="E49" s="44"/>
      <c r="F49" s="62">
        <v>0</v>
      </c>
      <c r="G49" s="62">
        <v>0</v>
      </c>
      <c r="H49" s="62">
        <f>F49-G49</f>
        <v>0</v>
      </c>
      <c r="I49" s="30"/>
      <c r="J49" s="29">
        <v>210.87</v>
      </c>
      <c r="K49" s="29">
        <v>522.85</v>
      </c>
      <c r="L49" s="360">
        <f>IF(AND(J49="",K49=""),"",J49-K49)</f>
        <v>-311.98</v>
      </c>
      <c r="N49" s="57">
        <v>0</v>
      </c>
      <c r="O49" s="62">
        <v>200</v>
      </c>
      <c r="P49" s="122">
        <f>IF(AND(N49="",O49=""),"",N49-O49)</f>
        <v>-200</v>
      </c>
    </row>
    <row r="50" spans="1:17">
      <c r="A50" s="172" t="s">
        <v>252</v>
      </c>
      <c r="B50" s="391" t="s">
        <v>247</v>
      </c>
      <c r="C50" s="105"/>
      <c r="D50" s="206" t="s">
        <v>64</v>
      </c>
      <c r="E50" s="44"/>
      <c r="F50" s="57">
        <v>0</v>
      </c>
      <c r="G50" s="62">
        <v>500</v>
      </c>
      <c r="H50" s="62">
        <f>F50-G50</f>
        <v>-500</v>
      </c>
      <c r="I50" s="30"/>
      <c r="J50" s="28">
        <v>0</v>
      </c>
      <c r="K50" s="28">
        <v>500</v>
      </c>
      <c r="L50" s="360">
        <f>IF(AND(J50="",K50=""),"",J50-K50)</f>
        <v>-500</v>
      </c>
      <c r="N50" s="57">
        <v>0</v>
      </c>
      <c r="O50" s="57">
        <v>300</v>
      </c>
      <c r="P50" s="122">
        <f>IF(AND(N50="",O50=""),"",N50-O50)</f>
        <v>-300</v>
      </c>
    </row>
    <row r="51" spans="1:17">
      <c r="A51" s="172" t="s">
        <v>252</v>
      </c>
      <c r="B51" s="391" t="s">
        <v>133</v>
      </c>
      <c r="C51" s="105"/>
      <c r="D51" s="206" t="s">
        <v>64</v>
      </c>
      <c r="E51" s="44"/>
      <c r="F51" s="57">
        <v>0</v>
      </c>
      <c r="G51" s="62">
        <v>200</v>
      </c>
      <c r="H51" s="62">
        <f t="shared" si="9"/>
        <v>-200</v>
      </c>
      <c r="I51" s="30"/>
      <c r="J51" s="28">
        <v>0</v>
      </c>
      <c r="K51" s="28">
        <v>0</v>
      </c>
      <c r="L51" s="360">
        <f t="shared" si="7"/>
        <v>0</v>
      </c>
      <c r="N51" s="57">
        <v>0</v>
      </c>
      <c r="O51" s="57">
        <v>0</v>
      </c>
      <c r="P51" s="122">
        <f t="shared" si="10"/>
        <v>0</v>
      </c>
    </row>
    <row r="52" spans="1:17">
      <c r="A52" s="172" t="s">
        <v>252</v>
      </c>
      <c r="B52" s="367" t="s">
        <v>132</v>
      </c>
      <c r="C52" s="35" t="s">
        <v>264</v>
      </c>
      <c r="D52" s="91" t="s">
        <v>64</v>
      </c>
      <c r="E52" s="43"/>
      <c r="F52" s="57">
        <v>0</v>
      </c>
      <c r="G52" s="62">
        <v>0</v>
      </c>
      <c r="H52" s="62">
        <f t="shared" ref="H52" si="11">F52-G52</f>
        <v>0</v>
      </c>
      <c r="I52" s="30"/>
      <c r="J52" s="28">
        <v>0</v>
      </c>
      <c r="K52" s="28">
        <v>0</v>
      </c>
      <c r="L52" s="360">
        <f t="shared" ref="L52" si="12">IF(AND(J52="",K52=""),"",J52-K52)</f>
        <v>0</v>
      </c>
      <c r="N52" s="57">
        <v>0</v>
      </c>
      <c r="O52" s="57">
        <v>0</v>
      </c>
      <c r="P52" s="122">
        <f t="shared" ref="P52" si="13">IF(AND(N52="",O52=""),"",N52-O52)</f>
        <v>0</v>
      </c>
    </row>
    <row r="53" spans="1:17" ht="12" customHeight="1">
      <c r="A53" s="172" t="s">
        <v>252</v>
      </c>
      <c r="B53" s="389" t="s">
        <v>228</v>
      </c>
      <c r="C53" s="45"/>
      <c r="D53" s="91" t="s">
        <v>64</v>
      </c>
      <c r="E53" s="44"/>
      <c r="F53" s="62">
        <v>0</v>
      </c>
      <c r="G53" s="62">
        <v>0</v>
      </c>
      <c r="H53" s="62">
        <f t="shared" si="9"/>
        <v>0</v>
      </c>
      <c r="I53" s="30"/>
      <c r="J53" s="29">
        <v>0</v>
      </c>
      <c r="K53" s="29">
        <v>21.24</v>
      </c>
      <c r="L53" s="360">
        <f t="shared" si="7"/>
        <v>-21.24</v>
      </c>
      <c r="N53" s="62"/>
      <c r="O53" s="62">
        <v>100</v>
      </c>
      <c r="P53" s="122">
        <f t="shared" si="10"/>
        <v>-100</v>
      </c>
    </row>
    <row r="54" spans="1:17" ht="11.25" customHeight="1">
      <c r="A54" s="213"/>
      <c r="B54" s="392"/>
      <c r="C54" s="47"/>
      <c r="D54" s="146"/>
      <c r="E54" s="44"/>
      <c r="F54" s="76">
        <v>0</v>
      </c>
      <c r="G54" s="76">
        <v>0</v>
      </c>
      <c r="H54" s="76"/>
      <c r="I54" s="32"/>
      <c r="J54" s="31">
        <v>0</v>
      </c>
      <c r="K54" s="31">
        <v>0</v>
      </c>
      <c r="L54" s="360">
        <f t="shared" si="7"/>
        <v>0</v>
      </c>
      <c r="N54" s="76">
        <v>0</v>
      </c>
      <c r="O54" s="76">
        <v>0</v>
      </c>
      <c r="P54" s="122">
        <f t="shared" si="10"/>
        <v>0</v>
      </c>
    </row>
    <row r="55" spans="1:17" ht="3" customHeight="1">
      <c r="A55" s="214"/>
      <c r="B55" s="144"/>
      <c r="C55" s="134"/>
      <c r="D55" s="145"/>
      <c r="E55" s="44"/>
      <c r="F55" s="128" t="s">
        <v>65</v>
      </c>
      <c r="G55" s="128" t="s">
        <v>65</v>
      </c>
      <c r="H55" s="128" t="s">
        <v>65</v>
      </c>
      <c r="I55" s="30"/>
      <c r="J55" s="361" t="s">
        <v>65</v>
      </c>
      <c r="K55" s="361" t="s">
        <v>65</v>
      </c>
      <c r="L55" s="361" t="s">
        <v>65</v>
      </c>
      <c r="N55" s="128" t="s">
        <v>65</v>
      </c>
      <c r="O55" s="128" t="s">
        <v>65</v>
      </c>
      <c r="P55" s="128" t="s">
        <v>65</v>
      </c>
    </row>
    <row r="56" spans="1:17" ht="13.5" thickBot="1">
      <c r="A56" s="172"/>
      <c r="B56" s="183" t="s">
        <v>4</v>
      </c>
      <c r="C56" s="95"/>
      <c r="D56" s="91" t="s">
        <v>149</v>
      </c>
      <c r="E56" s="44"/>
      <c r="F56" s="62">
        <f>SUM(F45:F55)</f>
        <v>0</v>
      </c>
      <c r="G56" s="62">
        <f>SUM(G45:G55)</f>
        <v>1400</v>
      </c>
      <c r="H56" s="76">
        <f>SUM(H45:H55)</f>
        <v>-1400</v>
      </c>
      <c r="I56" s="32"/>
      <c r="J56" s="29">
        <f>SUM(J45:J55)</f>
        <v>210.87</v>
      </c>
      <c r="K56" s="29">
        <f>SUM(K45:K55)</f>
        <v>1544.09</v>
      </c>
      <c r="L56" s="29">
        <f>SUM(L45:L55)</f>
        <v>-1333.22</v>
      </c>
      <c r="N56" s="62">
        <f>SUM(N45:N55)</f>
        <v>0</v>
      </c>
      <c r="O56" s="62">
        <f>SUM(O45:O55)</f>
        <v>1300</v>
      </c>
      <c r="P56" s="62">
        <f>SUM(P45:P55)</f>
        <v>-1300</v>
      </c>
    </row>
    <row r="57" spans="1:17" ht="12.75" customHeight="1" thickBot="1">
      <c r="A57" s="172" t="s">
        <v>138</v>
      </c>
      <c r="B57" s="183" t="s">
        <v>208</v>
      </c>
      <c r="C57" s="82"/>
      <c r="D57" s="352" t="s">
        <v>269</v>
      </c>
      <c r="E57" s="350"/>
      <c r="H57" s="337">
        <f>H56</f>
        <v>-1400</v>
      </c>
      <c r="P57" s="337">
        <f>P56</f>
        <v>-1300</v>
      </c>
    </row>
    <row r="58" spans="1:17" ht="12" customHeight="1" thickBot="1"/>
    <row r="59" spans="1:17" ht="13.5" customHeight="1" thickBot="1">
      <c r="A59" s="456" t="s">
        <v>171</v>
      </c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8"/>
    </row>
    <row r="60" spans="1:17" ht="12.75" customHeight="1">
      <c r="A60" s="121" t="s">
        <v>47</v>
      </c>
      <c r="B60" s="459" t="s">
        <v>53</v>
      </c>
      <c r="C60" s="460"/>
      <c r="D60" s="289" t="s">
        <v>44</v>
      </c>
      <c r="E60" s="160"/>
      <c r="F60" s="280" t="s">
        <v>184</v>
      </c>
      <c r="G60" s="37" t="s">
        <v>185</v>
      </c>
      <c r="H60" s="280" t="s">
        <v>191</v>
      </c>
      <c r="I60" s="38"/>
      <c r="J60" s="379" t="s">
        <v>184</v>
      </c>
      <c r="K60" s="379" t="s">
        <v>185</v>
      </c>
      <c r="L60" s="379" t="s">
        <v>191</v>
      </c>
      <c r="M60" s="27"/>
      <c r="N60" s="280" t="s">
        <v>184</v>
      </c>
      <c r="O60" s="37" t="s">
        <v>185</v>
      </c>
      <c r="P60" s="280" t="s">
        <v>191</v>
      </c>
      <c r="Q60" s="156"/>
    </row>
    <row r="61" spans="1:17">
      <c r="A61" s="172">
        <v>4.8499999999999996</v>
      </c>
      <c r="B61" s="46" t="s">
        <v>51</v>
      </c>
      <c r="C61" s="114"/>
      <c r="D61" s="243" t="s">
        <v>176</v>
      </c>
      <c r="E61" s="228"/>
      <c r="F61" s="265">
        <v>0</v>
      </c>
      <c r="G61" s="62">
        <v>700</v>
      </c>
      <c r="H61" s="64">
        <f>IF(AND(F61="",G61=""),"",F61-G61)</f>
        <v>-700</v>
      </c>
      <c r="I61" s="229"/>
      <c r="J61" s="366">
        <v>0</v>
      </c>
      <c r="K61" s="29">
        <v>0</v>
      </c>
      <c r="L61" s="355">
        <f>IF(AND(J61="",K61=""),"",J61-K61)</f>
        <v>0</v>
      </c>
      <c r="M61" s="169"/>
      <c r="N61" s="265">
        <v>0</v>
      </c>
      <c r="O61" s="62">
        <v>1000</v>
      </c>
      <c r="P61" s="122">
        <f>IF(AND(N61="",O61=""),"",N61-O61)</f>
        <v>-1000</v>
      </c>
    </row>
    <row r="62" spans="1:17">
      <c r="A62" s="172">
        <v>4.8499999999999996</v>
      </c>
      <c r="B62" s="46" t="s">
        <v>43</v>
      </c>
      <c r="C62" s="127"/>
      <c r="D62" s="231" t="s">
        <v>69</v>
      </c>
      <c r="E62" s="112"/>
      <c r="F62" s="221">
        <v>0</v>
      </c>
      <c r="G62" s="76">
        <v>0</v>
      </c>
      <c r="H62" s="122">
        <f>IF(AND(F62="",G62=""),"",F62-G62)</f>
        <v>0</v>
      </c>
      <c r="I62" s="229"/>
      <c r="J62" s="370">
        <v>0</v>
      </c>
      <c r="K62" s="31">
        <v>0</v>
      </c>
      <c r="L62" s="360">
        <f>IF(AND(J62="",K62=""),"",J62-K62)</f>
        <v>0</v>
      </c>
      <c r="M62" s="112"/>
      <c r="N62" s="221">
        <v>0</v>
      </c>
      <c r="O62" s="76">
        <v>0</v>
      </c>
      <c r="P62" s="122">
        <f>IF(AND(N62="",O62=""),"",N62-O62)</f>
        <v>0</v>
      </c>
    </row>
    <row r="63" spans="1:17">
      <c r="A63" s="172">
        <v>4.8499999999999996</v>
      </c>
      <c r="B63" s="97" t="s">
        <v>119</v>
      </c>
      <c r="C63" s="127"/>
      <c r="D63" s="231" t="s">
        <v>69</v>
      </c>
      <c r="E63" s="112"/>
      <c r="F63" s="221">
        <v>0</v>
      </c>
      <c r="G63" s="76">
        <v>1000</v>
      </c>
      <c r="H63" s="122">
        <f>IF(AND(F63="",G63=""),"",F63-G63)</f>
        <v>-1000</v>
      </c>
      <c r="I63" s="229"/>
      <c r="J63" s="370">
        <v>0</v>
      </c>
      <c r="K63" s="31">
        <v>153.94999999999999</v>
      </c>
      <c r="L63" s="360">
        <f>IF(AND(J63="",K63=""),"",J63-K63)</f>
        <v>-153.94999999999999</v>
      </c>
      <c r="M63" s="112"/>
      <c r="N63" s="221">
        <v>0</v>
      </c>
      <c r="O63" s="76">
        <v>1000</v>
      </c>
      <c r="P63" s="122">
        <f>IF(AND(N63="",O63=""),"",N63-O63)</f>
        <v>-1000</v>
      </c>
    </row>
    <row r="64" spans="1:17" ht="3.75" customHeight="1">
      <c r="A64" s="176"/>
      <c r="B64" s="124"/>
      <c r="C64" s="124"/>
      <c r="D64" s="244"/>
      <c r="E64" s="112"/>
      <c r="F64" s="128" t="s">
        <v>65</v>
      </c>
      <c r="G64" s="109" t="s">
        <v>65</v>
      </c>
      <c r="H64" s="132" t="s">
        <v>65</v>
      </c>
      <c r="I64" s="166"/>
      <c r="J64" s="109" t="s">
        <v>65</v>
      </c>
      <c r="K64" s="361" t="s">
        <v>65</v>
      </c>
      <c r="L64" s="109" t="s">
        <v>65</v>
      </c>
      <c r="M64" s="112"/>
      <c r="N64" s="222" t="s">
        <v>67</v>
      </c>
      <c r="O64" s="128" t="s">
        <v>67</v>
      </c>
      <c r="P64" s="128" t="s">
        <v>67</v>
      </c>
    </row>
    <row r="65" spans="1:17" ht="13.5" thickBot="1">
      <c r="A65" s="172"/>
      <c r="B65" s="105" t="s">
        <v>4</v>
      </c>
      <c r="C65" s="354"/>
      <c r="D65" s="206" t="s">
        <v>69</v>
      </c>
      <c r="E65" s="112"/>
      <c r="F65" s="62">
        <f>SUM(F60:F64)</f>
        <v>0</v>
      </c>
      <c r="G65" s="62">
        <f>SUM(G60:G64)</f>
        <v>1700</v>
      </c>
      <c r="H65" s="62">
        <f>SUM(H60:H64)</f>
        <v>-1700</v>
      </c>
      <c r="I65" s="166"/>
      <c r="J65" s="29">
        <f>SUM(J60:J64)</f>
        <v>0</v>
      </c>
      <c r="K65" s="29">
        <f>SUM(K60:K64)</f>
        <v>153.94999999999999</v>
      </c>
      <c r="L65" s="29">
        <f>SUM(L60:L64)</f>
        <v>-153.94999999999999</v>
      </c>
      <c r="M65" s="169"/>
      <c r="N65" s="62">
        <f>SUM(N60:N64)</f>
        <v>0</v>
      </c>
      <c r="O65" s="62">
        <f>SUM(O60:O64)</f>
        <v>2000</v>
      </c>
      <c r="P65" s="62">
        <f>SUM(P60:P64)</f>
        <v>-2000</v>
      </c>
    </row>
    <row r="66" spans="1:17" ht="12.75" customHeight="1" thickBot="1">
      <c r="A66" s="172">
        <v>4.8499999999999996</v>
      </c>
      <c r="B66" s="183" t="s">
        <v>209</v>
      </c>
      <c r="C66" s="82"/>
      <c r="D66" s="352" t="s">
        <v>269</v>
      </c>
      <c r="E66" s="350"/>
      <c r="H66" s="337">
        <f>H65</f>
        <v>-1700</v>
      </c>
      <c r="P66" s="337">
        <f>P65</f>
        <v>-2000</v>
      </c>
    </row>
    <row r="67" spans="1:17" ht="11.25" customHeight="1" thickBot="1"/>
    <row r="68" spans="1:17" ht="13.5" thickBot="1">
      <c r="A68" s="456" t="s">
        <v>172</v>
      </c>
      <c r="B68" s="457"/>
      <c r="C68" s="457"/>
      <c r="D68" s="457"/>
      <c r="E68" s="457"/>
      <c r="F68" s="457"/>
      <c r="G68" s="457"/>
      <c r="H68" s="457"/>
      <c r="I68" s="457"/>
      <c r="J68" s="457"/>
      <c r="K68" s="457"/>
      <c r="L68" s="457"/>
      <c r="M68" s="457"/>
      <c r="N68" s="457"/>
      <c r="O68" s="457"/>
      <c r="P68" s="458"/>
    </row>
    <row r="69" spans="1:17" ht="12.75" customHeight="1">
      <c r="A69" s="121" t="s">
        <v>47</v>
      </c>
      <c r="B69" s="459" t="s">
        <v>53</v>
      </c>
      <c r="C69" s="460"/>
      <c r="D69" s="224" t="s">
        <v>44</v>
      </c>
      <c r="E69" s="160"/>
      <c r="F69" s="280" t="s">
        <v>184</v>
      </c>
      <c r="G69" s="37" t="s">
        <v>185</v>
      </c>
      <c r="H69" s="280" t="s">
        <v>191</v>
      </c>
      <c r="I69" s="38"/>
      <c r="J69" s="379" t="s">
        <v>184</v>
      </c>
      <c r="K69" s="379" t="s">
        <v>185</v>
      </c>
      <c r="L69" s="379" t="s">
        <v>191</v>
      </c>
      <c r="M69" s="27"/>
      <c r="N69" s="280" t="s">
        <v>184</v>
      </c>
      <c r="O69" s="37" t="s">
        <v>185</v>
      </c>
      <c r="P69" s="280" t="s">
        <v>191</v>
      </c>
      <c r="Q69" s="156"/>
    </row>
    <row r="70" spans="1:17" s="73" customFormat="1" ht="25.5" customHeight="1">
      <c r="A70" s="257" t="s">
        <v>22</v>
      </c>
      <c r="B70" s="454" t="s">
        <v>230</v>
      </c>
      <c r="C70" s="455"/>
      <c r="D70" s="281" t="s">
        <v>69</v>
      </c>
      <c r="E70" s="233"/>
      <c r="F70" s="239">
        <v>0</v>
      </c>
      <c r="G70" s="259">
        <v>3000</v>
      </c>
      <c r="H70" s="90">
        <f t="shared" ref="H70:H75" si="14">IF(AND(F70="",G70=""),"",F70-G70)</f>
        <v>-3000</v>
      </c>
      <c r="I70" s="234"/>
      <c r="J70" s="380">
        <v>0</v>
      </c>
      <c r="K70" s="388">
        <v>2244.29</v>
      </c>
      <c r="L70" s="382">
        <f t="shared" ref="L70:L75" si="15">IF(AND(J70="",K70=""),"",J70-K70)</f>
        <v>-2244.29</v>
      </c>
      <c r="M70" s="235"/>
      <c r="N70" s="239">
        <v>0</v>
      </c>
      <c r="O70" s="259">
        <v>5000</v>
      </c>
      <c r="P70" s="90">
        <f t="shared" ref="P70:P75" si="16">IF(AND(N70="",O70=""),"",N70-O70)</f>
        <v>-5000</v>
      </c>
    </row>
    <row r="71" spans="1:17" s="258" customFormat="1" ht="47.25" customHeight="1">
      <c r="A71" s="418" t="s">
        <v>253</v>
      </c>
      <c r="B71" s="454" t="s">
        <v>231</v>
      </c>
      <c r="C71" s="455"/>
      <c r="D71" s="281" t="s">
        <v>0</v>
      </c>
      <c r="E71" s="233"/>
      <c r="F71" s="239">
        <v>700</v>
      </c>
      <c r="G71" s="259">
        <v>1400</v>
      </c>
      <c r="H71" s="90">
        <f t="shared" si="14"/>
        <v>-700</v>
      </c>
      <c r="I71" s="234"/>
      <c r="J71" s="380">
        <v>700</v>
      </c>
      <c r="K71" s="381">
        <v>1389.15</v>
      </c>
      <c r="L71" s="382">
        <f t="shared" si="15"/>
        <v>-689.15000000000009</v>
      </c>
      <c r="M71" s="238"/>
      <c r="N71" s="239">
        <v>0</v>
      </c>
      <c r="O71" s="259">
        <v>1500</v>
      </c>
      <c r="P71" s="90">
        <f t="shared" si="16"/>
        <v>-1500</v>
      </c>
    </row>
    <row r="72" spans="1:17" s="73" customFormat="1" ht="38.25" customHeight="1">
      <c r="A72" s="418" t="s">
        <v>253</v>
      </c>
      <c r="B72" s="454" t="s">
        <v>232</v>
      </c>
      <c r="C72" s="455"/>
      <c r="D72" s="281" t="s">
        <v>97</v>
      </c>
      <c r="E72" s="233"/>
      <c r="F72" s="239">
        <v>0</v>
      </c>
      <c r="G72" s="259">
        <v>0</v>
      </c>
      <c r="H72" s="90">
        <f t="shared" si="14"/>
        <v>0</v>
      </c>
      <c r="I72" s="234"/>
      <c r="J72" s="380">
        <v>694.58</v>
      </c>
      <c r="K72" s="381">
        <v>1786.88</v>
      </c>
      <c r="L72" s="382">
        <f t="shared" si="15"/>
        <v>-1092.3000000000002</v>
      </c>
      <c r="M72" s="235"/>
      <c r="N72" s="239">
        <v>0</v>
      </c>
      <c r="O72" s="259">
        <v>1500</v>
      </c>
      <c r="P72" s="90">
        <f t="shared" si="16"/>
        <v>-1500</v>
      </c>
    </row>
    <row r="73" spans="1:17" s="73" customFormat="1" ht="37.5" customHeight="1">
      <c r="A73" s="260" t="s">
        <v>10</v>
      </c>
      <c r="B73" s="454" t="s">
        <v>153</v>
      </c>
      <c r="C73" s="455"/>
      <c r="D73" s="282" t="s">
        <v>87</v>
      </c>
      <c r="E73" s="237"/>
      <c r="F73" s="239">
        <v>0</v>
      </c>
      <c r="G73" s="259">
        <v>1500</v>
      </c>
      <c r="H73" s="90">
        <f t="shared" si="14"/>
        <v>-1500</v>
      </c>
      <c r="I73" s="234"/>
      <c r="J73" s="380">
        <v>0</v>
      </c>
      <c r="K73" s="381">
        <v>0</v>
      </c>
      <c r="L73" s="382">
        <f t="shared" si="15"/>
        <v>0</v>
      </c>
      <c r="M73" s="235"/>
      <c r="N73" s="239">
        <v>0</v>
      </c>
      <c r="O73" s="259">
        <v>1500</v>
      </c>
      <c r="P73" s="90">
        <f t="shared" si="16"/>
        <v>-1500</v>
      </c>
    </row>
    <row r="74" spans="1:17" s="186" customFormat="1" ht="41.25" customHeight="1">
      <c r="A74" s="236" t="s">
        <v>134</v>
      </c>
      <c r="B74" s="454" t="s">
        <v>233</v>
      </c>
      <c r="C74" s="455"/>
      <c r="D74" s="283" t="s">
        <v>40</v>
      </c>
      <c r="E74" s="237"/>
      <c r="F74" s="239">
        <v>1250</v>
      </c>
      <c r="G74" s="259">
        <v>2200</v>
      </c>
      <c r="H74" s="90">
        <f t="shared" si="14"/>
        <v>-950</v>
      </c>
      <c r="I74" s="234"/>
      <c r="J74" s="380">
        <v>0</v>
      </c>
      <c r="K74" s="381">
        <v>716.88</v>
      </c>
      <c r="L74" s="382">
        <f t="shared" si="15"/>
        <v>-716.88</v>
      </c>
      <c r="M74" s="238"/>
      <c r="N74" s="239">
        <v>1250</v>
      </c>
      <c r="O74" s="259">
        <v>2000</v>
      </c>
      <c r="P74" s="90">
        <f t="shared" ref="P74" si="17">IF(AND(N74="",O74=""),"",N74-O74)</f>
        <v>-750</v>
      </c>
    </row>
    <row r="75" spans="1:17" s="186" customFormat="1" ht="25.5" customHeight="1">
      <c r="A75" s="236"/>
      <c r="B75" s="454"/>
      <c r="C75" s="455"/>
      <c r="D75" s="283"/>
      <c r="E75" s="237"/>
      <c r="F75" s="239">
        <v>0</v>
      </c>
      <c r="G75" s="259">
        <v>0</v>
      </c>
      <c r="H75" s="90">
        <f t="shared" si="14"/>
        <v>0</v>
      </c>
      <c r="I75" s="234"/>
      <c r="J75" s="380">
        <v>0</v>
      </c>
      <c r="K75" s="381">
        <v>0</v>
      </c>
      <c r="L75" s="382">
        <f t="shared" si="15"/>
        <v>0</v>
      </c>
      <c r="M75" s="238"/>
      <c r="N75" s="239">
        <v>0</v>
      </c>
      <c r="O75" s="259">
        <v>0</v>
      </c>
      <c r="P75" s="90">
        <f t="shared" si="16"/>
        <v>0</v>
      </c>
    </row>
    <row r="76" spans="1:17" ht="3.75" customHeight="1">
      <c r="A76" s="176"/>
      <c r="B76" s="124"/>
      <c r="C76" s="124"/>
      <c r="D76" s="244"/>
      <c r="E76" s="112"/>
      <c r="F76" s="128" t="s">
        <v>65</v>
      </c>
      <c r="G76" s="109" t="s">
        <v>65</v>
      </c>
      <c r="H76" s="132" t="s">
        <v>65</v>
      </c>
      <c r="I76" s="166"/>
      <c r="J76" s="109" t="s">
        <v>65</v>
      </c>
      <c r="K76" s="361" t="s">
        <v>65</v>
      </c>
      <c r="L76" s="109" t="s">
        <v>65</v>
      </c>
      <c r="M76" s="112"/>
      <c r="N76" s="222" t="s">
        <v>67</v>
      </c>
      <c r="O76" s="128" t="s">
        <v>67</v>
      </c>
      <c r="P76" s="128" t="s">
        <v>67</v>
      </c>
    </row>
    <row r="77" spans="1:17" ht="13.5" thickBot="1">
      <c r="A77" s="93"/>
      <c r="B77" s="97" t="s">
        <v>4</v>
      </c>
      <c r="C77" s="35"/>
      <c r="D77" s="91" t="s">
        <v>69</v>
      </c>
      <c r="E77" s="115"/>
      <c r="F77" s="62">
        <f>SUM(F70:F76)</f>
        <v>1950</v>
      </c>
      <c r="G77" s="29">
        <f>SUM(G70:G76)</f>
        <v>8100</v>
      </c>
      <c r="H77" s="62">
        <f>SUM(H70:H76)</f>
        <v>-6150</v>
      </c>
      <c r="I77" s="166"/>
      <c r="J77" s="29">
        <f>SUM(J70:J76)</f>
        <v>1394.58</v>
      </c>
      <c r="K77" s="29">
        <f>SUM(K70:K76)</f>
        <v>6137.2</v>
      </c>
      <c r="L77" s="29">
        <f>SUM(L70:L76)</f>
        <v>-4742.62</v>
      </c>
      <c r="M77" s="169"/>
      <c r="N77" s="62">
        <f>SUM(N70:N76)</f>
        <v>1250</v>
      </c>
      <c r="O77" s="62">
        <f>SUM(O70:O76)</f>
        <v>11500</v>
      </c>
      <c r="P77" s="62">
        <f>SUM(P70:P76)</f>
        <v>-10250</v>
      </c>
    </row>
    <row r="78" spans="1:17" ht="12.75" customHeight="1" thickBot="1">
      <c r="A78" s="172">
        <v>5.21</v>
      </c>
      <c r="B78" s="183" t="s">
        <v>210</v>
      </c>
      <c r="C78" s="82"/>
      <c r="D78" s="352" t="s">
        <v>269</v>
      </c>
      <c r="E78" s="350"/>
      <c r="H78" s="337">
        <f>H77</f>
        <v>-6150</v>
      </c>
      <c r="P78" s="337">
        <f>P77</f>
        <v>-10250</v>
      </c>
    </row>
    <row r="79" spans="1:17" ht="10.5" customHeight="1" thickBot="1">
      <c r="A79" s="87"/>
      <c r="B79" s="87"/>
      <c r="C79" s="89"/>
      <c r="D79" s="161"/>
      <c r="E79" s="161"/>
      <c r="F79" s="87"/>
      <c r="G79" s="87"/>
      <c r="H79" s="87"/>
      <c r="I79" s="351"/>
      <c r="J79" s="67"/>
      <c r="K79" s="67"/>
      <c r="L79" s="67"/>
      <c r="M79" s="168"/>
      <c r="N79" s="155"/>
      <c r="O79" s="87"/>
    </row>
    <row r="80" spans="1:17" ht="13.5" thickBot="1">
      <c r="A80" s="456" t="s">
        <v>173</v>
      </c>
      <c r="B80" s="457"/>
      <c r="C80" s="457"/>
      <c r="D80" s="457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8"/>
    </row>
    <row r="81" spans="1:17" ht="12.75" customHeight="1">
      <c r="A81" s="121" t="s">
        <v>47</v>
      </c>
      <c r="B81" s="459" t="s">
        <v>141</v>
      </c>
      <c r="C81" s="460"/>
      <c r="D81" s="224" t="s">
        <v>44</v>
      </c>
      <c r="E81" s="160"/>
      <c r="F81" s="280" t="s">
        <v>184</v>
      </c>
      <c r="G81" s="37" t="s">
        <v>185</v>
      </c>
      <c r="H81" s="280" t="s">
        <v>191</v>
      </c>
      <c r="I81" s="38"/>
      <c r="J81" s="379" t="s">
        <v>184</v>
      </c>
      <c r="K81" s="379" t="s">
        <v>185</v>
      </c>
      <c r="L81" s="379" t="s">
        <v>191</v>
      </c>
      <c r="M81" s="27"/>
      <c r="N81" s="280" t="s">
        <v>184</v>
      </c>
      <c r="O81" s="37" t="s">
        <v>185</v>
      </c>
      <c r="P81" s="280" t="s">
        <v>191</v>
      </c>
      <c r="Q81" s="156"/>
    </row>
    <row r="82" spans="1:17" s="186" customFormat="1" ht="37.5" customHeight="1">
      <c r="A82" s="236">
        <v>5.22</v>
      </c>
      <c r="B82" s="454" t="s">
        <v>224</v>
      </c>
      <c r="C82" s="455"/>
      <c r="D82" s="277" t="s">
        <v>56</v>
      </c>
      <c r="E82" s="237"/>
      <c r="F82" s="72">
        <v>0</v>
      </c>
      <c r="G82" s="72">
        <v>0</v>
      </c>
      <c r="H82" s="90">
        <f t="shared" ref="H82" si="18">IF(AND(F82="",G82=""),"",F82-G82)</f>
        <v>0</v>
      </c>
      <c r="I82" s="234"/>
      <c r="J82" s="383">
        <v>0</v>
      </c>
      <c r="K82" s="383">
        <v>1000</v>
      </c>
      <c r="L82" s="382">
        <f t="shared" ref="L82" si="19">IF(AND(J82="",K82=""),"",J82-K82)</f>
        <v>-1000</v>
      </c>
      <c r="M82" s="238"/>
      <c r="N82" s="246">
        <v>0</v>
      </c>
      <c r="O82" s="246">
        <v>0</v>
      </c>
      <c r="P82" s="90">
        <f t="shared" ref="P82" si="20">IF(AND(N82="",O82=""),"",N82-O82)</f>
        <v>0</v>
      </c>
    </row>
    <row r="83" spans="1:17" s="73" customFormat="1" ht="25.5" customHeight="1">
      <c r="A83" s="232">
        <v>5.22</v>
      </c>
      <c r="B83" s="464" t="s">
        <v>160</v>
      </c>
      <c r="C83" s="465"/>
      <c r="D83" s="277" t="s">
        <v>56</v>
      </c>
      <c r="E83" s="233"/>
      <c r="F83" s="246">
        <v>0</v>
      </c>
      <c r="G83" s="72">
        <v>1000</v>
      </c>
      <c r="H83" s="90">
        <f t="shared" ref="H83:H99" si="21">IF(AND(F83="",G83=""),"",F83-G83)</f>
        <v>-1000</v>
      </c>
      <c r="I83" s="234"/>
      <c r="J83" s="383">
        <v>0</v>
      </c>
      <c r="K83" s="383">
        <v>1100</v>
      </c>
      <c r="L83" s="382">
        <f t="shared" ref="L83:L99" si="22">IF(AND(J83="",K83=""),"",J83-K83)</f>
        <v>-1100</v>
      </c>
      <c r="M83" s="235"/>
      <c r="N83" s="246">
        <v>0</v>
      </c>
      <c r="O83" s="246">
        <v>0</v>
      </c>
      <c r="P83" s="90">
        <f t="shared" ref="P83:P101" si="23">IF(AND(N83="",O83=""),"",N83-O83)</f>
        <v>0</v>
      </c>
    </row>
    <row r="84" spans="1:17" s="73" customFormat="1" ht="25.5" customHeight="1">
      <c r="A84" s="232">
        <v>5.22</v>
      </c>
      <c r="B84" s="464" t="s">
        <v>169</v>
      </c>
      <c r="C84" s="465"/>
      <c r="D84" s="277" t="s">
        <v>56</v>
      </c>
      <c r="E84" s="233"/>
      <c r="F84" s="246">
        <v>0</v>
      </c>
      <c r="G84" s="72">
        <v>0</v>
      </c>
      <c r="H84" s="90">
        <f t="shared" si="21"/>
        <v>0</v>
      </c>
      <c r="I84" s="234"/>
      <c r="J84" s="383">
        <v>0</v>
      </c>
      <c r="K84" s="383">
        <v>0</v>
      </c>
      <c r="L84" s="382">
        <f t="shared" si="22"/>
        <v>0</v>
      </c>
      <c r="M84" s="235"/>
      <c r="N84" s="246">
        <v>0</v>
      </c>
      <c r="O84" s="246">
        <v>0</v>
      </c>
      <c r="P84" s="90">
        <f t="shared" ref="P84" si="24">IF(AND(N84="",O84=""),"",N84-O84)</f>
        <v>0</v>
      </c>
    </row>
    <row r="85" spans="1:17" s="73" customFormat="1" ht="25.5" customHeight="1">
      <c r="A85" s="232">
        <v>5.22</v>
      </c>
      <c r="B85" s="464" t="s">
        <v>158</v>
      </c>
      <c r="C85" s="465"/>
      <c r="D85" s="277" t="s">
        <v>57</v>
      </c>
      <c r="E85" s="233"/>
      <c r="F85" s="246">
        <v>0</v>
      </c>
      <c r="G85" s="72">
        <v>0</v>
      </c>
      <c r="H85" s="90">
        <f t="shared" si="21"/>
        <v>0</v>
      </c>
      <c r="I85" s="234"/>
      <c r="J85" s="383">
        <v>0</v>
      </c>
      <c r="K85" s="383">
        <v>1820</v>
      </c>
      <c r="L85" s="382">
        <f t="shared" si="22"/>
        <v>-1820</v>
      </c>
      <c r="M85" s="235"/>
      <c r="N85" s="246">
        <v>0</v>
      </c>
      <c r="O85" s="246">
        <v>0</v>
      </c>
      <c r="P85" s="90">
        <f t="shared" ref="P85" si="25">IF(AND(N85="",O85=""),"",N85-O85)</f>
        <v>0</v>
      </c>
    </row>
    <row r="86" spans="1:17" s="73" customFormat="1" ht="25.5" customHeight="1">
      <c r="A86" s="232">
        <v>5.22</v>
      </c>
      <c r="B86" s="464" t="s">
        <v>161</v>
      </c>
      <c r="C86" s="465"/>
      <c r="D86" s="277" t="s">
        <v>57</v>
      </c>
      <c r="E86" s="233"/>
      <c r="F86" s="246">
        <v>0</v>
      </c>
      <c r="G86" s="72">
        <v>1600</v>
      </c>
      <c r="H86" s="90">
        <f t="shared" si="21"/>
        <v>-1600</v>
      </c>
      <c r="I86" s="234"/>
      <c r="J86" s="383">
        <v>0</v>
      </c>
      <c r="K86" s="383">
        <v>0</v>
      </c>
      <c r="L86" s="382">
        <f t="shared" si="22"/>
        <v>0</v>
      </c>
      <c r="M86" s="235"/>
      <c r="N86" s="246">
        <v>0</v>
      </c>
      <c r="O86" s="246">
        <v>0</v>
      </c>
      <c r="P86" s="90">
        <f t="shared" si="23"/>
        <v>0</v>
      </c>
    </row>
    <row r="87" spans="1:17" s="73" customFormat="1" ht="25.5" customHeight="1">
      <c r="A87" s="232">
        <v>5.22</v>
      </c>
      <c r="B87" s="464" t="s">
        <v>82</v>
      </c>
      <c r="C87" s="465"/>
      <c r="D87" s="277" t="s">
        <v>54</v>
      </c>
      <c r="E87" s="233"/>
      <c r="F87" s="246">
        <v>0</v>
      </c>
      <c r="G87" s="72">
        <v>0</v>
      </c>
      <c r="H87" s="90">
        <f t="shared" si="21"/>
        <v>0</v>
      </c>
      <c r="I87" s="234"/>
      <c r="J87" s="383">
        <v>0</v>
      </c>
      <c r="K87" s="383">
        <v>0</v>
      </c>
      <c r="L87" s="382">
        <f t="shared" si="22"/>
        <v>0</v>
      </c>
      <c r="M87" s="235"/>
      <c r="N87" s="246">
        <v>0</v>
      </c>
      <c r="O87" s="246">
        <v>0</v>
      </c>
      <c r="P87" s="90">
        <f t="shared" si="23"/>
        <v>0</v>
      </c>
    </row>
    <row r="88" spans="1:17" s="73" customFormat="1" ht="25.5" customHeight="1">
      <c r="A88" s="232">
        <v>5.22</v>
      </c>
      <c r="B88" s="464" t="s">
        <v>83</v>
      </c>
      <c r="C88" s="465"/>
      <c r="D88" s="277" t="s">
        <v>55</v>
      </c>
      <c r="E88" s="233"/>
      <c r="F88" s="246">
        <v>0</v>
      </c>
      <c r="G88" s="72">
        <v>0</v>
      </c>
      <c r="H88" s="90">
        <f t="shared" si="21"/>
        <v>0</v>
      </c>
      <c r="I88" s="234"/>
      <c r="J88" s="383">
        <v>0</v>
      </c>
      <c r="K88" s="383">
        <v>0</v>
      </c>
      <c r="L88" s="382">
        <f t="shared" si="22"/>
        <v>0</v>
      </c>
      <c r="M88" s="235"/>
      <c r="N88" s="246">
        <v>0</v>
      </c>
      <c r="O88" s="246">
        <v>0</v>
      </c>
      <c r="P88" s="90">
        <f t="shared" si="23"/>
        <v>0</v>
      </c>
    </row>
    <row r="89" spans="1:17" s="73" customFormat="1" ht="25.5" customHeight="1">
      <c r="A89" s="232">
        <v>5.22</v>
      </c>
      <c r="B89" s="464" t="s">
        <v>162</v>
      </c>
      <c r="C89" s="465"/>
      <c r="D89" s="277" t="s">
        <v>84</v>
      </c>
      <c r="E89" s="233"/>
      <c r="F89" s="246">
        <v>0</v>
      </c>
      <c r="G89" s="72">
        <v>625</v>
      </c>
      <c r="H89" s="90">
        <f t="shared" si="21"/>
        <v>-625</v>
      </c>
      <c r="I89" s="234"/>
      <c r="J89" s="383">
        <v>0</v>
      </c>
      <c r="K89" s="383">
        <v>720</v>
      </c>
      <c r="L89" s="382">
        <f t="shared" si="22"/>
        <v>-720</v>
      </c>
      <c r="M89" s="235"/>
      <c r="N89" s="246">
        <v>0</v>
      </c>
      <c r="O89" s="246">
        <v>0</v>
      </c>
      <c r="P89" s="90">
        <f t="shared" si="23"/>
        <v>0</v>
      </c>
    </row>
    <row r="90" spans="1:17" s="73" customFormat="1" ht="25.5" customHeight="1">
      <c r="A90" s="232">
        <v>5.22</v>
      </c>
      <c r="B90" s="464" t="s">
        <v>223</v>
      </c>
      <c r="C90" s="465"/>
      <c r="D90" s="277" t="s">
        <v>221</v>
      </c>
      <c r="E90" s="233"/>
      <c r="F90" s="246">
        <v>0</v>
      </c>
      <c r="G90" s="72">
        <v>1200</v>
      </c>
      <c r="H90" s="90">
        <f t="shared" si="21"/>
        <v>-1200</v>
      </c>
      <c r="I90" s="234"/>
      <c r="J90" s="383">
        <v>384.87</v>
      </c>
      <c r="K90" s="383">
        <v>1209.3699999999999</v>
      </c>
      <c r="L90" s="382">
        <f t="shared" si="22"/>
        <v>-824.49999999999989</v>
      </c>
      <c r="M90" s="235"/>
      <c r="N90" s="246">
        <v>0</v>
      </c>
      <c r="O90" s="246">
        <v>0</v>
      </c>
      <c r="P90" s="90">
        <f t="shared" ref="P90" si="26">IF(AND(N90="",O90=""),"",N90-O90)</f>
        <v>0</v>
      </c>
    </row>
    <row r="91" spans="1:17" s="73" customFormat="1" ht="25.5" customHeight="1">
      <c r="A91" s="232">
        <v>5.22</v>
      </c>
      <c r="B91" s="464" t="s">
        <v>163</v>
      </c>
      <c r="C91" s="465"/>
      <c r="D91" s="278" t="s">
        <v>85</v>
      </c>
      <c r="E91" s="233"/>
      <c r="F91" s="246">
        <v>0</v>
      </c>
      <c r="G91" s="72">
        <v>0</v>
      </c>
      <c r="H91" s="90">
        <f t="shared" si="21"/>
        <v>0</v>
      </c>
      <c r="I91" s="234"/>
      <c r="J91" s="383">
        <v>0</v>
      </c>
      <c r="K91" s="383">
        <v>0</v>
      </c>
      <c r="L91" s="382">
        <f t="shared" si="22"/>
        <v>0</v>
      </c>
      <c r="M91" s="235"/>
      <c r="N91" s="246">
        <v>0</v>
      </c>
      <c r="O91" s="246">
        <v>0</v>
      </c>
      <c r="P91" s="90">
        <f t="shared" si="23"/>
        <v>0</v>
      </c>
    </row>
    <row r="92" spans="1:17" s="73" customFormat="1" ht="25.5" customHeight="1">
      <c r="A92" s="232">
        <v>5.22</v>
      </c>
      <c r="B92" s="464" t="s">
        <v>159</v>
      </c>
      <c r="C92" s="465"/>
      <c r="D92" s="277" t="s">
        <v>126</v>
      </c>
      <c r="E92" s="233"/>
      <c r="F92" s="246">
        <v>850</v>
      </c>
      <c r="G92" s="72">
        <v>1225</v>
      </c>
      <c r="H92" s="90">
        <f t="shared" si="21"/>
        <v>-375</v>
      </c>
      <c r="I92" s="234"/>
      <c r="J92" s="383">
        <v>0</v>
      </c>
      <c r="K92" s="383">
        <v>0</v>
      </c>
      <c r="L92" s="382">
        <f t="shared" si="22"/>
        <v>0</v>
      </c>
      <c r="M92" s="235"/>
      <c r="N92" s="246">
        <v>0</v>
      </c>
      <c r="O92" s="246">
        <v>0</v>
      </c>
      <c r="P92" s="90">
        <f t="shared" ref="P92" si="27">IF(AND(N92="",O92=""),"",N92-O92)</f>
        <v>0</v>
      </c>
    </row>
    <row r="93" spans="1:17" s="73" customFormat="1" ht="25.5" customHeight="1">
      <c r="A93" s="232">
        <v>5.22</v>
      </c>
      <c r="B93" s="464" t="s">
        <v>140</v>
      </c>
      <c r="C93" s="465"/>
      <c r="D93" s="278" t="s">
        <v>50</v>
      </c>
      <c r="E93" s="233"/>
      <c r="F93" s="246">
        <v>850</v>
      </c>
      <c r="G93" s="72">
        <v>2050</v>
      </c>
      <c r="H93" s="90">
        <f t="shared" si="21"/>
        <v>-1200</v>
      </c>
      <c r="I93" s="234"/>
      <c r="J93" s="383">
        <v>0</v>
      </c>
      <c r="K93" s="383">
        <v>0</v>
      </c>
      <c r="L93" s="382">
        <f t="shared" si="22"/>
        <v>0</v>
      </c>
      <c r="M93" s="235"/>
      <c r="N93" s="246">
        <v>0</v>
      </c>
      <c r="O93" s="246">
        <v>0</v>
      </c>
      <c r="P93" s="90">
        <f t="shared" si="23"/>
        <v>0</v>
      </c>
    </row>
    <row r="94" spans="1:17" s="73" customFormat="1" ht="25.5" customHeight="1">
      <c r="A94" s="232">
        <v>5.22</v>
      </c>
      <c r="B94" s="464" t="s">
        <v>108</v>
      </c>
      <c r="C94" s="465"/>
      <c r="D94" s="248" t="s">
        <v>50</v>
      </c>
      <c r="E94" s="233"/>
      <c r="F94" s="246">
        <v>0</v>
      </c>
      <c r="G94" s="72">
        <v>0</v>
      </c>
      <c r="H94" s="90">
        <f t="shared" si="21"/>
        <v>0</v>
      </c>
      <c r="I94" s="234"/>
      <c r="J94" s="383">
        <v>0</v>
      </c>
      <c r="K94" s="383">
        <v>921.43</v>
      </c>
      <c r="L94" s="382">
        <f t="shared" si="22"/>
        <v>-921.43</v>
      </c>
      <c r="M94" s="235"/>
      <c r="N94" s="246">
        <v>0</v>
      </c>
      <c r="O94" s="246">
        <v>0</v>
      </c>
      <c r="P94" s="90">
        <f t="shared" si="23"/>
        <v>0</v>
      </c>
    </row>
    <row r="95" spans="1:17" s="73" customFormat="1" ht="25.5" customHeight="1">
      <c r="A95" s="232">
        <v>5.22</v>
      </c>
      <c r="B95" s="464" t="s">
        <v>111</v>
      </c>
      <c r="C95" s="465"/>
      <c r="D95" s="248" t="s">
        <v>50</v>
      </c>
      <c r="E95" s="233"/>
      <c r="F95" s="72">
        <v>0</v>
      </c>
      <c r="G95" s="72">
        <v>0</v>
      </c>
      <c r="H95" s="90">
        <f t="shared" si="21"/>
        <v>0</v>
      </c>
      <c r="I95" s="234"/>
      <c r="J95" s="383">
        <v>0</v>
      </c>
      <c r="K95" s="383">
        <v>0</v>
      </c>
      <c r="L95" s="382">
        <f t="shared" si="22"/>
        <v>0</v>
      </c>
      <c r="M95" s="235"/>
      <c r="N95" s="246">
        <v>0</v>
      </c>
      <c r="O95" s="246">
        <v>0</v>
      </c>
      <c r="P95" s="90">
        <f t="shared" si="23"/>
        <v>0</v>
      </c>
    </row>
    <row r="96" spans="1:17" s="73" customFormat="1" ht="25.5" customHeight="1">
      <c r="A96" s="232">
        <v>5.22</v>
      </c>
      <c r="B96" s="464" t="s">
        <v>86</v>
      </c>
      <c r="C96" s="465"/>
      <c r="D96" s="247" t="s">
        <v>50</v>
      </c>
      <c r="E96" s="233"/>
      <c r="F96" s="72">
        <v>0</v>
      </c>
      <c r="G96" s="72">
        <v>0</v>
      </c>
      <c r="H96" s="90">
        <f t="shared" si="21"/>
        <v>0</v>
      </c>
      <c r="I96" s="234"/>
      <c r="J96" s="383">
        <v>0</v>
      </c>
      <c r="K96" s="383">
        <v>0</v>
      </c>
      <c r="L96" s="382">
        <f t="shared" si="22"/>
        <v>0</v>
      </c>
      <c r="M96" s="235"/>
      <c r="N96" s="246">
        <v>0</v>
      </c>
      <c r="O96" s="246">
        <v>0</v>
      </c>
      <c r="P96" s="90">
        <f t="shared" si="23"/>
        <v>0</v>
      </c>
    </row>
    <row r="97" spans="1:17" s="73" customFormat="1" ht="25.5" customHeight="1">
      <c r="A97" s="232">
        <v>5.22</v>
      </c>
      <c r="B97" s="464" t="s">
        <v>112</v>
      </c>
      <c r="C97" s="465"/>
      <c r="D97" s="248" t="s">
        <v>50</v>
      </c>
      <c r="E97" s="233"/>
      <c r="F97" s="72">
        <v>0</v>
      </c>
      <c r="G97" s="72">
        <v>0</v>
      </c>
      <c r="H97" s="90">
        <f t="shared" si="21"/>
        <v>0</v>
      </c>
      <c r="I97" s="234"/>
      <c r="J97" s="383">
        <v>0</v>
      </c>
      <c r="K97" s="383">
        <v>0</v>
      </c>
      <c r="L97" s="382">
        <f t="shared" si="22"/>
        <v>0</v>
      </c>
      <c r="M97" s="235"/>
      <c r="N97" s="246">
        <v>0</v>
      </c>
      <c r="O97" s="246">
        <v>0</v>
      </c>
      <c r="P97" s="90">
        <f t="shared" si="23"/>
        <v>0</v>
      </c>
    </row>
    <row r="98" spans="1:17" s="186" customFormat="1" ht="24.75" customHeight="1">
      <c r="A98" s="232">
        <v>5.22</v>
      </c>
      <c r="B98" s="454" t="s">
        <v>225</v>
      </c>
      <c r="C98" s="455"/>
      <c r="D98" s="249" t="s">
        <v>226</v>
      </c>
      <c r="E98" s="237"/>
      <c r="F98" s="72">
        <v>0</v>
      </c>
      <c r="G98" s="72">
        <v>0</v>
      </c>
      <c r="H98" s="90">
        <f t="shared" ref="H98" si="28">IF(AND(F98="",G98=""),"",F98-G98)</f>
        <v>0</v>
      </c>
      <c r="I98" s="234"/>
      <c r="J98" s="383">
        <v>0</v>
      </c>
      <c r="K98" s="383">
        <v>1349.94</v>
      </c>
      <c r="L98" s="382">
        <f t="shared" ref="L98" si="29">IF(AND(J98="",K98=""),"",J98-K98)</f>
        <v>-1349.94</v>
      </c>
      <c r="M98" s="238"/>
      <c r="N98" s="246">
        <v>0</v>
      </c>
      <c r="O98" s="246">
        <v>0</v>
      </c>
      <c r="P98" s="90">
        <f t="shared" ref="P98" si="30">IF(AND(N98="",O98=""),"",N98-O98)</f>
        <v>0</v>
      </c>
    </row>
    <row r="99" spans="1:17" s="186" customFormat="1" ht="25.5" customHeight="1">
      <c r="A99" s="236"/>
      <c r="B99" s="454"/>
      <c r="C99" s="455"/>
      <c r="D99" s="249"/>
      <c r="E99" s="237"/>
      <c r="F99" s="72">
        <v>0</v>
      </c>
      <c r="G99" s="72">
        <v>0</v>
      </c>
      <c r="H99" s="90">
        <f t="shared" si="21"/>
        <v>0</v>
      </c>
      <c r="I99" s="234"/>
      <c r="J99" s="383">
        <v>0</v>
      </c>
      <c r="K99" s="383">
        <v>0</v>
      </c>
      <c r="L99" s="382">
        <f t="shared" si="22"/>
        <v>0</v>
      </c>
      <c r="M99" s="238"/>
      <c r="N99" s="246">
        <v>0</v>
      </c>
      <c r="O99" s="246">
        <v>0</v>
      </c>
      <c r="P99" s="90">
        <f t="shared" si="23"/>
        <v>0</v>
      </c>
    </row>
    <row r="100" spans="1:17" s="9" customFormat="1" ht="3.75" customHeight="1">
      <c r="A100" s="123"/>
      <c r="B100" s="261"/>
      <c r="C100" s="262"/>
      <c r="D100" s="244"/>
      <c r="E100" s="170"/>
      <c r="F100" s="128" t="s">
        <v>65</v>
      </c>
      <c r="G100" s="109" t="s">
        <v>65</v>
      </c>
      <c r="H100" s="132" t="s">
        <v>65</v>
      </c>
      <c r="I100" s="166"/>
      <c r="J100" s="109" t="s">
        <v>65</v>
      </c>
      <c r="K100" s="361" t="s">
        <v>65</v>
      </c>
      <c r="L100" s="109" t="s">
        <v>65</v>
      </c>
      <c r="M100" s="112"/>
      <c r="N100" s="175" t="s">
        <v>67</v>
      </c>
      <c r="O100" s="128">
        <v>8000</v>
      </c>
      <c r="P100" s="128" t="s">
        <v>67</v>
      </c>
    </row>
    <row r="101" spans="1:17" ht="13.5" thickBot="1">
      <c r="A101" s="106"/>
      <c r="B101" s="117" t="s">
        <v>4</v>
      </c>
      <c r="C101" s="117"/>
      <c r="D101" s="91" t="s">
        <v>69</v>
      </c>
      <c r="E101" s="115"/>
      <c r="F101" s="62">
        <f>SUM(F81:F100)</f>
        <v>1700</v>
      </c>
      <c r="G101" s="62">
        <f>SUM(G81:G100)</f>
        <v>7700</v>
      </c>
      <c r="H101" s="62">
        <f>SUM(H81:H100)</f>
        <v>-6000</v>
      </c>
      <c r="I101" s="166"/>
      <c r="J101" s="29">
        <f>SUM(J83:J100)</f>
        <v>384.87</v>
      </c>
      <c r="K101" s="29">
        <f>SUM(K81:K100)</f>
        <v>8120.74</v>
      </c>
      <c r="L101" s="29">
        <f>SUM(L81:L100)</f>
        <v>-7735.8700000000008</v>
      </c>
      <c r="M101" s="169"/>
      <c r="N101" s="62">
        <f>SUM(N81:N100)</f>
        <v>0</v>
      </c>
      <c r="O101" s="62">
        <f>SUM(O81:O100)</f>
        <v>8000</v>
      </c>
      <c r="P101" s="90">
        <f t="shared" si="23"/>
        <v>-8000</v>
      </c>
    </row>
    <row r="102" spans="1:17" ht="12.75" customHeight="1" thickBot="1">
      <c r="A102" s="236">
        <v>5.22</v>
      </c>
      <c r="B102" s="117" t="s">
        <v>150</v>
      </c>
      <c r="C102" s="82"/>
      <c r="D102" s="352" t="s">
        <v>269</v>
      </c>
      <c r="E102" s="350"/>
      <c r="H102" s="337">
        <f>H101</f>
        <v>-6000</v>
      </c>
      <c r="P102" s="337">
        <f>P101</f>
        <v>-8000</v>
      </c>
    </row>
    <row r="103" spans="1:17" s="9" customFormat="1" ht="10.5" customHeight="1" thickBot="1">
      <c r="A103" s="177"/>
      <c r="B103" s="125"/>
      <c r="C103" s="125"/>
      <c r="D103" s="174"/>
      <c r="E103" s="112"/>
      <c r="F103" s="96"/>
      <c r="G103" s="96"/>
      <c r="H103" s="96"/>
      <c r="I103" s="115"/>
      <c r="J103" s="378"/>
      <c r="K103" s="378"/>
      <c r="L103" s="378"/>
      <c r="M103" s="112"/>
      <c r="N103" s="179"/>
      <c r="O103" s="180"/>
      <c r="P103" s="178"/>
    </row>
    <row r="104" spans="1:17" ht="12" customHeight="1" thickBot="1">
      <c r="A104" s="456" t="s">
        <v>175</v>
      </c>
      <c r="B104" s="457"/>
      <c r="C104" s="457"/>
      <c r="D104" s="457"/>
      <c r="E104" s="457"/>
      <c r="F104" s="457"/>
      <c r="G104" s="457"/>
      <c r="H104" s="457"/>
      <c r="I104" s="457"/>
      <c r="J104" s="457"/>
      <c r="K104" s="457"/>
      <c r="L104" s="457"/>
      <c r="M104" s="457"/>
      <c r="N104" s="457"/>
      <c r="O104" s="457"/>
      <c r="P104" s="458"/>
    </row>
    <row r="105" spans="1:17" ht="12.75" customHeight="1">
      <c r="A105" s="121" t="s">
        <v>47</v>
      </c>
      <c r="B105" s="459" t="s">
        <v>53</v>
      </c>
      <c r="C105" s="460"/>
      <c r="D105" s="224" t="s">
        <v>44</v>
      </c>
      <c r="E105" s="160"/>
      <c r="F105" s="280" t="s">
        <v>184</v>
      </c>
      <c r="G105" s="37" t="s">
        <v>185</v>
      </c>
      <c r="H105" s="280" t="s">
        <v>191</v>
      </c>
      <c r="I105" s="38"/>
      <c r="J105" s="379" t="s">
        <v>184</v>
      </c>
      <c r="K105" s="379" t="s">
        <v>185</v>
      </c>
      <c r="L105" s="379" t="s">
        <v>191</v>
      </c>
      <c r="M105" s="27"/>
      <c r="N105" s="280" t="s">
        <v>184</v>
      </c>
      <c r="O105" s="37" t="s">
        <v>185</v>
      </c>
      <c r="P105" s="280" t="s">
        <v>191</v>
      </c>
      <c r="Q105" s="156"/>
    </row>
    <row r="106" spans="1:17">
      <c r="A106" s="172" t="s">
        <v>11</v>
      </c>
      <c r="B106" s="114" t="s">
        <v>90</v>
      </c>
      <c r="C106" s="114"/>
      <c r="D106" s="91" t="s">
        <v>91</v>
      </c>
      <c r="E106" s="112"/>
      <c r="F106" s="62">
        <v>0</v>
      </c>
      <c r="G106" s="62">
        <v>0</v>
      </c>
      <c r="H106" s="64">
        <f t="shared" ref="H106:H116" si="31">IF(AND(F106="",G106=""),"",F106-G106)</f>
        <v>0</v>
      </c>
      <c r="I106" s="229"/>
      <c r="J106" s="29">
        <v>0</v>
      </c>
      <c r="K106" s="29">
        <v>0</v>
      </c>
      <c r="L106" s="355">
        <f t="shared" ref="L106:L116" si="32">IF(AND(J106="",K106=""),"",J106-K106)</f>
        <v>0</v>
      </c>
      <c r="M106" s="169"/>
      <c r="N106" s="62">
        <v>0</v>
      </c>
      <c r="O106" s="62">
        <v>0</v>
      </c>
      <c r="P106" s="64">
        <f t="shared" ref="P106:P116" si="33">IF(AND(N106="",O106=""),"",N106-O106)</f>
        <v>0</v>
      </c>
    </row>
    <row r="107" spans="1:17">
      <c r="A107" s="172" t="s">
        <v>11</v>
      </c>
      <c r="B107" s="114" t="s">
        <v>92</v>
      </c>
      <c r="C107" s="114"/>
      <c r="D107" s="91" t="s">
        <v>91</v>
      </c>
      <c r="E107" s="115"/>
      <c r="F107" s="62">
        <v>0</v>
      </c>
      <c r="G107" s="62">
        <v>0</v>
      </c>
      <c r="H107" s="64">
        <f t="shared" si="31"/>
        <v>0</v>
      </c>
      <c r="I107" s="229"/>
      <c r="J107" s="29">
        <v>0</v>
      </c>
      <c r="K107" s="29">
        <v>0</v>
      </c>
      <c r="L107" s="355">
        <f t="shared" si="32"/>
        <v>0</v>
      </c>
      <c r="M107" s="169"/>
      <c r="N107" s="62">
        <v>0</v>
      </c>
      <c r="O107" s="62">
        <v>0</v>
      </c>
      <c r="P107" s="64">
        <f t="shared" si="33"/>
        <v>0</v>
      </c>
    </row>
    <row r="108" spans="1:17">
      <c r="A108" s="172" t="s">
        <v>11</v>
      </c>
      <c r="B108" s="114" t="s">
        <v>156</v>
      </c>
      <c r="C108" s="114"/>
      <c r="D108" s="91" t="s">
        <v>39</v>
      </c>
      <c r="E108" s="115"/>
      <c r="F108" s="62">
        <v>0</v>
      </c>
      <c r="G108" s="62">
        <v>0</v>
      </c>
      <c r="H108" s="64">
        <f t="shared" si="31"/>
        <v>0</v>
      </c>
      <c r="I108" s="229"/>
      <c r="J108" s="29">
        <v>0</v>
      </c>
      <c r="K108" s="29">
        <v>0</v>
      </c>
      <c r="L108" s="355">
        <f t="shared" si="32"/>
        <v>0</v>
      </c>
      <c r="M108" s="169"/>
      <c r="N108" s="62">
        <v>0</v>
      </c>
      <c r="O108" s="62">
        <v>0</v>
      </c>
      <c r="P108" s="64">
        <f t="shared" ref="P108" si="34">IF(AND(N108="",O108=""),"",N108-O108)</f>
        <v>0</v>
      </c>
    </row>
    <row r="109" spans="1:17">
      <c r="A109" s="172" t="s">
        <v>12</v>
      </c>
      <c r="B109" s="114" t="s">
        <v>93</v>
      </c>
      <c r="C109" s="114"/>
      <c r="D109" s="91" t="s">
        <v>91</v>
      </c>
      <c r="E109" s="115"/>
      <c r="F109" s="62">
        <v>0</v>
      </c>
      <c r="G109" s="62">
        <v>0</v>
      </c>
      <c r="H109" s="64">
        <f t="shared" si="31"/>
        <v>0</v>
      </c>
      <c r="I109" s="229"/>
      <c r="J109" s="29">
        <v>0</v>
      </c>
      <c r="K109" s="29">
        <v>0</v>
      </c>
      <c r="L109" s="355">
        <f t="shared" si="32"/>
        <v>0</v>
      </c>
      <c r="M109" s="169"/>
      <c r="N109" s="62">
        <v>0</v>
      </c>
      <c r="O109" s="62">
        <v>0</v>
      </c>
      <c r="P109" s="64">
        <f t="shared" si="33"/>
        <v>0</v>
      </c>
    </row>
    <row r="110" spans="1:17">
      <c r="A110" s="172" t="s">
        <v>12</v>
      </c>
      <c r="B110" s="114" t="s">
        <v>155</v>
      </c>
      <c r="C110" s="114"/>
      <c r="D110" s="91" t="s">
        <v>39</v>
      </c>
      <c r="E110" s="115"/>
      <c r="F110" s="62">
        <v>0</v>
      </c>
      <c r="G110" s="62">
        <v>0</v>
      </c>
      <c r="H110" s="64">
        <f t="shared" si="31"/>
        <v>0</v>
      </c>
      <c r="I110" s="229"/>
      <c r="J110" s="29">
        <v>0</v>
      </c>
      <c r="K110" s="29">
        <v>0</v>
      </c>
      <c r="L110" s="355">
        <f t="shared" si="32"/>
        <v>0</v>
      </c>
      <c r="M110" s="169"/>
      <c r="N110" s="62">
        <v>0</v>
      </c>
      <c r="O110" s="62">
        <v>0</v>
      </c>
      <c r="P110" s="64">
        <f t="shared" ref="P110" si="35">IF(AND(N110="",O110=""),"",N110-O110)</f>
        <v>0</v>
      </c>
    </row>
    <row r="111" spans="1:17">
      <c r="A111" s="172" t="s">
        <v>15</v>
      </c>
      <c r="B111" s="114" t="s">
        <v>95</v>
      </c>
      <c r="C111" s="114"/>
      <c r="D111" s="91" t="s">
        <v>94</v>
      </c>
      <c r="E111" s="115"/>
      <c r="F111" s="62">
        <v>0</v>
      </c>
      <c r="G111" s="62">
        <v>100</v>
      </c>
      <c r="H111" s="64">
        <f t="shared" si="31"/>
        <v>-100</v>
      </c>
      <c r="I111" s="229"/>
      <c r="J111" s="29">
        <v>0</v>
      </c>
      <c r="K111" s="29">
        <v>0</v>
      </c>
      <c r="L111" s="355">
        <f t="shared" si="32"/>
        <v>0</v>
      </c>
      <c r="M111" s="169"/>
      <c r="N111" s="62">
        <v>0</v>
      </c>
      <c r="O111" s="62">
        <v>100</v>
      </c>
      <c r="P111" s="64">
        <f t="shared" si="33"/>
        <v>-100</v>
      </c>
    </row>
    <row r="112" spans="1:17">
      <c r="A112" s="172" t="s">
        <v>154</v>
      </c>
      <c r="B112" s="114"/>
      <c r="C112" s="114"/>
      <c r="D112" s="91" t="s">
        <v>39</v>
      </c>
      <c r="E112" s="115"/>
      <c r="F112" s="62">
        <v>0</v>
      </c>
      <c r="G112" s="62"/>
      <c r="H112" s="64">
        <f t="shared" si="31"/>
        <v>0</v>
      </c>
      <c r="I112" s="229"/>
      <c r="J112" s="29">
        <v>0</v>
      </c>
      <c r="K112" s="29">
        <v>0</v>
      </c>
      <c r="L112" s="355">
        <f t="shared" si="32"/>
        <v>0</v>
      </c>
      <c r="M112" s="169"/>
      <c r="N112" s="62">
        <v>0</v>
      </c>
      <c r="O112" s="62">
        <v>0</v>
      </c>
      <c r="P112" s="64">
        <f t="shared" ref="P112" si="36">IF(AND(N112="",O112=""),"",N112-O112)</f>
        <v>0</v>
      </c>
    </row>
    <row r="113" spans="1:16">
      <c r="A113" s="172" t="s">
        <v>98</v>
      </c>
      <c r="B113" s="114" t="s">
        <v>17</v>
      </c>
      <c r="C113" s="114"/>
      <c r="D113" s="91" t="s">
        <v>139</v>
      </c>
      <c r="E113" s="115"/>
      <c r="F113" s="62">
        <v>0</v>
      </c>
      <c r="G113" s="62">
        <v>100</v>
      </c>
      <c r="H113" s="64">
        <f t="shared" si="31"/>
        <v>-100</v>
      </c>
      <c r="I113" s="229"/>
      <c r="J113" s="29">
        <v>0</v>
      </c>
      <c r="K113" s="29">
        <v>0</v>
      </c>
      <c r="L113" s="355">
        <f t="shared" si="32"/>
        <v>0</v>
      </c>
      <c r="M113" s="169"/>
      <c r="N113" s="62">
        <v>0</v>
      </c>
      <c r="O113" s="62">
        <v>0</v>
      </c>
      <c r="P113" s="64">
        <f t="shared" si="33"/>
        <v>0</v>
      </c>
    </row>
    <row r="114" spans="1:16">
      <c r="A114" s="172" t="s">
        <v>98</v>
      </c>
      <c r="B114" s="114" t="s">
        <v>96</v>
      </c>
      <c r="C114" s="230"/>
      <c r="D114" s="91" t="s">
        <v>88</v>
      </c>
      <c r="E114" s="115"/>
      <c r="F114" s="62">
        <v>0</v>
      </c>
      <c r="G114" s="62">
        <v>200</v>
      </c>
      <c r="H114" s="64">
        <f t="shared" si="31"/>
        <v>-200</v>
      </c>
      <c r="I114" s="229"/>
      <c r="J114" s="29">
        <v>0</v>
      </c>
      <c r="K114" s="29">
        <v>511.2</v>
      </c>
      <c r="L114" s="355">
        <f t="shared" si="32"/>
        <v>-511.2</v>
      </c>
      <c r="M114" s="169"/>
      <c r="N114" s="62">
        <v>0</v>
      </c>
      <c r="O114" s="62">
        <v>200</v>
      </c>
      <c r="P114" s="64">
        <f t="shared" si="33"/>
        <v>-200</v>
      </c>
    </row>
    <row r="115" spans="1:16">
      <c r="A115" s="172" t="s">
        <v>98</v>
      </c>
      <c r="B115" s="114" t="s">
        <v>143</v>
      </c>
      <c r="C115" s="230"/>
      <c r="D115" s="91" t="s">
        <v>97</v>
      </c>
      <c r="E115" s="115"/>
      <c r="F115" s="62">
        <v>0</v>
      </c>
      <c r="G115" s="62">
        <v>200</v>
      </c>
      <c r="H115" s="64">
        <f t="shared" si="31"/>
        <v>-200</v>
      </c>
      <c r="I115" s="229"/>
      <c r="J115" s="29">
        <v>0</v>
      </c>
      <c r="K115" s="29">
        <v>100.29</v>
      </c>
      <c r="L115" s="355">
        <f t="shared" si="32"/>
        <v>-100.29</v>
      </c>
      <c r="M115" s="169"/>
      <c r="N115" s="62">
        <v>0</v>
      </c>
      <c r="O115" s="62">
        <v>150</v>
      </c>
      <c r="P115" s="64">
        <f t="shared" si="33"/>
        <v>-150</v>
      </c>
    </row>
    <row r="116" spans="1:16" s="256" customFormat="1" ht="25.5" customHeight="1">
      <c r="A116" s="250" t="s">
        <v>98</v>
      </c>
      <c r="B116" s="454" t="s">
        <v>99</v>
      </c>
      <c r="C116" s="455"/>
      <c r="D116" s="245" t="s">
        <v>39</v>
      </c>
      <c r="E116" s="251"/>
      <c r="F116" s="252">
        <v>0</v>
      </c>
      <c r="G116" s="252">
        <v>100</v>
      </c>
      <c r="H116" s="255">
        <f t="shared" si="31"/>
        <v>-100</v>
      </c>
      <c r="I116" s="253"/>
      <c r="J116" s="384">
        <v>0</v>
      </c>
      <c r="K116" s="384">
        <v>0</v>
      </c>
      <c r="L116" s="385">
        <f t="shared" si="32"/>
        <v>0</v>
      </c>
      <c r="M116" s="254"/>
      <c r="N116" s="252">
        <v>0</v>
      </c>
      <c r="O116" s="252">
        <v>100</v>
      </c>
      <c r="P116" s="255">
        <f t="shared" si="33"/>
        <v>-100</v>
      </c>
    </row>
    <row r="117" spans="1:16" ht="3.75" customHeight="1">
      <c r="A117" s="176"/>
      <c r="C117" s="124"/>
      <c r="D117" s="244"/>
      <c r="E117" s="170"/>
      <c r="F117" s="128" t="s">
        <v>65</v>
      </c>
      <c r="G117" s="109" t="s">
        <v>65</v>
      </c>
      <c r="H117" s="132" t="s">
        <v>65</v>
      </c>
      <c r="I117" s="166"/>
      <c r="J117" s="109" t="s">
        <v>65</v>
      </c>
      <c r="K117" s="361" t="s">
        <v>65</v>
      </c>
      <c r="L117" s="109" t="s">
        <v>65</v>
      </c>
      <c r="M117" s="112"/>
      <c r="N117" s="223" t="s">
        <v>67</v>
      </c>
      <c r="O117" s="128" t="s">
        <v>67</v>
      </c>
      <c r="P117" s="128" t="s">
        <v>67</v>
      </c>
    </row>
    <row r="118" spans="1:16" ht="13.5" thickBot="1">
      <c r="A118" s="172"/>
      <c r="B118" s="96" t="s">
        <v>4</v>
      </c>
      <c r="C118" s="96"/>
      <c r="D118" s="91" t="s">
        <v>69</v>
      </c>
      <c r="E118" s="115"/>
      <c r="F118" s="62">
        <f>SUM(F106:F117)</f>
        <v>0</v>
      </c>
      <c r="G118" s="29">
        <f>SUM(G106:G117)</f>
        <v>700</v>
      </c>
      <c r="H118" s="62">
        <f>SUM(H106:H117)</f>
        <v>-700</v>
      </c>
      <c r="I118" s="166"/>
      <c r="J118" s="29">
        <f>SUM(J106:J117)</f>
        <v>0</v>
      </c>
      <c r="K118" s="29">
        <f>SUM(K106:K117)</f>
        <v>611.49</v>
      </c>
      <c r="L118" s="29">
        <f>SUM(L106:L117)</f>
        <v>-611.49</v>
      </c>
      <c r="M118" s="169"/>
      <c r="N118" s="220">
        <f>SUM(N106:N117)</f>
        <v>0</v>
      </c>
      <c r="O118" s="64">
        <f>SUM(O106:O117)</f>
        <v>550</v>
      </c>
      <c r="P118" s="64">
        <f>SUM(P106:P117)</f>
        <v>-550</v>
      </c>
    </row>
    <row r="119" spans="1:16" ht="12.75" customHeight="1" thickBot="1">
      <c r="A119" s="250">
        <v>5.6</v>
      </c>
      <c r="B119" s="96" t="s">
        <v>211</v>
      </c>
      <c r="C119" s="35"/>
      <c r="D119" s="352" t="s">
        <v>269</v>
      </c>
      <c r="E119" s="350"/>
      <c r="H119" s="337">
        <f>H118</f>
        <v>-700</v>
      </c>
      <c r="P119" s="337">
        <f>P118</f>
        <v>-550</v>
      </c>
    </row>
    <row r="120" spans="1:16">
      <c r="A120" s="111"/>
      <c r="B120" s="48"/>
      <c r="F120" s="66"/>
      <c r="G120" s="32"/>
      <c r="H120" s="66"/>
      <c r="I120" s="166"/>
      <c r="J120" s="32"/>
      <c r="K120" s="32"/>
      <c r="L120" s="32"/>
      <c r="M120" s="166"/>
      <c r="N120" s="66"/>
      <c r="O120" s="66"/>
    </row>
    <row r="121" spans="1:16" s="9" customFormat="1" ht="10.5" customHeight="1">
      <c r="A121" s="285"/>
      <c r="B121" s="286"/>
      <c r="C121" s="286"/>
      <c r="D121" s="287"/>
      <c r="E121" s="112"/>
      <c r="F121" s="48"/>
      <c r="G121" s="48"/>
      <c r="H121" s="48"/>
      <c r="I121" s="112"/>
      <c r="J121" s="386"/>
      <c r="K121" s="386"/>
      <c r="L121" s="386"/>
      <c r="M121" s="112"/>
      <c r="N121" s="288"/>
      <c r="O121" s="66"/>
      <c r="P121" s="116"/>
    </row>
    <row r="122" spans="1:16">
      <c r="A122" s="111"/>
      <c r="B122" s="48"/>
      <c r="E122" s="218"/>
      <c r="F122" s="66"/>
      <c r="G122" s="32"/>
      <c r="H122" s="66"/>
      <c r="I122" s="166"/>
      <c r="J122" s="32"/>
      <c r="K122" s="32"/>
      <c r="L122" s="32"/>
      <c r="M122" s="166"/>
      <c r="N122" s="66"/>
      <c r="O122" s="66"/>
    </row>
    <row r="123" spans="1:16">
      <c r="A123" s="111"/>
      <c r="B123" s="48"/>
      <c r="E123" s="207"/>
      <c r="F123" s="66"/>
      <c r="G123" s="32"/>
      <c r="H123" s="66"/>
      <c r="I123" s="166"/>
      <c r="J123" s="32"/>
      <c r="K123" s="32"/>
      <c r="L123" s="32"/>
      <c r="M123" s="166"/>
      <c r="N123" s="66"/>
      <c r="O123" s="66"/>
    </row>
    <row r="124" spans="1:16">
      <c r="A124"/>
      <c r="C124"/>
      <c r="D124"/>
      <c r="E124"/>
      <c r="I124"/>
      <c r="M124"/>
    </row>
    <row r="125" spans="1:16">
      <c r="A125"/>
      <c r="C125"/>
      <c r="D125"/>
      <c r="E125"/>
      <c r="I125"/>
      <c r="M125"/>
    </row>
    <row r="126" spans="1:16">
      <c r="A126"/>
      <c r="C126"/>
      <c r="D126"/>
      <c r="E126"/>
      <c r="I126"/>
      <c r="M126"/>
    </row>
    <row r="127" spans="1:16" ht="8.25" customHeight="1">
      <c r="A127"/>
      <c r="C127"/>
      <c r="D127"/>
      <c r="E127"/>
      <c r="I127"/>
      <c r="M127"/>
    </row>
    <row r="128" spans="1:16">
      <c r="A128"/>
      <c r="C128"/>
      <c r="D128"/>
      <c r="E128"/>
      <c r="I128"/>
      <c r="M128"/>
    </row>
    <row r="129" spans="1:13" ht="6" customHeight="1">
      <c r="A129"/>
      <c r="C129"/>
      <c r="D129"/>
      <c r="E129"/>
      <c r="I129"/>
      <c r="M129"/>
    </row>
    <row r="130" spans="1:13" ht="12.75" customHeight="1">
      <c r="A130" s="156"/>
      <c r="C130"/>
      <c r="D130"/>
      <c r="E130"/>
      <c r="I130"/>
      <c r="M130"/>
    </row>
    <row r="131" spans="1:13" ht="6.75" customHeight="1">
      <c r="A131"/>
      <c r="C131"/>
      <c r="D131"/>
      <c r="E131"/>
      <c r="I131"/>
      <c r="M131"/>
    </row>
    <row r="132" spans="1:13">
      <c r="A132"/>
      <c r="C132"/>
      <c r="D132"/>
      <c r="E132"/>
      <c r="I132"/>
      <c r="M132"/>
    </row>
    <row r="133" spans="1:13" ht="7.5" customHeight="1">
      <c r="A133"/>
      <c r="C133"/>
      <c r="D133"/>
      <c r="E133"/>
      <c r="I133"/>
      <c r="M133"/>
    </row>
    <row r="134" spans="1:13">
      <c r="A134"/>
      <c r="C134"/>
      <c r="D134"/>
      <c r="E134"/>
      <c r="I134"/>
      <c r="M134"/>
    </row>
    <row r="135" spans="1:13">
      <c r="A135"/>
      <c r="C135"/>
      <c r="D135"/>
      <c r="E135"/>
      <c r="I135"/>
      <c r="M135"/>
    </row>
    <row r="136" spans="1:13">
      <c r="A136"/>
      <c r="C136"/>
      <c r="D136"/>
      <c r="E136"/>
      <c r="I136"/>
      <c r="M136"/>
    </row>
    <row r="137" spans="1:13">
      <c r="A137"/>
      <c r="C137"/>
      <c r="D137"/>
      <c r="E137"/>
      <c r="I137"/>
      <c r="M137"/>
    </row>
    <row r="138" spans="1:13" ht="3.75" customHeight="1">
      <c r="A138"/>
      <c r="C138"/>
      <c r="D138"/>
      <c r="E138"/>
      <c r="I138"/>
      <c r="M138"/>
    </row>
    <row r="139" spans="1:13">
      <c r="A139"/>
      <c r="C139"/>
      <c r="D139"/>
      <c r="E139"/>
      <c r="I139"/>
      <c r="M139"/>
    </row>
    <row r="140" spans="1:13" s="9" customFormat="1" ht="7.5" customHeight="1">
      <c r="J140" s="32"/>
      <c r="K140" s="32"/>
      <c r="L140" s="32"/>
    </row>
    <row r="141" spans="1:13">
      <c r="A141"/>
      <c r="C141"/>
      <c r="D141"/>
      <c r="E141"/>
      <c r="I141"/>
      <c r="M141"/>
    </row>
    <row r="142" spans="1:13">
      <c r="A142"/>
      <c r="C142"/>
      <c r="D142"/>
      <c r="E142"/>
      <c r="I142"/>
      <c r="M142"/>
    </row>
    <row r="143" spans="1:13" ht="3.75" customHeight="1">
      <c r="A143"/>
      <c r="C143"/>
      <c r="D143"/>
      <c r="E143"/>
      <c r="I143"/>
      <c r="M143"/>
    </row>
    <row r="144" spans="1:13">
      <c r="A144"/>
      <c r="C144"/>
      <c r="D144"/>
      <c r="E144"/>
      <c r="I144"/>
      <c r="M144"/>
    </row>
    <row r="145" spans="1:13" s="9" customFormat="1" ht="7.5" customHeight="1">
      <c r="J145" s="32"/>
      <c r="K145" s="32"/>
      <c r="L145" s="32"/>
    </row>
    <row r="146" spans="1:13">
      <c r="A146"/>
      <c r="C146"/>
      <c r="D146"/>
      <c r="E146"/>
      <c r="I146"/>
      <c r="M146"/>
    </row>
    <row r="147" spans="1:13">
      <c r="A147"/>
      <c r="C147"/>
      <c r="D147"/>
      <c r="E147"/>
      <c r="I147"/>
      <c r="M147"/>
    </row>
    <row r="148" spans="1:13">
      <c r="A148"/>
      <c r="C148"/>
      <c r="D148"/>
      <c r="E148"/>
      <c r="I148"/>
      <c r="M148"/>
    </row>
    <row r="149" spans="1:13">
      <c r="A149"/>
      <c r="C149"/>
      <c r="D149"/>
      <c r="E149"/>
      <c r="I149"/>
      <c r="M149"/>
    </row>
    <row r="150" spans="1:13">
      <c r="A150"/>
      <c r="C150"/>
      <c r="D150"/>
      <c r="E150"/>
      <c r="I150"/>
      <c r="M150"/>
    </row>
    <row r="151" spans="1:13">
      <c r="A151"/>
      <c r="C151"/>
      <c r="D151"/>
      <c r="E151"/>
      <c r="I151"/>
      <c r="M151"/>
    </row>
    <row r="152" spans="1:13">
      <c r="A152"/>
      <c r="C152"/>
      <c r="D152"/>
      <c r="E152"/>
      <c r="I152"/>
      <c r="M152"/>
    </row>
    <row r="153" spans="1:13">
      <c r="A153"/>
      <c r="C153"/>
      <c r="D153"/>
      <c r="E153"/>
      <c r="I153"/>
      <c r="M153"/>
    </row>
    <row r="154" spans="1:13" ht="3.75" customHeight="1">
      <c r="A154"/>
      <c r="C154"/>
      <c r="D154"/>
      <c r="E154"/>
      <c r="I154"/>
      <c r="M154"/>
    </row>
    <row r="155" spans="1:13">
      <c r="A155"/>
      <c r="C155"/>
      <c r="D155"/>
      <c r="E155"/>
      <c r="I155"/>
      <c r="M155"/>
    </row>
    <row r="156" spans="1:13" ht="11.25" customHeight="1">
      <c r="A156"/>
      <c r="C156"/>
      <c r="D156"/>
      <c r="E156"/>
      <c r="I156"/>
      <c r="M156"/>
    </row>
    <row r="157" spans="1:13" s="9" customFormat="1">
      <c r="J157" s="32"/>
      <c r="K157" s="32"/>
      <c r="L157" s="32"/>
    </row>
    <row r="158" spans="1:13" ht="7.5" customHeight="1">
      <c r="A158"/>
      <c r="C158"/>
      <c r="D158"/>
      <c r="E158"/>
      <c r="I158"/>
      <c r="M158"/>
    </row>
    <row r="159" spans="1:13" ht="12" customHeight="1">
      <c r="A159"/>
      <c r="C159"/>
      <c r="D159"/>
      <c r="E159"/>
      <c r="I159"/>
      <c r="M159"/>
    </row>
    <row r="160" spans="1:13" ht="12" customHeight="1">
      <c r="A160"/>
      <c r="C160"/>
      <c r="D160"/>
      <c r="E160"/>
      <c r="I160"/>
      <c r="M160"/>
    </row>
    <row r="161" spans="1:13">
      <c r="A161"/>
      <c r="C161"/>
      <c r="D161"/>
      <c r="E161"/>
      <c r="I161"/>
      <c r="M161"/>
    </row>
    <row r="162" spans="1:13">
      <c r="A162"/>
      <c r="C162"/>
      <c r="D162"/>
      <c r="E162"/>
      <c r="I162"/>
      <c r="M162"/>
    </row>
    <row r="163" spans="1:13">
      <c r="A163"/>
      <c r="C163"/>
      <c r="D163"/>
      <c r="E163"/>
      <c r="I163"/>
      <c r="M163"/>
    </row>
    <row r="164" spans="1:13">
      <c r="A164"/>
      <c r="C164"/>
      <c r="D164"/>
      <c r="E164"/>
      <c r="I164"/>
      <c r="M164"/>
    </row>
    <row r="165" spans="1:13">
      <c r="A165"/>
      <c r="C165"/>
      <c r="D165"/>
      <c r="E165"/>
      <c r="I165"/>
      <c r="M165"/>
    </row>
    <row r="166" spans="1:13">
      <c r="A166"/>
      <c r="C166"/>
      <c r="D166"/>
      <c r="E166"/>
      <c r="I166"/>
      <c r="M166"/>
    </row>
    <row r="167" spans="1:13">
      <c r="A167"/>
      <c r="C167"/>
      <c r="D167"/>
      <c r="E167"/>
      <c r="I167"/>
      <c r="M167"/>
    </row>
    <row r="168" spans="1:13">
      <c r="A168"/>
      <c r="C168"/>
      <c r="D168"/>
      <c r="E168"/>
      <c r="I168"/>
      <c r="M168"/>
    </row>
    <row r="169" spans="1:13" s="9" customFormat="1">
      <c r="J169" s="32"/>
      <c r="K169" s="32"/>
      <c r="L169" s="32"/>
    </row>
    <row r="170" spans="1:13" s="9" customFormat="1" ht="3.75" customHeight="1">
      <c r="J170" s="32"/>
      <c r="K170" s="32"/>
      <c r="L170" s="32"/>
    </row>
    <row r="171" spans="1:13">
      <c r="A171"/>
      <c r="C171"/>
      <c r="D171"/>
      <c r="E171"/>
      <c r="I171"/>
      <c r="M171"/>
    </row>
    <row r="172" spans="1:13" ht="11.25" customHeight="1">
      <c r="A172"/>
      <c r="C172"/>
      <c r="D172"/>
      <c r="E172"/>
      <c r="I172"/>
      <c r="M172"/>
    </row>
    <row r="173" spans="1:13">
      <c r="A173"/>
      <c r="C173"/>
      <c r="D173"/>
      <c r="E173"/>
      <c r="I173"/>
      <c r="M173"/>
    </row>
    <row r="174" spans="1:13" ht="7.5" customHeight="1">
      <c r="A174"/>
      <c r="C174"/>
      <c r="D174"/>
      <c r="E174"/>
      <c r="I174"/>
      <c r="M174"/>
    </row>
    <row r="175" spans="1:13" s="25" customFormat="1">
      <c r="J175" s="387"/>
      <c r="K175" s="387"/>
      <c r="L175" s="387"/>
    </row>
    <row r="176" spans="1:13">
      <c r="A176"/>
      <c r="C176"/>
      <c r="D176"/>
      <c r="E176"/>
      <c r="I176"/>
      <c r="M176"/>
    </row>
    <row r="177" spans="1:13">
      <c r="A177"/>
      <c r="C177"/>
      <c r="D177"/>
      <c r="E177"/>
      <c r="I177"/>
      <c r="M177"/>
    </row>
    <row r="178" spans="1:13">
      <c r="A178"/>
      <c r="C178"/>
      <c r="D178"/>
      <c r="E178"/>
      <c r="I178"/>
      <c r="M178"/>
    </row>
    <row r="179" spans="1:13">
      <c r="A179"/>
      <c r="C179"/>
      <c r="D179"/>
      <c r="E179"/>
      <c r="I179"/>
      <c r="M179"/>
    </row>
    <row r="180" spans="1:13">
      <c r="A180"/>
      <c r="C180"/>
      <c r="D180"/>
      <c r="E180"/>
      <c r="I180"/>
      <c r="M180"/>
    </row>
    <row r="181" spans="1:13" ht="3.75" customHeight="1">
      <c r="A181"/>
      <c r="C181"/>
      <c r="D181"/>
      <c r="E181"/>
      <c r="I181"/>
      <c r="M181"/>
    </row>
    <row r="182" spans="1:13">
      <c r="A182"/>
      <c r="C182"/>
      <c r="D182"/>
      <c r="E182"/>
      <c r="I182"/>
      <c r="M182"/>
    </row>
    <row r="183" spans="1:13">
      <c r="A183"/>
      <c r="C183"/>
      <c r="D183"/>
      <c r="E183"/>
      <c r="I183"/>
      <c r="M183"/>
    </row>
    <row r="184" spans="1:13">
      <c r="A184"/>
      <c r="C184"/>
      <c r="D184"/>
      <c r="E184"/>
      <c r="I184"/>
      <c r="M184"/>
    </row>
    <row r="185" spans="1:13">
      <c r="A185"/>
      <c r="C185"/>
      <c r="D185"/>
      <c r="E185"/>
      <c r="I185"/>
      <c r="M185"/>
    </row>
    <row r="186" spans="1:13">
      <c r="A186"/>
      <c r="C186"/>
      <c r="D186"/>
      <c r="E186"/>
      <c r="I186"/>
      <c r="M186"/>
    </row>
    <row r="187" spans="1:13" ht="8.25" customHeight="1">
      <c r="A187"/>
      <c r="C187"/>
      <c r="D187"/>
      <c r="E187"/>
      <c r="I187"/>
      <c r="M187"/>
    </row>
    <row r="188" spans="1:13">
      <c r="A188"/>
      <c r="C188"/>
      <c r="D188"/>
      <c r="E188"/>
      <c r="I188"/>
      <c r="M188"/>
    </row>
    <row r="189" spans="1:13" ht="6" customHeight="1">
      <c r="A189"/>
      <c r="C189"/>
      <c r="D189"/>
      <c r="E189"/>
      <c r="I189"/>
      <c r="M189"/>
    </row>
    <row r="190" spans="1:13" ht="12.75" customHeight="1">
      <c r="A190" s="156"/>
      <c r="C190"/>
      <c r="D190"/>
      <c r="E190"/>
      <c r="I190"/>
      <c r="M190"/>
    </row>
    <row r="191" spans="1:13" ht="6.75" customHeight="1">
      <c r="A191"/>
      <c r="C191"/>
      <c r="D191"/>
      <c r="E191"/>
      <c r="I191"/>
      <c r="M191"/>
    </row>
    <row r="192" spans="1:13">
      <c r="A192"/>
      <c r="C192"/>
      <c r="D192"/>
      <c r="E192"/>
      <c r="I192"/>
      <c r="M192"/>
    </row>
    <row r="193" spans="1:13" ht="7.5" customHeight="1">
      <c r="A193"/>
      <c r="C193"/>
      <c r="D193"/>
      <c r="E193"/>
      <c r="I193"/>
      <c r="M193"/>
    </row>
    <row r="194" spans="1:13">
      <c r="A194"/>
      <c r="C194"/>
      <c r="D194"/>
      <c r="E194"/>
      <c r="I194"/>
      <c r="M194"/>
    </row>
    <row r="195" spans="1:13">
      <c r="A195"/>
      <c r="C195"/>
      <c r="D195"/>
      <c r="E195"/>
      <c r="I195"/>
      <c r="M195"/>
    </row>
    <row r="196" spans="1:13">
      <c r="A196"/>
      <c r="C196"/>
      <c r="D196"/>
      <c r="E196"/>
      <c r="I196"/>
      <c r="M196"/>
    </row>
    <row r="197" spans="1:13">
      <c r="A197"/>
      <c r="C197"/>
      <c r="D197"/>
      <c r="E197"/>
      <c r="I197"/>
      <c r="M197"/>
    </row>
    <row r="198" spans="1:13" ht="3.75" customHeight="1">
      <c r="A198"/>
      <c r="C198"/>
      <c r="D198"/>
      <c r="E198"/>
      <c r="I198"/>
      <c r="M198"/>
    </row>
    <row r="199" spans="1:13">
      <c r="A199"/>
      <c r="C199"/>
      <c r="D199"/>
      <c r="E199"/>
      <c r="I199"/>
      <c r="M199"/>
    </row>
    <row r="200" spans="1:13" s="9" customFormat="1" ht="7.5" customHeight="1">
      <c r="J200" s="32"/>
      <c r="K200" s="32"/>
      <c r="L200" s="32"/>
    </row>
    <row r="201" spans="1:13">
      <c r="A201"/>
      <c r="C201"/>
      <c r="D201"/>
      <c r="E201"/>
      <c r="I201"/>
      <c r="M201"/>
    </row>
    <row r="202" spans="1:13">
      <c r="A202"/>
      <c r="C202"/>
      <c r="D202"/>
      <c r="E202"/>
      <c r="I202"/>
      <c r="M202"/>
    </row>
    <row r="203" spans="1:13" ht="3.75" customHeight="1">
      <c r="A203"/>
      <c r="C203"/>
      <c r="D203"/>
      <c r="E203"/>
      <c r="I203"/>
      <c r="M203"/>
    </row>
    <row r="204" spans="1:13">
      <c r="A204"/>
      <c r="C204"/>
      <c r="D204"/>
      <c r="E204"/>
      <c r="I204"/>
      <c r="M204"/>
    </row>
    <row r="205" spans="1:13" s="9" customFormat="1" ht="7.5" customHeight="1">
      <c r="J205" s="32"/>
      <c r="K205" s="32"/>
      <c r="L205" s="32"/>
    </row>
    <row r="206" spans="1:13">
      <c r="A206"/>
      <c r="C206"/>
      <c r="D206"/>
      <c r="E206"/>
      <c r="I206"/>
      <c r="M206"/>
    </row>
    <row r="207" spans="1:13">
      <c r="A207"/>
      <c r="C207"/>
      <c r="D207"/>
      <c r="E207"/>
      <c r="I207"/>
      <c r="M207"/>
    </row>
    <row r="208" spans="1:13">
      <c r="A208"/>
      <c r="C208"/>
      <c r="D208"/>
      <c r="E208"/>
      <c r="I208"/>
      <c r="M208"/>
    </row>
    <row r="209" spans="1:13">
      <c r="A209"/>
      <c r="C209"/>
      <c r="D209"/>
      <c r="E209"/>
      <c r="I209"/>
      <c r="M209"/>
    </row>
    <row r="210" spans="1:13">
      <c r="A210"/>
      <c r="C210"/>
      <c r="D210"/>
      <c r="E210"/>
      <c r="I210"/>
      <c r="M210"/>
    </row>
    <row r="211" spans="1:13">
      <c r="A211"/>
      <c r="C211"/>
      <c r="D211"/>
      <c r="E211"/>
      <c r="I211"/>
      <c r="M211"/>
    </row>
    <row r="212" spans="1:13" ht="3.75" customHeight="1">
      <c r="A212"/>
      <c r="C212"/>
      <c r="D212"/>
      <c r="E212"/>
      <c r="I212"/>
      <c r="M212"/>
    </row>
    <row r="213" spans="1:13">
      <c r="A213"/>
      <c r="C213"/>
      <c r="D213"/>
      <c r="E213"/>
      <c r="I213"/>
      <c r="M213"/>
    </row>
    <row r="214" spans="1:13">
      <c r="A214"/>
      <c r="C214"/>
      <c r="D214"/>
      <c r="E214"/>
      <c r="I214"/>
      <c r="M214"/>
    </row>
    <row r="215" spans="1:13">
      <c r="A215"/>
      <c r="C215"/>
      <c r="D215"/>
      <c r="E215"/>
      <c r="I215"/>
      <c r="M215"/>
    </row>
    <row r="216" spans="1:13" ht="7.5" customHeight="1">
      <c r="A216"/>
      <c r="C216"/>
      <c r="D216"/>
      <c r="E216"/>
      <c r="I216"/>
      <c r="M216"/>
    </row>
    <row r="217" spans="1:13">
      <c r="A217"/>
      <c r="C217"/>
      <c r="D217"/>
      <c r="E217"/>
      <c r="I217"/>
      <c r="M217"/>
    </row>
    <row r="218" spans="1:13" ht="12" customHeight="1">
      <c r="A218"/>
      <c r="C218"/>
      <c r="D218"/>
      <c r="E218"/>
      <c r="I218"/>
      <c r="M218"/>
    </row>
    <row r="219" spans="1:13" ht="12" customHeight="1">
      <c r="A219"/>
      <c r="C219"/>
      <c r="D219"/>
      <c r="E219"/>
      <c r="I219"/>
      <c r="M219"/>
    </row>
    <row r="220" spans="1:13">
      <c r="A220"/>
      <c r="C220"/>
      <c r="D220"/>
      <c r="E220"/>
      <c r="I220"/>
      <c r="M220"/>
    </row>
    <row r="221" spans="1:13">
      <c r="A221"/>
      <c r="C221"/>
      <c r="D221"/>
      <c r="E221"/>
      <c r="I221"/>
      <c r="M221"/>
    </row>
    <row r="222" spans="1:13">
      <c r="A222"/>
      <c r="C222"/>
      <c r="D222"/>
      <c r="E222"/>
      <c r="I222"/>
      <c r="M222"/>
    </row>
    <row r="223" spans="1:13">
      <c r="A223"/>
      <c r="C223"/>
      <c r="D223"/>
      <c r="E223"/>
      <c r="I223"/>
      <c r="M223"/>
    </row>
    <row r="224" spans="1:13">
      <c r="A224"/>
      <c r="C224"/>
      <c r="D224"/>
      <c r="E224"/>
      <c r="I224"/>
      <c r="M224"/>
    </row>
    <row r="225" spans="1:13">
      <c r="A225"/>
      <c r="C225"/>
      <c r="D225"/>
      <c r="E225"/>
      <c r="I225"/>
      <c r="M225"/>
    </row>
    <row r="226" spans="1:13">
      <c r="A226"/>
      <c r="C226"/>
      <c r="D226"/>
      <c r="E226"/>
      <c r="I226"/>
      <c r="M226"/>
    </row>
    <row r="227" spans="1:13" s="9" customFormat="1">
      <c r="J227" s="32"/>
      <c r="K227" s="32"/>
      <c r="L227" s="32"/>
    </row>
    <row r="228" spans="1:13" ht="3.75" customHeight="1">
      <c r="A228"/>
      <c r="C228"/>
      <c r="D228"/>
      <c r="E228"/>
      <c r="I228"/>
      <c r="M228"/>
    </row>
    <row r="229" spans="1:13">
      <c r="A229"/>
      <c r="C229"/>
      <c r="D229"/>
      <c r="E229"/>
      <c r="I229"/>
      <c r="M229"/>
    </row>
    <row r="230" spans="1:13">
      <c r="A230"/>
      <c r="C230"/>
      <c r="D230"/>
      <c r="E230"/>
      <c r="I230"/>
      <c r="M230"/>
    </row>
    <row r="231" spans="1:13">
      <c r="A231"/>
      <c r="C231"/>
      <c r="D231"/>
      <c r="E231"/>
      <c r="I231"/>
      <c r="M231"/>
    </row>
    <row r="232" spans="1:13" s="9" customFormat="1" ht="7.5" customHeight="1">
      <c r="J232" s="32"/>
      <c r="K232" s="32"/>
      <c r="L232" s="32"/>
    </row>
    <row r="233" spans="1:13">
      <c r="A233"/>
      <c r="C233"/>
      <c r="D233"/>
      <c r="E233"/>
      <c r="I233"/>
      <c r="M233"/>
    </row>
    <row r="234" spans="1:13">
      <c r="A234"/>
      <c r="C234"/>
      <c r="D234"/>
      <c r="E234"/>
      <c r="I234"/>
      <c r="M234"/>
    </row>
    <row r="235" spans="1:13">
      <c r="A235"/>
      <c r="C235"/>
      <c r="D235"/>
      <c r="E235"/>
      <c r="I235"/>
      <c r="M235"/>
    </row>
    <row r="236" spans="1:13" s="9" customFormat="1">
      <c r="J236" s="32"/>
      <c r="K236" s="32"/>
      <c r="L236" s="32"/>
    </row>
    <row r="237" spans="1:13" ht="3.75" customHeight="1">
      <c r="A237"/>
      <c r="C237"/>
      <c r="D237"/>
      <c r="E237"/>
      <c r="I237"/>
      <c r="M237"/>
    </row>
    <row r="238" spans="1:13">
      <c r="A238"/>
      <c r="C238"/>
      <c r="D238"/>
      <c r="E238"/>
      <c r="I238"/>
      <c r="M238"/>
    </row>
    <row r="239" spans="1:13">
      <c r="A239"/>
      <c r="C239"/>
      <c r="D239"/>
      <c r="E239"/>
      <c r="I239"/>
      <c r="M239"/>
    </row>
    <row r="240" spans="1:13">
      <c r="A240"/>
      <c r="C240"/>
      <c r="D240"/>
      <c r="E240"/>
      <c r="I240"/>
      <c r="M240"/>
    </row>
    <row r="241" spans="1:13">
      <c r="A241"/>
      <c r="C241"/>
      <c r="D241"/>
      <c r="E241"/>
      <c r="I241"/>
      <c r="M241"/>
    </row>
    <row r="242" spans="1:13">
      <c r="A242"/>
      <c r="C242"/>
      <c r="D242"/>
      <c r="E242"/>
      <c r="I242"/>
      <c r="M242"/>
    </row>
    <row r="243" spans="1:13">
      <c r="A243"/>
      <c r="C243"/>
      <c r="D243"/>
      <c r="E243"/>
      <c r="I243"/>
      <c r="M243"/>
    </row>
    <row r="244" spans="1:13">
      <c r="A244"/>
      <c r="C244"/>
      <c r="D244"/>
      <c r="E244"/>
      <c r="I244"/>
      <c r="M244"/>
    </row>
    <row r="245" spans="1:13">
      <c r="A245"/>
      <c r="C245"/>
      <c r="D245"/>
      <c r="E245"/>
      <c r="I245"/>
      <c r="M245"/>
    </row>
    <row r="246" spans="1:13">
      <c r="A246"/>
      <c r="C246"/>
      <c r="D246"/>
      <c r="E246"/>
      <c r="I246"/>
      <c r="M246"/>
    </row>
    <row r="247" spans="1:13">
      <c r="A247"/>
      <c r="C247"/>
      <c r="D247"/>
      <c r="E247"/>
      <c r="I247"/>
      <c r="M247"/>
    </row>
    <row r="248" spans="1:13">
      <c r="A248"/>
      <c r="C248"/>
      <c r="D248"/>
      <c r="E248"/>
      <c r="I248"/>
      <c r="M248"/>
    </row>
    <row r="249" spans="1:13">
      <c r="A249"/>
      <c r="C249"/>
      <c r="D249"/>
      <c r="E249"/>
      <c r="I249"/>
      <c r="M249"/>
    </row>
    <row r="250" spans="1:13">
      <c r="A250"/>
      <c r="C250"/>
      <c r="D250"/>
      <c r="E250"/>
      <c r="I250"/>
      <c r="M250"/>
    </row>
    <row r="251" spans="1:13">
      <c r="A251"/>
      <c r="C251"/>
      <c r="D251"/>
      <c r="E251"/>
      <c r="I251"/>
      <c r="M251"/>
    </row>
    <row r="252" spans="1:13">
      <c r="A252"/>
      <c r="C252"/>
      <c r="D252"/>
      <c r="E252"/>
      <c r="I252"/>
      <c r="M252"/>
    </row>
    <row r="253" spans="1:13">
      <c r="A253"/>
      <c r="C253"/>
      <c r="D253"/>
      <c r="E253"/>
      <c r="I253"/>
      <c r="M253"/>
    </row>
    <row r="254" spans="1:13">
      <c r="A254"/>
      <c r="C254"/>
      <c r="D254"/>
      <c r="E254"/>
      <c r="I254"/>
      <c r="M254"/>
    </row>
    <row r="255" spans="1:13">
      <c r="A255"/>
      <c r="C255"/>
      <c r="D255"/>
      <c r="E255"/>
      <c r="I255"/>
      <c r="M255"/>
    </row>
    <row r="256" spans="1:13">
      <c r="A256"/>
      <c r="C256"/>
      <c r="D256"/>
      <c r="E256"/>
      <c r="I256"/>
      <c r="M256"/>
    </row>
    <row r="257" spans="1:13">
      <c r="A257"/>
      <c r="C257"/>
      <c r="D257"/>
      <c r="E257"/>
      <c r="I257"/>
      <c r="M257"/>
    </row>
    <row r="258" spans="1:13">
      <c r="A258"/>
      <c r="C258"/>
      <c r="D258"/>
      <c r="E258"/>
      <c r="I258"/>
      <c r="M258"/>
    </row>
    <row r="259" spans="1:13">
      <c r="A259"/>
      <c r="C259"/>
      <c r="D259"/>
      <c r="E259"/>
      <c r="I259"/>
      <c r="M259"/>
    </row>
    <row r="260" spans="1:13">
      <c r="A260"/>
      <c r="C260"/>
      <c r="D260"/>
      <c r="E260"/>
      <c r="I260"/>
      <c r="M260"/>
    </row>
    <row r="261" spans="1:13">
      <c r="A261"/>
      <c r="C261"/>
      <c r="D261"/>
      <c r="E261"/>
      <c r="I261"/>
      <c r="M261"/>
    </row>
    <row r="262" spans="1:13">
      <c r="A262"/>
      <c r="C262"/>
      <c r="D262"/>
      <c r="E262"/>
      <c r="I262"/>
      <c r="M262"/>
    </row>
    <row r="263" spans="1:13">
      <c r="A263"/>
      <c r="C263"/>
      <c r="D263"/>
      <c r="E263"/>
      <c r="I263"/>
      <c r="M263"/>
    </row>
    <row r="264" spans="1:13">
      <c r="A264"/>
      <c r="C264"/>
      <c r="D264"/>
      <c r="E264"/>
      <c r="I264"/>
      <c r="M264"/>
    </row>
    <row r="265" spans="1:13">
      <c r="A265"/>
      <c r="C265"/>
      <c r="D265"/>
      <c r="E265"/>
      <c r="I265"/>
      <c r="M265"/>
    </row>
    <row r="266" spans="1:13">
      <c r="A266"/>
      <c r="C266"/>
      <c r="D266"/>
      <c r="E266"/>
      <c r="I266"/>
      <c r="M266"/>
    </row>
    <row r="267" spans="1:13">
      <c r="A267"/>
      <c r="C267"/>
      <c r="D267"/>
      <c r="E267"/>
      <c r="I267"/>
      <c r="M267"/>
    </row>
    <row r="268" spans="1:13">
      <c r="A268"/>
      <c r="C268"/>
      <c r="D268"/>
      <c r="E268"/>
      <c r="I268"/>
      <c r="M268"/>
    </row>
    <row r="269" spans="1:13">
      <c r="A269"/>
      <c r="C269"/>
      <c r="D269"/>
      <c r="E269"/>
      <c r="I269"/>
      <c r="M269"/>
    </row>
    <row r="270" spans="1:13">
      <c r="A270"/>
      <c r="C270"/>
      <c r="D270"/>
      <c r="E270"/>
      <c r="I270"/>
      <c r="M270"/>
    </row>
    <row r="271" spans="1:13">
      <c r="A271"/>
      <c r="C271"/>
      <c r="D271"/>
      <c r="E271"/>
      <c r="I271"/>
      <c r="M271"/>
    </row>
    <row r="272" spans="1:13">
      <c r="A272"/>
      <c r="C272"/>
      <c r="D272"/>
      <c r="E272"/>
      <c r="I272"/>
      <c r="M272"/>
    </row>
    <row r="273" spans="1:13">
      <c r="A273"/>
      <c r="C273"/>
      <c r="D273"/>
      <c r="E273"/>
      <c r="I273"/>
      <c r="M273"/>
    </row>
    <row r="274" spans="1:13">
      <c r="A274"/>
      <c r="C274"/>
      <c r="D274"/>
      <c r="E274"/>
      <c r="I274"/>
      <c r="M274"/>
    </row>
  </sheetData>
  <mergeCells count="52">
    <mergeCell ref="B92:C92"/>
    <mergeCell ref="B89:C89"/>
    <mergeCell ref="B91:C91"/>
    <mergeCell ref="B90:C90"/>
    <mergeCell ref="B81:C81"/>
    <mergeCell ref="B83:C83"/>
    <mergeCell ref="B85:C85"/>
    <mergeCell ref="B88:C88"/>
    <mergeCell ref="B86:C86"/>
    <mergeCell ref="B87:C87"/>
    <mergeCell ref="B84:C84"/>
    <mergeCell ref="B82:C82"/>
    <mergeCell ref="B116:C116"/>
    <mergeCell ref="B93:C93"/>
    <mergeCell ref="B94:C94"/>
    <mergeCell ref="B95:C95"/>
    <mergeCell ref="B96:C96"/>
    <mergeCell ref="B97:C97"/>
    <mergeCell ref="B99:C99"/>
    <mergeCell ref="A104:P104"/>
    <mergeCell ref="B105:C105"/>
    <mergeCell ref="B98:C98"/>
    <mergeCell ref="A1:P1"/>
    <mergeCell ref="A3:P3"/>
    <mergeCell ref="A7:D7"/>
    <mergeCell ref="A2:P2"/>
    <mergeCell ref="A68:P68"/>
    <mergeCell ref="F7:H7"/>
    <mergeCell ref="J7:L7"/>
    <mergeCell ref="A59:P59"/>
    <mergeCell ref="B60:C60"/>
    <mergeCell ref="F42:H42"/>
    <mergeCell ref="J42:L42"/>
    <mergeCell ref="A4:P4"/>
    <mergeCell ref="N7:P7"/>
    <mergeCell ref="A36:P36"/>
    <mergeCell ref="A38:P38"/>
    <mergeCell ref="N42:P42"/>
    <mergeCell ref="B9:C9"/>
    <mergeCell ref="A42:D42"/>
    <mergeCell ref="B69:C69"/>
    <mergeCell ref="A37:P37"/>
    <mergeCell ref="A39:P39"/>
    <mergeCell ref="A44:P44"/>
    <mergeCell ref="B45:C45"/>
    <mergeCell ref="B72:C72"/>
    <mergeCell ref="B70:C70"/>
    <mergeCell ref="B71:C71"/>
    <mergeCell ref="B73:C73"/>
    <mergeCell ref="A80:P80"/>
    <mergeCell ref="B75:C75"/>
    <mergeCell ref="B74:C74"/>
  </mergeCells>
  <phoneticPr fontId="3" type="noConversion"/>
  <pageMargins left="0.5" right="0.5" top="0.5" bottom="0.5" header="0.5" footer="0.5"/>
  <pageSetup scale="72" fitToHeight="0" orientation="landscape" horizontalDpi="300" verticalDpi="300" r:id="rId1"/>
  <headerFooter alignWithMargins="0"/>
  <rowBreaks count="2" manualBreakCount="2">
    <brk id="34" max="15" man="1"/>
    <brk id="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opLeftCell="A20" zoomScale="90" zoomScaleNormal="90" workbookViewId="0">
      <selection activeCell="D58" sqref="D58"/>
    </sheetView>
  </sheetViews>
  <sheetFormatPr defaultRowHeight="12.75"/>
  <cols>
    <col min="1" max="1" width="8.7109375" style="12" customWidth="1"/>
    <col min="2" max="2" width="6.85546875" customWidth="1"/>
    <col min="3" max="3" width="36.28515625" customWidth="1"/>
    <col min="4" max="4" width="13.28515625" customWidth="1"/>
    <col min="5" max="5" width="2.140625" style="9" customWidth="1"/>
    <col min="6" max="6" width="11.140625" style="61" customWidth="1"/>
    <col min="7" max="7" width="10.42578125" style="30" customWidth="1"/>
    <col min="8" max="8" width="10.42578125" style="61" customWidth="1"/>
    <col min="9" max="9" width="11.28515625" style="66" customWidth="1"/>
    <col min="10" max="10" width="1.42578125" style="30" customWidth="1"/>
    <col min="11" max="11" width="12.85546875" customWidth="1"/>
    <col min="12" max="12" width="12.42578125" customWidth="1"/>
    <col min="13" max="13" width="11.140625" style="61" bestFit="1" customWidth="1"/>
    <col min="14" max="14" width="10.5703125" customWidth="1"/>
    <col min="15" max="15" width="2.140625" style="61" customWidth="1"/>
    <col min="16" max="16" width="11.42578125" customWidth="1"/>
    <col min="17" max="17" width="11" customWidth="1"/>
    <col min="18" max="18" width="10.85546875" customWidth="1"/>
    <col min="19" max="19" width="10.5703125" customWidth="1"/>
  </cols>
  <sheetData>
    <row r="1" spans="1:20">
      <c r="A1" s="453" t="str">
        <f>Summary!1:1</f>
        <v>IEEE Central Texas Section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20">
      <c r="A2" s="453" t="str">
        <f>Summary!2:2</f>
        <v>FINANCIAL PLAN FOR 2016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</row>
    <row r="3" spans="1:20">
      <c r="A3" s="453" t="s">
        <v>257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20">
      <c r="A4" s="453" t="e">
        <f>Summary!#REF!</f>
        <v>#REF!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</row>
    <row r="5" spans="1:20" ht="11.25" customHeight="1" thickBot="1">
      <c r="A5" s="263"/>
      <c r="B5" s="263"/>
      <c r="C5" s="263"/>
      <c r="D5" s="263"/>
      <c r="E5" s="161"/>
      <c r="F5" s="60"/>
      <c r="G5" s="67"/>
      <c r="H5" s="60"/>
      <c r="I5" s="154"/>
      <c r="J5" s="67"/>
      <c r="K5" s="322"/>
      <c r="L5" s="263"/>
      <c r="M5" s="60"/>
      <c r="O5" s="60"/>
    </row>
    <row r="6" spans="1:20" ht="13.5" thickBot="1">
      <c r="A6" s="456" t="s">
        <v>258</v>
      </c>
      <c r="B6" s="457"/>
      <c r="C6" s="457"/>
      <c r="D6" s="458"/>
      <c r="E6" s="161"/>
      <c r="F6" s="456" t="s">
        <v>128</v>
      </c>
      <c r="G6" s="457"/>
      <c r="H6" s="457"/>
      <c r="I6" s="458"/>
      <c r="J6" s="110"/>
      <c r="K6" s="456" t="s">
        <v>195</v>
      </c>
      <c r="L6" s="457"/>
      <c r="M6" s="457"/>
      <c r="N6" s="458"/>
      <c r="O6" s="3"/>
      <c r="P6" s="456" t="s">
        <v>192</v>
      </c>
      <c r="Q6" s="457"/>
      <c r="R6" s="457"/>
      <c r="S6" s="458"/>
    </row>
    <row r="7" spans="1:20" ht="10.5" customHeight="1" thickBot="1">
      <c r="B7" s="12"/>
      <c r="C7" s="3"/>
      <c r="D7" s="27"/>
      <c r="E7" s="27"/>
      <c r="G7" s="2"/>
      <c r="H7"/>
      <c r="I7" s="2"/>
      <c r="J7" s="27"/>
      <c r="M7" s="2"/>
      <c r="O7" s="3"/>
    </row>
    <row r="8" spans="1:20" ht="13.5" thickBot="1">
      <c r="A8" s="475" t="s">
        <v>170</v>
      </c>
      <c r="B8" s="476"/>
      <c r="C8" s="476"/>
      <c r="D8" s="476"/>
      <c r="E8" s="476"/>
      <c r="F8" s="476"/>
      <c r="G8" s="476"/>
      <c r="H8" s="476"/>
      <c r="I8" s="477"/>
      <c r="J8" s="476"/>
      <c r="K8" s="476"/>
      <c r="L8" s="476"/>
      <c r="M8" s="476"/>
      <c r="N8" s="476"/>
      <c r="O8" s="476"/>
      <c r="P8" s="476"/>
      <c r="Q8" s="476"/>
      <c r="R8" s="476"/>
      <c r="S8" s="309"/>
    </row>
    <row r="9" spans="1:20" s="40" customFormat="1" ht="15" customHeight="1" thickBot="1">
      <c r="A9" s="267" t="s">
        <v>47</v>
      </c>
      <c r="B9" s="470" t="s">
        <v>197</v>
      </c>
      <c r="C9" s="471"/>
      <c r="D9" s="268" t="s">
        <v>44</v>
      </c>
      <c r="E9" s="42"/>
      <c r="F9" s="65" t="s">
        <v>184</v>
      </c>
      <c r="G9" s="65" t="s">
        <v>185</v>
      </c>
      <c r="H9" s="280" t="s">
        <v>191</v>
      </c>
      <c r="I9" s="329"/>
      <c r="J9" s="330"/>
      <c r="K9" s="65" t="s">
        <v>184</v>
      </c>
      <c r="L9" s="65" t="s">
        <v>185</v>
      </c>
      <c r="M9" s="280" t="s">
        <v>191</v>
      </c>
      <c r="N9" s="326"/>
      <c r="O9" s="330"/>
      <c r="P9" s="65" t="s">
        <v>184</v>
      </c>
      <c r="Q9" s="65" t="s">
        <v>185</v>
      </c>
      <c r="R9" s="280" t="s">
        <v>191</v>
      </c>
      <c r="S9" s="308"/>
      <c r="T9" s="272"/>
    </row>
    <row r="10" spans="1:20" ht="12" customHeight="1">
      <c r="A10" s="420">
        <v>4.7</v>
      </c>
      <c r="B10" s="339" t="s">
        <v>113</v>
      </c>
      <c r="C10" s="340"/>
      <c r="D10" s="158" t="s">
        <v>120</v>
      </c>
      <c r="E10" s="70"/>
      <c r="F10" s="71">
        <v>0</v>
      </c>
      <c r="G10" s="266">
        <v>200</v>
      </c>
      <c r="H10" s="62">
        <f t="shared" ref="H10:H18" si="0">F10-G10</f>
        <v>-200</v>
      </c>
      <c r="I10" s="184"/>
      <c r="K10" s="29">
        <v>0</v>
      </c>
      <c r="L10" s="29">
        <v>0</v>
      </c>
      <c r="M10" s="29">
        <f t="shared" ref="M10:M18" si="1">K10-L10</f>
        <v>0</v>
      </c>
      <c r="N10" s="184"/>
      <c r="P10" s="62">
        <v>500</v>
      </c>
      <c r="Q10" s="62">
        <v>0</v>
      </c>
      <c r="R10" s="62">
        <f t="shared" ref="R10:R18" si="2">P10-Q10</f>
        <v>500</v>
      </c>
    </row>
    <row r="11" spans="1:20" ht="12.75" customHeight="1">
      <c r="A11" s="420">
        <v>4.7</v>
      </c>
      <c r="B11" s="464" t="s">
        <v>114</v>
      </c>
      <c r="C11" s="465"/>
      <c r="D11" s="157" t="s">
        <v>57</v>
      </c>
      <c r="E11" s="70"/>
      <c r="F11" s="71">
        <v>0</v>
      </c>
      <c r="G11" s="266">
        <v>0</v>
      </c>
      <c r="H11" s="62">
        <f t="shared" si="0"/>
        <v>0</v>
      </c>
      <c r="I11" s="184"/>
      <c r="K11" s="29">
        <v>0</v>
      </c>
      <c r="L11" s="29">
        <v>0</v>
      </c>
      <c r="M11" s="29">
        <f t="shared" si="1"/>
        <v>0</v>
      </c>
      <c r="N11" s="184"/>
      <c r="P11" s="62">
        <v>0</v>
      </c>
      <c r="Q11" s="62">
        <v>0</v>
      </c>
      <c r="R11" s="62">
        <f t="shared" si="2"/>
        <v>0</v>
      </c>
    </row>
    <row r="12" spans="1:20" s="73" customFormat="1">
      <c r="A12" s="420">
        <v>4.7</v>
      </c>
      <c r="B12" s="97" t="s">
        <v>115</v>
      </c>
      <c r="C12" s="113"/>
      <c r="D12" s="92" t="s">
        <v>122</v>
      </c>
      <c r="E12" s="41"/>
      <c r="F12" s="71">
        <v>0</v>
      </c>
      <c r="G12" s="266">
        <v>300</v>
      </c>
      <c r="H12" s="62">
        <f>F12-G12</f>
        <v>-300</v>
      </c>
      <c r="I12" s="184"/>
      <c r="J12" s="30"/>
      <c r="K12" s="29">
        <v>0</v>
      </c>
      <c r="L12" s="29">
        <v>0</v>
      </c>
      <c r="M12" s="29">
        <f>K12-L12</f>
        <v>0</v>
      </c>
      <c r="N12" s="184"/>
      <c r="P12" s="62">
        <v>20000</v>
      </c>
      <c r="Q12" s="62">
        <v>500</v>
      </c>
      <c r="R12" s="62">
        <f>P12-Q12</f>
        <v>19500</v>
      </c>
    </row>
    <row r="13" spans="1:20" ht="14.25" customHeight="1">
      <c r="A13" s="420">
        <v>4.7</v>
      </c>
      <c r="B13" s="46" t="s">
        <v>66</v>
      </c>
      <c r="C13" s="95"/>
      <c r="D13" s="92" t="s">
        <v>109</v>
      </c>
      <c r="E13" s="41"/>
      <c r="F13" s="71">
        <v>0</v>
      </c>
      <c r="G13" s="266">
        <v>700</v>
      </c>
      <c r="H13" s="62">
        <f>F13-G13</f>
        <v>-700</v>
      </c>
      <c r="I13" s="184"/>
      <c r="K13" s="29">
        <v>0</v>
      </c>
      <c r="L13" s="29">
        <v>161.80000000000001</v>
      </c>
      <c r="M13" s="29">
        <f>K13-L13</f>
        <v>-161.80000000000001</v>
      </c>
      <c r="N13" s="184"/>
      <c r="P13" s="62">
        <v>0</v>
      </c>
      <c r="Q13" s="62">
        <v>700</v>
      </c>
      <c r="R13" s="62">
        <f>P13-Q13</f>
        <v>-700</v>
      </c>
    </row>
    <row r="14" spans="1:20" ht="12.75" customHeight="1">
      <c r="A14" s="420">
        <v>4.7</v>
      </c>
      <c r="B14" s="332" t="s">
        <v>121</v>
      </c>
      <c r="C14" s="341"/>
      <c r="D14" s="157" t="s">
        <v>50</v>
      </c>
      <c r="E14" s="70"/>
      <c r="F14" s="71">
        <v>0</v>
      </c>
      <c r="G14" s="266">
        <v>0</v>
      </c>
      <c r="H14" s="62">
        <f t="shared" si="0"/>
        <v>0</v>
      </c>
      <c r="I14" s="184"/>
      <c r="K14" s="29">
        <v>0</v>
      </c>
      <c r="L14" s="29">
        <v>0</v>
      </c>
      <c r="M14" s="29">
        <f t="shared" si="1"/>
        <v>0</v>
      </c>
      <c r="N14" s="184"/>
      <c r="P14" s="62">
        <v>0</v>
      </c>
      <c r="Q14" s="62">
        <v>0</v>
      </c>
      <c r="R14" s="62">
        <f t="shared" si="2"/>
        <v>0</v>
      </c>
    </row>
    <row r="15" spans="1:20">
      <c r="A15" s="420">
        <v>4.7</v>
      </c>
      <c r="B15" s="376" t="s">
        <v>217</v>
      </c>
      <c r="C15" s="343"/>
      <c r="D15" s="377" t="s">
        <v>218</v>
      </c>
      <c r="E15" s="41"/>
      <c r="F15" s="71">
        <v>0</v>
      </c>
      <c r="G15" s="266">
        <v>0</v>
      </c>
      <c r="H15" s="62">
        <f t="shared" ref="H15:H17" si="3">F15-G15</f>
        <v>0</v>
      </c>
      <c r="I15" s="184"/>
      <c r="K15" s="29">
        <v>0</v>
      </c>
      <c r="L15" s="29">
        <v>41.2</v>
      </c>
      <c r="M15" s="29">
        <f t="shared" ref="M15:M17" si="4">K15-L15</f>
        <v>-41.2</v>
      </c>
      <c r="N15" s="184"/>
      <c r="P15" s="62">
        <v>0</v>
      </c>
      <c r="Q15" s="62">
        <v>0</v>
      </c>
      <c r="R15" s="62">
        <f t="shared" ref="R15:R17" si="5">P15-Q15</f>
        <v>0</v>
      </c>
    </row>
    <row r="16" spans="1:20">
      <c r="A16" s="331" t="s">
        <v>254</v>
      </c>
      <c r="B16" s="376" t="s">
        <v>220</v>
      </c>
      <c r="C16" s="343"/>
      <c r="D16" s="377" t="s">
        <v>221</v>
      </c>
      <c r="E16" s="41"/>
      <c r="F16" s="71">
        <v>0</v>
      </c>
      <c r="G16" s="266">
        <v>0</v>
      </c>
      <c r="H16" s="62">
        <f t="shared" si="3"/>
        <v>0</v>
      </c>
      <c r="I16" s="184"/>
      <c r="K16" s="29">
        <v>3000</v>
      </c>
      <c r="L16" s="29">
        <v>3467.18</v>
      </c>
      <c r="M16" s="29">
        <f t="shared" si="4"/>
        <v>-467.17999999999984</v>
      </c>
      <c r="N16" s="184"/>
      <c r="P16" s="62">
        <v>2500</v>
      </c>
      <c r="Q16" s="62">
        <v>3500</v>
      </c>
      <c r="R16" s="62">
        <f t="shared" si="5"/>
        <v>-1000</v>
      </c>
    </row>
    <row r="17" spans="1:20">
      <c r="A17" s="420">
        <v>4.7</v>
      </c>
      <c r="B17" s="480" t="s">
        <v>229</v>
      </c>
      <c r="C17" s="481"/>
      <c r="D17" s="377" t="s">
        <v>218</v>
      </c>
      <c r="E17" s="41"/>
      <c r="F17" s="71">
        <v>0</v>
      </c>
      <c r="G17" s="266">
        <v>0</v>
      </c>
      <c r="H17" s="62">
        <f t="shared" si="3"/>
        <v>0</v>
      </c>
      <c r="I17" s="184"/>
      <c r="K17" s="29"/>
      <c r="L17" s="29">
        <v>0</v>
      </c>
      <c r="M17" s="29">
        <f t="shared" si="4"/>
        <v>0</v>
      </c>
      <c r="N17" s="184"/>
      <c r="P17" s="62">
        <v>300</v>
      </c>
      <c r="Q17" s="62">
        <v>0</v>
      </c>
      <c r="R17" s="62">
        <f t="shared" si="5"/>
        <v>300</v>
      </c>
    </row>
    <row r="18" spans="1:20">
      <c r="A18" s="74"/>
      <c r="B18" s="466"/>
      <c r="C18" s="467"/>
      <c r="D18" s="75"/>
      <c r="E18" s="41"/>
      <c r="F18" s="71">
        <v>0</v>
      </c>
      <c r="G18" s="266">
        <v>0</v>
      </c>
      <c r="H18" s="62">
        <f t="shared" si="0"/>
        <v>0</v>
      </c>
      <c r="I18" s="184"/>
      <c r="K18" s="29"/>
      <c r="L18" s="29">
        <v>0</v>
      </c>
      <c r="M18" s="29">
        <f t="shared" si="1"/>
        <v>0</v>
      </c>
      <c r="N18" s="184"/>
      <c r="P18" s="62">
        <v>0</v>
      </c>
      <c r="Q18" s="62">
        <v>0</v>
      </c>
      <c r="R18" s="62">
        <f t="shared" si="2"/>
        <v>0</v>
      </c>
    </row>
    <row r="19" spans="1:20" ht="3.75" customHeight="1">
      <c r="A19" s="419"/>
      <c r="B19" s="344"/>
      <c r="C19" s="345"/>
      <c r="D19" s="78"/>
      <c r="E19" s="41"/>
      <c r="F19" s="79" t="s">
        <v>65</v>
      </c>
      <c r="G19" s="79" t="s">
        <v>65</v>
      </c>
      <c r="H19" s="79" t="s">
        <v>65</v>
      </c>
      <c r="I19" s="327"/>
      <c r="K19" s="364" t="s">
        <v>65</v>
      </c>
      <c r="L19" s="364" t="s">
        <v>65</v>
      </c>
      <c r="M19" s="364" t="s">
        <v>65</v>
      </c>
      <c r="N19" s="327"/>
      <c r="P19" s="79" t="s">
        <v>65</v>
      </c>
      <c r="Q19" s="79" t="s">
        <v>65</v>
      </c>
      <c r="R19" s="79" t="s">
        <v>65</v>
      </c>
    </row>
    <row r="20" spans="1:20" s="20" customFormat="1" ht="13.5" thickBot="1">
      <c r="A20" s="33"/>
      <c r="B20" s="332" t="s">
        <v>4</v>
      </c>
      <c r="C20" s="341"/>
      <c r="D20" s="92" t="s">
        <v>207</v>
      </c>
      <c r="E20" s="41"/>
      <c r="F20" s="59">
        <f>SUM(F9:F19)</f>
        <v>0</v>
      </c>
      <c r="G20" s="59">
        <f>SUM(G9:G19)</f>
        <v>1200</v>
      </c>
      <c r="H20" s="59">
        <f>SUM(H9:H19)</f>
        <v>-1200</v>
      </c>
      <c r="I20" s="328"/>
      <c r="K20" s="284">
        <f>SUM(K9:K19)</f>
        <v>3000</v>
      </c>
      <c r="L20" s="284">
        <f>SUM(L9:L19)</f>
        <v>3670.18</v>
      </c>
      <c r="M20" s="284">
        <f>SUM(M9:M19)</f>
        <v>-670.17999999999984</v>
      </c>
      <c r="N20" s="328"/>
      <c r="P20" s="59">
        <f>SUM(P9:P19)</f>
        <v>23300</v>
      </c>
      <c r="Q20" s="59">
        <f>SUM(Q9:Q19)</f>
        <v>4700</v>
      </c>
      <c r="R20" s="59">
        <f>SUM(R9:R19)</f>
        <v>18600</v>
      </c>
    </row>
    <row r="21" spans="1:20" ht="13.5" thickBot="1">
      <c r="A21" s="172" t="s">
        <v>148</v>
      </c>
      <c r="B21" s="332" t="s">
        <v>206</v>
      </c>
      <c r="C21" s="82"/>
      <c r="D21" s="352" t="s">
        <v>269</v>
      </c>
      <c r="H21" s="337">
        <f>H20</f>
        <v>-1200</v>
      </c>
      <c r="R21" s="337">
        <f>R20</f>
        <v>18600</v>
      </c>
    </row>
    <row r="22" spans="1:20">
      <c r="K22" s="30"/>
      <c r="L22" s="30"/>
    </row>
    <row r="23" spans="1:20">
      <c r="A23" s="472" t="s">
        <v>196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4"/>
    </row>
    <row r="24" spans="1:20" s="40" customFormat="1" ht="15" customHeight="1" thickBot="1">
      <c r="A24" s="267" t="s">
        <v>47</v>
      </c>
      <c r="B24" s="470" t="s">
        <v>198</v>
      </c>
      <c r="C24" s="471"/>
      <c r="D24" s="268" t="s">
        <v>44</v>
      </c>
      <c r="E24" s="42"/>
      <c r="F24" s="269" t="s">
        <v>184</v>
      </c>
      <c r="G24" s="269" t="s">
        <v>185</v>
      </c>
      <c r="H24" s="267" t="s">
        <v>191</v>
      </c>
      <c r="I24" s="334" t="s">
        <v>68</v>
      </c>
      <c r="J24" s="163"/>
      <c r="K24" s="269" t="s">
        <v>184</v>
      </c>
      <c r="L24" s="269" t="s">
        <v>185</v>
      </c>
      <c r="M24" s="267" t="s">
        <v>191</v>
      </c>
      <c r="N24" s="334" t="s">
        <v>68</v>
      </c>
      <c r="O24" s="163"/>
      <c r="P24" s="269" t="s">
        <v>184</v>
      </c>
      <c r="Q24" s="269" t="s">
        <v>185</v>
      </c>
      <c r="R24" s="267" t="s">
        <v>191</v>
      </c>
      <c r="S24" s="334" t="s">
        <v>68</v>
      </c>
      <c r="T24" s="141"/>
    </row>
    <row r="25" spans="1:20" s="20" customFormat="1">
      <c r="A25" s="331" t="s">
        <v>148</v>
      </c>
      <c r="B25" s="346" t="s">
        <v>152</v>
      </c>
      <c r="C25" s="347"/>
      <c r="D25" s="275" t="s">
        <v>56</v>
      </c>
      <c r="E25" s="41"/>
      <c r="F25" s="59">
        <v>0</v>
      </c>
      <c r="G25" s="264">
        <v>0</v>
      </c>
      <c r="H25" s="62">
        <f t="shared" ref="H25:H37" si="6">F25-G25</f>
        <v>0</v>
      </c>
      <c r="I25" s="80" t="str">
        <f t="shared" ref="I25:I37" si="7">IF(F25=0,"",H25/F25)</f>
        <v/>
      </c>
      <c r="K25" s="284">
        <v>0</v>
      </c>
      <c r="L25" s="365">
        <v>0</v>
      </c>
      <c r="M25" s="29">
        <f t="shared" ref="M25:M37" si="8">K25-L25</f>
        <v>0</v>
      </c>
      <c r="N25" s="80" t="str">
        <f t="shared" ref="N25:N37" si="9">IF(K25=0,"",M25/K25)</f>
        <v/>
      </c>
      <c r="P25" s="59">
        <v>0</v>
      </c>
      <c r="Q25" s="264">
        <v>0</v>
      </c>
      <c r="R25" s="62">
        <f t="shared" ref="R25:R37" si="10">P25-Q25</f>
        <v>0</v>
      </c>
      <c r="S25" s="80" t="str">
        <f t="shared" ref="S25:S39" si="11">IF(P25=0,"",R25/P25)</f>
        <v/>
      </c>
    </row>
    <row r="26" spans="1:20">
      <c r="A26" s="331" t="s">
        <v>148</v>
      </c>
      <c r="B26" s="97" t="s">
        <v>151</v>
      </c>
      <c r="C26" s="113"/>
      <c r="D26" s="276" t="s">
        <v>56</v>
      </c>
      <c r="E26" s="41"/>
      <c r="F26" s="59">
        <v>8200</v>
      </c>
      <c r="G26" s="264">
        <v>6600</v>
      </c>
      <c r="H26" s="62">
        <f t="shared" si="6"/>
        <v>1600</v>
      </c>
      <c r="I26" s="80">
        <f t="shared" si="7"/>
        <v>0.1951219512195122</v>
      </c>
      <c r="K26" s="284">
        <v>0</v>
      </c>
      <c r="L26" s="365">
        <v>0</v>
      </c>
      <c r="M26" s="29">
        <f t="shared" si="8"/>
        <v>0</v>
      </c>
      <c r="N26" s="80" t="str">
        <f t="shared" si="9"/>
        <v/>
      </c>
      <c r="P26" s="59">
        <v>0</v>
      </c>
      <c r="Q26" s="264">
        <v>0</v>
      </c>
      <c r="R26" s="62">
        <f t="shared" si="10"/>
        <v>0</v>
      </c>
      <c r="S26" s="80" t="str">
        <f t="shared" si="11"/>
        <v/>
      </c>
    </row>
    <row r="27" spans="1:20">
      <c r="A27" s="331" t="s">
        <v>148</v>
      </c>
      <c r="B27" s="97" t="s">
        <v>168</v>
      </c>
      <c r="C27" s="113"/>
      <c r="D27" s="276" t="s">
        <v>56</v>
      </c>
      <c r="E27" s="41"/>
      <c r="F27" s="59">
        <v>0</v>
      </c>
      <c r="G27" s="264">
        <v>0</v>
      </c>
      <c r="H27" s="62">
        <f t="shared" si="6"/>
        <v>0</v>
      </c>
      <c r="I27" s="80" t="str">
        <f t="shared" si="7"/>
        <v/>
      </c>
      <c r="K27" s="284">
        <v>0</v>
      </c>
      <c r="L27" s="365">
        <v>0</v>
      </c>
      <c r="M27" s="29">
        <f t="shared" si="8"/>
        <v>0</v>
      </c>
      <c r="N27" s="80" t="str">
        <f t="shared" si="9"/>
        <v/>
      </c>
      <c r="P27" s="59">
        <v>0</v>
      </c>
      <c r="Q27" s="264">
        <v>0</v>
      </c>
      <c r="R27" s="62">
        <f t="shared" ref="R27" si="12">P27-Q27</f>
        <v>0</v>
      </c>
      <c r="S27" s="80" t="str">
        <f t="shared" si="11"/>
        <v/>
      </c>
    </row>
    <row r="28" spans="1:20">
      <c r="A28" s="331" t="s">
        <v>148</v>
      </c>
      <c r="B28" s="46" t="s">
        <v>59</v>
      </c>
      <c r="C28" s="95"/>
      <c r="D28" s="276" t="s">
        <v>57</v>
      </c>
      <c r="E28" s="41"/>
      <c r="F28" s="59">
        <v>4500</v>
      </c>
      <c r="G28" s="264">
        <v>3500</v>
      </c>
      <c r="H28" s="62">
        <f t="shared" si="6"/>
        <v>1000</v>
      </c>
      <c r="I28" s="80">
        <f t="shared" si="7"/>
        <v>0.22222222222222221</v>
      </c>
      <c r="K28" s="284">
        <v>0</v>
      </c>
      <c r="L28" s="365">
        <v>0</v>
      </c>
      <c r="M28" s="29">
        <f t="shared" si="8"/>
        <v>0</v>
      </c>
      <c r="N28" s="80" t="str">
        <f t="shared" si="9"/>
        <v/>
      </c>
      <c r="P28" s="59">
        <v>0</v>
      </c>
      <c r="Q28" s="264">
        <v>0</v>
      </c>
      <c r="R28" s="62">
        <f t="shared" si="10"/>
        <v>0</v>
      </c>
      <c r="S28" s="80" t="str">
        <f t="shared" si="11"/>
        <v/>
      </c>
    </row>
    <row r="29" spans="1:20" ht="12.75" customHeight="1">
      <c r="A29" s="331" t="s">
        <v>148</v>
      </c>
      <c r="B29" s="97" t="s">
        <v>110</v>
      </c>
      <c r="C29" s="113"/>
      <c r="D29" s="276" t="s">
        <v>54</v>
      </c>
      <c r="E29" s="41"/>
      <c r="F29" s="59">
        <v>0</v>
      </c>
      <c r="G29" s="264">
        <v>0</v>
      </c>
      <c r="H29" s="62">
        <f t="shared" si="6"/>
        <v>0</v>
      </c>
      <c r="I29" s="80" t="str">
        <f t="shared" si="7"/>
        <v/>
      </c>
      <c r="K29" s="284">
        <v>0</v>
      </c>
      <c r="L29" s="365">
        <v>0</v>
      </c>
      <c r="M29" s="29">
        <f t="shared" si="8"/>
        <v>0</v>
      </c>
      <c r="N29" s="80" t="str">
        <f t="shared" si="9"/>
        <v/>
      </c>
      <c r="P29" s="59">
        <v>0</v>
      </c>
      <c r="Q29" s="264">
        <v>0</v>
      </c>
      <c r="R29" s="62">
        <f t="shared" si="10"/>
        <v>0</v>
      </c>
      <c r="S29" s="80" t="str">
        <f t="shared" si="11"/>
        <v/>
      </c>
    </row>
    <row r="30" spans="1:20">
      <c r="A30" s="331" t="s">
        <v>148</v>
      </c>
      <c r="B30" s="46" t="s">
        <v>60</v>
      </c>
      <c r="C30" s="95"/>
      <c r="D30" s="276" t="s">
        <v>58</v>
      </c>
      <c r="E30" s="41"/>
      <c r="F30" s="59">
        <v>1000</v>
      </c>
      <c r="G30" s="264">
        <v>700</v>
      </c>
      <c r="H30" s="62">
        <f t="shared" si="6"/>
        <v>300</v>
      </c>
      <c r="I30" s="80">
        <f t="shared" si="7"/>
        <v>0.3</v>
      </c>
      <c r="K30" s="284">
        <v>1510</v>
      </c>
      <c r="L30" s="365">
        <v>1076.96</v>
      </c>
      <c r="M30" s="29">
        <f t="shared" si="8"/>
        <v>433.03999999999996</v>
      </c>
      <c r="N30" s="80">
        <f t="shared" si="9"/>
        <v>0.28678145695364238</v>
      </c>
      <c r="P30" s="59">
        <v>1000</v>
      </c>
      <c r="Q30" s="264">
        <v>700</v>
      </c>
      <c r="R30" s="62">
        <f t="shared" si="10"/>
        <v>300</v>
      </c>
      <c r="S30" s="80">
        <f t="shared" si="11"/>
        <v>0.3</v>
      </c>
    </row>
    <row r="31" spans="1:20" ht="12.75" customHeight="1">
      <c r="A31" s="331" t="s">
        <v>148</v>
      </c>
      <c r="B31" s="97" t="s">
        <v>61</v>
      </c>
      <c r="C31" s="95"/>
      <c r="D31" s="276" t="s">
        <v>45</v>
      </c>
      <c r="E31" s="41"/>
      <c r="F31" s="59">
        <v>0</v>
      </c>
      <c r="G31" s="264">
        <v>0</v>
      </c>
      <c r="H31" s="62">
        <f t="shared" si="6"/>
        <v>0</v>
      </c>
      <c r="I31" s="80" t="str">
        <f t="shared" si="7"/>
        <v/>
      </c>
      <c r="K31" s="284">
        <v>0</v>
      </c>
      <c r="L31" s="365">
        <v>0</v>
      </c>
      <c r="M31" s="29">
        <f t="shared" si="8"/>
        <v>0</v>
      </c>
      <c r="N31" s="80" t="str">
        <f t="shared" si="9"/>
        <v/>
      </c>
      <c r="P31" s="59">
        <v>0</v>
      </c>
      <c r="Q31" s="264">
        <v>0</v>
      </c>
      <c r="R31" s="62">
        <f t="shared" si="10"/>
        <v>0</v>
      </c>
      <c r="S31" s="80" t="str">
        <f t="shared" si="11"/>
        <v/>
      </c>
    </row>
    <row r="32" spans="1:20" ht="12.75" customHeight="1">
      <c r="A32" s="331" t="s">
        <v>148</v>
      </c>
      <c r="B32" s="46" t="s">
        <v>63</v>
      </c>
      <c r="C32" s="95"/>
      <c r="D32" s="276" t="s">
        <v>62</v>
      </c>
      <c r="E32" s="41"/>
      <c r="F32" s="59">
        <v>0</v>
      </c>
      <c r="G32" s="264">
        <v>0</v>
      </c>
      <c r="H32" s="62">
        <f t="shared" si="6"/>
        <v>0</v>
      </c>
      <c r="I32" s="80" t="str">
        <f t="shared" si="7"/>
        <v/>
      </c>
      <c r="K32" s="284">
        <v>0</v>
      </c>
      <c r="L32" s="365">
        <v>0</v>
      </c>
      <c r="M32" s="29">
        <f t="shared" si="8"/>
        <v>0</v>
      </c>
      <c r="N32" s="80" t="str">
        <f t="shared" si="9"/>
        <v/>
      </c>
      <c r="P32" s="59">
        <v>0</v>
      </c>
      <c r="Q32" s="264">
        <v>0</v>
      </c>
      <c r="R32" s="62">
        <f t="shared" si="10"/>
        <v>0</v>
      </c>
      <c r="S32" s="80" t="str">
        <f t="shared" si="11"/>
        <v/>
      </c>
    </row>
    <row r="33" spans="1:20">
      <c r="A33" s="331" t="s">
        <v>148</v>
      </c>
      <c r="B33" s="97" t="s">
        <v>216</v>
      </c>
      <c r="C33" s="95"/>
      <c r="D33" s="276" t="s">
        <v>50</v>
      </c>
      <c r="E33" s="41"/>
      <c r="F33" s="59">
        <v>6000</v>
      </c>
      <c r="G33" s="264">
        <v>4500</v>
      </c>
      <c r="H33" s="62">
        <f t="shared" si="6"/>
        <v>1500</v>
      </c>
      <c r="I33" s="80">
        <f t="shared" si="7"/>
        <v>0.25</v>
      </c>
      <c r="K33" s="284">
        <v>6400</v>
      </c>
      <c r="L33" s="365">
        <v>3059.33</v>
      </c>
      <c r="M33" s="29">
        <f t="shared" si="8"/>
        <v>3340.67</v>
      </c>
      <c r="N33" s="80">
        <f t="shared" si="9"/>
        <v>0.52197968750000001</v>
      </c>
      <c r="P33" s="59">
        <v>6000</v>
      </c>
      <c r="Q33" s="264">
        <v>4500</v>
      </c>
      <c r="R33" s="62">
        <f t="shared" si="10"/>
        <v>1500</v>
      </c>
      <c r="S33" s="80">
        <f t="shared" si="11"/>
        <v>0.25</v>
      </c>
    </row>
    <row r="34" spans="1:20" s="20" customFormat="1">
      <c r="A34" s="331" t="s">
        <v>148</v>
      </c>
      <c r="B34" s="332" t="s">
        <v>164</v>
      </c>
      <c r="C34" s="341"/>
      <c r="D34" s="92" t="s">
        <v>120</v>
      </c>
      <c r="E34" s="41"/>
      <c r="F34" s="59">
        <v>0</v>
      </c>
      <c r="G34" s="264">
        <v>0</v>
      </c>
      <c r="H34" s="62">
        <f t="shared" si="6"/>
        <v>0</v>
      </c>
      <c r="I34" s="80" t="str">
        <f t="shared" si="7"/>
        <v/>
      </c>
      <c r="K34" s="284">
        <v>0</v>
      </c>
      <c r="L34" s="365">
        <v>0</v>
      </c>
      <c r="M34" s="29">
        <f t="shared" si="8"/>
        <v>0</v>
      </c>
      <c r="N34" s="80" t="str">
        <f t="shared" si="9"/>
        <v/>
      </c>
      <c r="P34" s="59">
        <v>0</v>
      </c>
      <c r="Q34" s="264">
        <v>0</v>
      </c>
      <c r="R34" s="62">
        <f t="shared" ref="R34" si="13">P34-Q34</f>
        <v>0</v>
      </c>
      <c r="S34" s="80" t="str">
        <f t="shared" si="11"/>
        <v/>
      </c>
    </row>
    <row r="35" spans="1:20" s="20" customFormat="1">
      <c r="A35" s="331" t="s">
        <v>148</v>
      </c>
      <c r="B35" s="348" t="s">
        <v>23</v>
      </c>
      <c r="C35" s="349"/>
      <c r="D35" s="92" t="s">
        <v>120</v>
      </c>
      <c r="E35" s="41"/>
      <c r="F35" s="59">
        <v>0</v>
      </c>
      <c r="G35" s="264">
        <v>0</v>
      </c>
      <c r="H35" s="62">
        <f t="shared" si="6"/>
        <v>0</v>
      </c>
      <c r="I35" s="80" t="str">
        <f t="shared" si="7"/>
        <v/>
      </c>
      <c r="K35" s="284">
        <v>0</v>
      </c>
      <c r="L35" s="365">
        <v>0</v>
      </c>
      <c r="M35" s="29">
        <f t="shared" si="8"/>
        <v>0</v>
      </c>
      <c r="N35" s="80" t="str">
        <f t="shared" si="9"/>
        <v/>
      </c>
      <c r="P35" s="59">
        <v>0</v>
      </c>
      <c r="Q35" s="264">
        <v>0</v>
      </c>
      <c r="R35" s="62">
        <f t="shared" si="10"/>
        <v>0</v>
      </c>
      <c r="S35" s="80" t="str">
        <f t="shared" si="11"/>
        <v/>
      </c>
    </row>
    <row r="36" spans="1:20">
      <c r="A36" s="331" t="s">
        <v>148</v>
      </c>
      <c r="B36" s="97" t="s">
        <v>205</v>
      </c>
      <c r="C36" s="113"/>
      <c r="D36" s="369" t="s">
        <v>56</v>
      </c>
      <c r="E36" s="41"/>
      <c r="F36" s="59">
        <v>10000</v>
      </c>
      <c r="G36" s="264">
        <v>10000</v>
      </c>
      <c r="H36" s="62">
        <f>F36-G36</f>
        <v>0</v>
      </c>
      <c r="I36" s="80">
        <f t="shared" si="7"/>
        <v>0</v>
      </c>
      <c r="J36" s="112"/>
      <c r="K36" s="284">
        <v>15000</v>
      </c>
      <c r="L36" s="365">
        <v>8153.95</v>
      </c>
      <c r="M36" s="29">
        <f>K36-L36</f>
        <v>6846.05</v>
      </c>
      <c r="N36" s="80">
        <f t="shared" si="9"/>
        <v>0.45640333333333333</v>
      </c>
      <c r="O36" s="66"/>
      <c r="P36" s="59">
        <v>14400</v>
      </c>
      <c r="Q36" s="264">
        <v>12000</v>
      </c>
      <c r="R36" s="62">
        <f>P36-Q36</f>
        <v>2400</v>
      </c>
      <c r="S36" s="80">
        <f t="shared" si="11"/>
        <v>0.16666666666666666</v>
      </c>
    </row>
    <row r="37" spans="1:20">
      <c r="A37" s="74"/>
      <c r="B37" s="342"/>
      <c r="C37" s="343"/>
      <c r="D37" s="75"/>
      <c r="E37" s="41"/>
      <c r="F37" s="59">
        <v>0</v>
      </c>
      <c r="G37" s="264">
        <v>0</v>
      </c>
      <c r="H37" s="62">
        <f t="shared" si="6"/>
        <v>0</v>
      </c>
      <c r="I37" s="80" t="str">
        <f t="shared" si="7"/>
        <v/>
      </c>
      <c r="K37" s="29">
        <f>E37-G37</f>
        <v>0</v>
      </c>
      <c r="L37" s="29">
        <f>F37-H37</f>
        <v>0</v>
      </c>
      <c r="M37" s="29">
        <f t="shared" si="8"/>
        <v>0</v>
      </c>
      <c r="N37" s="80" t="str">
        <f t="shared" si="9"/>
        <v/>
      </c>
      <c r="P37" s="59">
        <v>0</v>
      </c>
      <c r="Q37" s="264">
        <v>0</v>
      </c>
      <c r="R37" s="76">
        <f t="shared" si="10"/>
        <v>0</v>
      </c>
      <c r="S37" s="80" t="str">
        <f t="shared" si="11"/>
        <v/>
      </c>
    </row>
    <row r="38" spans="1:20" ht="3" customHeight="1">
      <c r="A38" s="77"/>
      <c r="B38" s="344"/>
      <c r="C38" s="345"/>
      <c r="D38" s="78"/>
      <c r="E38" s="41"/>
      <c r="F38" s="79" t="s">
        <v>65</v>
      </c>
      <c r="G38" s="79" t="s">
        <v>65</v>
      </c>
      <c r="H38" s="79" t="s">
        <v>65</v>
      </c>
      <c r="I38" s="79" t="s">
        <v>65</v>
      </c>
      <c r="K38" s="364" t="s">
        <v>65</v>
      </c>
      <c r="L38" s="364" t="s">
        <v>65</v>
      </c>
      <c r="M38" s="364" t="s">
        <v>65</v>
      </c>
      <c r="N38" s="79" t="s">
        <v>65</v>
      </c>
      <c r="P38" s="79" t="s">
        <v>65</v>
      </c>
      <c r="Q38" s="79" t="s">
        <v>65</v>
      </c>
      <c r="R38" s="79" t="s">
        <v>65</v>
      </c>
      <c r="S38" s="79" t="s">
        <v>65</v>
      </c>
    </row>
    <row r="39" spans="1:20" ht="13.5" thickBot="1">
      <c r="A39" s="33"/>
      <c r="B39" s="341" t="s">
        <v>4</v>
      </c>
      <c r="C39" s="341"/>
      <c r="D39" s="92" t="s">
        <v>207</v>
      </c>
      <c r="E39" s="41"/>
      <c r="F39" s="59">
        <f>SUM(F26:F38)</f>
        <v>29700</v>
      </c>
      <c r="G39" s="59">
        <f>SUM(G26:G38)</f>
        <v>25300</v>
      </c>
      <c r="H39" s="59">
        <f>SUM(H26:H38)</f>
        <v>4400</v>
      </c>
      <c r="I39" s="80">
        <f t="shared" ref="I39" si="14">IF(F39=0,"",H39/F39)</f>
        <v>0.14814814814814814</v>
      </c>
      <c r="K39" s="284">
        <f>SUM(K24:K38)</f>
        <v>22910</v>
      </c>
      <c r="L39" s="284">
        <f>SUM(L24:L38)</f>
        <v>12290.24</v>
      </c>
      <c r="M39" s="284">
        <f>SUM(M24:M37)</f>
        <v>10619.76</v>
      </c>
      <c r="N39" s="80">
        <f>IF(K39=0,"",M39/K39)</f>
        <v>0.46354255783500653</v>
      </c>
      <c r="P39" s="59">
        <f>SUM(P24:P38)</f>
        <v>21400</v>
      </c>
      <c r="Q39" s="59">
        <f>SUM(Q24:Q38)</f>
        <v>17200</v>
      </c>
      <c r="R39" s="59">
        <f>SUM(R24:R38)</f>
        <v>4200</v>
      </c>
      <c r="S39" s="80">
        <f t="shared" si="11"/>
        <v>0.19626168224299065</v>
      </c>
    </row>
    <row r="40" spans="1:20" ht="13.5" thickBot="1">
      <c r="A40" s="172" t="s">
        <v>148</v>
      </c>
      <c r="B40" s="94" t="s">
        <v>265</v>
      </c>
      <c r="C40" s="82"/>
      <c r="D40" s="352" t="s">
        <v>269</v>
      </c>
      <c r="H40" s="337">
        <f>H39</f>
        <v>4400</v>
      </c>
      <c r="R40" s="337">
        <f>R39</f>
        <v>4200</v>
      </c>
    </row>
    <row r="41" spans="1:20" ht="13.5" thickBot="1">
      <c r="K41" s="30"/>
      <c r="L41" s="30"/>
    </row>
    <row r="42" spans="1:20" ht="12" customHeight="1" thickBot="1">
      <c r="A42" s="456" t="s">
        <v>200</v>
      </c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69"/>
    </row>
    <row r="43" spans="1:20" ht="12.75" customHeight="1">
      <c r="A43" s="121" t="s">
        <v>47</v>
      </c>
      <c r="B43" s="468" t="s">
        <v>53</v>
      </c>
      <c r="C43" s="468"/>
      <c r="D43" s="353" t="s">
        <v>44</v>
      </c>
      <c r="E43" s="160"/>
      <c r="F43" s="65" t="s">
        <v>184</v>
      </c>
      <c r="G43" s="65" t="s">
        <v>185</v>
      </c>
      <c r="H43" s="280" t="s">
        <v>191</v>
      </c>
      <c r="I43" s="333"/>
      <c r="J43" s="112"/>
      <c r="K43" s="65" t="s">
        <v>184</v>
      </c>
      <c r="L43" s="65" t="s">
        <v>185</v>
      </c>
      <c r="M43" s="280" t="s">
        <v>191</v>
      </c>
      <c r="N43" s="273"/>
      <c r="O43" s="160"/>
      <c r="P43" s="280" t="s">
        <v>42</v>
      </c>
      <c r="Q43" s="225" t="s">
        <v>52</v>
      </c>
      <c r="R43" s="280" t="s">
        <v>81</v>
      </c>
    </row>
    <row r="44" spans="1:20">
      <c r="A44" s="172" t="s">
        <v>148</v>
      </c>
      <c r="B44" s="114" t="s">
        <v>144</v>
      </c>
      <c r="C44" s="114"/>
      <c r="D44" s="367" t="s">
        <v>203</v>
      </c>
      <c r="E44" s="228"/>
      <c r="F44" s="62">
        <v>600</v>
      </c>
      <c r="G44" s="264">
        <v>1200</v>
      </c>
      <c r="H44" s="265">
        <f>F44-G44</f>
        <v>-600</v>
      </c>
      <c r="I44" s="333"/>
      <c r="J44" s="112"/>
      <c r="K44" s="29">
        <v>0</v>
      </c>
      <c r="L44" s="365">
        <v>67.760000000000005</v>
      </c>
      <c r="M44" s="366">
        <f>K44-L44</f>
        <v>-67.760000000000005</v>
      </c>
      <c r="N44" s="333"/>
      <c r="O44" s="112"/>
      <c r="P44" s="62">
        <v>500</v>
      </c>
      <c r="Q44" s="264">
        <v>1000</v>
      </c>
      <c r="R44" s="338">
        <f>P44-Q44</f>
        <v>-500</v>
      </c>
    </row>
    <row r="45" spans="1:20">
      <c r="A45" s="172" t="s">
        <v>148</v>
      </c>
      <c r="B45" s="106" t="s">
        <v>145</v>
      </c>
      <c r="C45" s="106"/>
      <c r="D45" s="117" t="s">
        <v>89</v>
      </c>
      <c r="E45" s="112"/>
      <c r="F45" s="62">
        <v>0</v>
      </c>
      <c r="G45" s="264">
        <v>750</v>
      </c>
      <c r="H45" s="265">
        <f t="shared" ref="H45:H50" si="15">F45-G45</f>
        <v>-750</v>
      </c>
      <c r="I45" s="333"/>
      <c r="J45" s="112"/>
      <c r="K45" s="29">
        <v>0</v>
      </c>
      <c r="L45" s="365">
        <v>0</v>
      </c>
      <c r="M45" s="366">
        <f t="shared" ref="M45:M50" si="16">K45-L45</f>
        <v>0</v>
      </c>
      <c r="N45" s="333"/>
      <c r="O45" s="112"/>
      <c r="P45" s="62">
        <v>0</v>
      </c>
      <c r="Q45" s="264">
        <v>500</v>
      </c>
      <c r="R45" s="338">
        <f t="shared" ref="R45:R50" si="17">P45-Q45</f>
        <v>-500</v>
      </c>
      <c r="T45" s="25" t="s">
        <v>183</v>
      </c>
    </row>
    <row r="46" spans="1:20" ht="12.75" customHeight="1">
      <c r="A46" s="172" t="s">
        <v>148</v>
      </c>
      <c r="B46" s="106" t="s">
        <v>201</v>
      </c>
      <c r="C46" s="106"/>
      <c r="D46" s="117" t="s">
        <v>69</v>
      </c>
      <c r="E46" s="112"/>
      <c r="F46" s="62">
        <v>0</v>
      </c>
      <c r="G46" s="264"/>
      <c r="H46" s="265">
        <f t="shared" si="15"/>
        <v>0</v>
      </c>
      <c r="I46" s="333"/>
      <c r="J46" s="112"/>
      <c r="K46" s="29">
        <v>0</v>
      </c>
      <c r="L46" s="365">
        <v>0</v>
      </c>
      <c r="M46" s="366">
        <f t="shared" si="16"/>
        <v>0</v>
      </c>
      <c r="N46" s="333"/>
      <c r="O46" s="112"/>
      <c r="P46" s="62">
        <v>0</v>
      </c>
      <c r="Q46" s="264">
        <v>500</v>
      </c>
      <c r="R46" s="338">
        <f t="shared" si="17"/>
        <v>-500</v>
      </c>
    </row>
    <row r="47" spans="1:20">
      <c r="A47" s="331" t="s">
        <v>148</v>
      </c>
      <c r="B47" s="97" t="s">
        <v>215</v>
      </c>
      <c r="C47" s="95"/>
      <c r="D47" s="368" t="s">
        <v>58</v>
      </c>
      <c r="E47" s="41"/>
      <c r="F47" s="59">
        <v>0</v>
      </c>
      <c r="G47" s="264">
        <v>0</v>
      </c>
      <c r="H47" s="62">
        <f t="shared" ref="H47" si="18">F47-G47</f>
        <v>0</v>
      </c>
      <c r="I47" s="333"/>
      <c r="K47" s="284"/>
      <c r="L47" s="365">
        <v>725.12</v>
      </c>
      <c r="M47" s="29">
        <f>K47-L47</f>
        <v>-725.12</v>
      </c>
      <c r="N47" s="333"/>
      <c r="P47" s="59">
        <v>0</v>
      </c>
      <c r="Q47" s="264">
        <v>0</v>
      </c>
      <c r="R47" s="62">
        <f t="shared" ref="R47" si="19">P47-Q47</f>
        <v>0</v>
      </c>
      <c r="S47" s="333"/>
    </row>
    <row r="48" spans="1:20" ht="12.75" customHeight="1">
      <c r="A48" s="172" t="s">
        <v>148</v>
      </c>
      <c r="B48" s="92" t="s">
        <v>202</v>
      </c>
      <c r="C48" s="92"/>
      <c r="D48" s="367" t="s">
        <v>203</v>
      </c>
      <c r="E48" s="228"/>
      <c r="F48" s="62">
        <v>0</v>
      </c>
      <c r="G48" s="264">
        <v>0</v>
      </c>
      <c r="H48" s="265">
        <f t="shared" si="15"/>
        <v>0</v>
      </c>
      <c r="I48" s="333"/>
      <c r="J48" s="112"/>
      <c r="K48" s="29">
        <v>538.42999999999995</v>
      </c>
      <c r="L48" s="365">
        <v>1124.22</v>
      </c>
      <c r="M48" s="366">
        <f t="shared" si="16"/>
        <v>-585.79000000000008</v>
      </c>
      <c r="N48" s="333"/>
      <c r="O48" s="112"/>
      <c r="P48" s="62">
        <v>0</v>
      </c>
      <c r="Q48" s="264">
        <v>500</v>
      </c>
      <c r="R48" s="338">
        <f t="shared" si="17"/>
        <v>-500</v>
      </c>
    </row>
    <row r="49" spans="1:22" ht="10.5" customHeight="1">
      <c r="A49" s="172" t="s">
        <v>148</v>
      </c>
      <c r="B49" s="332" t="s">
        <v>219</v>
      </c>
      <c r="C49" s="374"/>
      <c r="D49" s="375" t="s">
        <v>64</v>
      </c>
      <c r="E49" s="112"/>
      <c r="F49" s="76">
        <v>0</v>
      </c>
      <c r="G49" s="76">
        <v>0</v>
      </c>
      <c r="H49" s="221">
        <f t="shared" ref="H49" si="20">F49-G49</f>
        <v>0</v>
      </c>
      <c r="I49" s="333"/>
      <c r="J49" s="112"/>
      <c r="K49" s="31">
        <v>0</v>
      </c>
      <c r="L49" s="31">
        <v>0</v>
      </c>
      <c r="M49" s="370">
        <f t="shared" ref="M49" si="21">K49-L49</f>
        <v>0</v>
      </c>
      <c r="N49" s="333"/>
      <c r="O49" s="112"/>
      <c r="P49" s="76">
        <v>0</v>
      </c>
      <c r="Q49" s="76">
        <v>0</v>
      </c>
      <c r="R49" s="371">
        <f t="shared" ref="R49" si="22">P49-Q49</f>
        <v>0</v>
      </c>
    </row>
    <row r="50" spans="1:22" ht="12.75" customHeight="1">
      <c r="A50" s="373"/>
      <c r="B50" s="279"/>
      <c r="C50" s="374"/>
      <c r="D50" s="375"/>
      <c r="E50" s="112"/>
      <c r="F50" s="76">
        <v>0</v>
      </c>
      <c r="G50" s="76">
        <v>0</v>
      </c>
      <c r="H50" s="221">
        <f t="shared" si="15"/>
        <v>0</v>
      </c>
      <c r="I50" s="333"/>
      <c r="J50" s="112"/>
      <c r="K50" s="31">
        <v>0</v>
      </c>
      <c r="L50" s="31">
        <v>0</v>
      </c>
      <c r="M50" s="370">
        <f t="shared" si="16"/>
        <v>0</v>
      </c>
      <c r="N50" s="333"/>
      <c r="O50" s="112"/>
      <c r="P50" s="76">
        <v>0</v>
      </c>
      <c r="Q50" s="76">
        <v>0</v>
      </c>
      <c r="R50" s="371">
        <f t="shared" si="17"/>
        <v>0</v>
      </c>
    </row>
    <row r="51" spans="1:22" ht="3.75" customHeight="1">
      <c r="A51" s="176"/>
      <c r="B51" s="372"/>
      <c r="C51" s="124"/>
      <c r="D51" s="244"/>
      <c r="E51" s="112"/>
      <c r="F51" s="128" t="s">
        <v>65</v>
      </c>
      <c r="G51" s="128" t="s">
        <v>65</v>
      </c>
      <c r="H51" s="128" t="s">
        <v>65</v>
      </c>
      <c r="I51" s="333"/>
      <c r="J51" s="112"/>
      <c r="K51" s="361" t="s">
        <v>65</v>
      </c>
      <c r="L51" s="361" t="s">
        <v>65</v>
      </c>
      <c r="M51" s="361" t="s">
        <v>65</v>
      </c>
      <c r="N51" s="333"/>
      <c r="O51" s="112"/>
      <c r="P51" s="128" t="s">
        <v>65</v>
      </c>
      <c r="Q51" s="128" t="s">
        <v>65</v>
      </c>
      <c r="R51" s="128" t="s">
        <v>65</v>
      </c>
    </row>
    <row r="52" spans="1:22" ht="13.5" thickBot="1">
      <c r="A52" s="172" t="s">
        <v>148</v>
      </c>
      <c r="B52" s="105" t="s">
        <v>4</v>
      </c>
      <c r="C52" s="105"/>
      <c r="D52" s="92" t="s">
        <v>207</v>
      </c>
      <c r="E52" s="112"/>
      <c r="F52" s="62">
        <f>SUM(F43:F51)</f>
        <v>600</v>
      </c>
      <c r="G52" s="62">
        <f>SUM(G43:G51)</f>
        <v>1950</v>
      </c>
      <c r="H52" s="62">
        <f>SUM(H43:H51)</f>
        <v>-1350</v>
      </c>
      <c r="I52" s="333"/>
      <c r="J52" s="112"/>
      <c r="K52" s="29">
        <f>SUM(K43:K51)</f>
        <v>538.42999999999995</v>
      </c>
      <c r="L52" s="29">
        <f>SUM(L43:L51)</f>
        <v>1917.1</v>
      </c>
      <c r="M52" s="29">
        <f>SUM(M43:M51)</f>
        <v>-1378.67</v>
      </c>
      <c r="N52" s="333"/>
      <c r="O52" s="112"/>
      <c r="P52" s="62">
        <f>SUM(P43:P51)</f>
        <v>500</v>
      </c>
      <c r="Q52" s="62">
        <f>SUM(Q43:Q51)</f>
        <v>2500</v>
      </c>
      <c r="R52" s="62">
        <f>SUM(R43:R51)</f>
        <v>-2000</v>
      </c>
    </row>
    <row r="53" spans="1:22" ht="13.5" thickBot="1">
      <c r="A53" s="172" t="s">
        <v>148</v>
      </c>
      <c r="B53" s="94" t="s">
        <v>266</v>
      </c>
      <c r="C53" s="82"/>
      <c r="D53" s="352" t="s">
        <v>269</v>
      </c>
      <c r="H53" s="337">
        <f>H52</f>
        <v>-1350</v>
      </c>
      <c r="R53" s="337">
        <f>R52</f>
        <v>-2000</v>
      </c>
    </row>
    <row r="54" spans="1:22" ht="10.5" customHeight="1" thickBot="1">
      <c r="A54" s="1"/>
      <c r="C54" s="9"/>
      <c r="D54" s="321"/>
      <c r="E54" s="321"/>
      <c r="F54"/>
      <c r="G54"/>
      <c r="H54" s="12"/>
      <c r="I54" s="333"/>
      <c r="J54" s="335"/>
      <c r="M54"/>
      <c r="O54" s="12"/>
    </row>
    <row r="55" spans="1:22" s="20" customFormat="1" ht="13.5" thickBot="1">
      <c r="A55" s="475" t="s">
        <v>267</v>
      </c>
      <c r="B55" s="476"/>
      <c r="C55" s="476"/>
      <c r="D55" s="476"/>
      <c r="E55" s="476"/>
      <c r="F55" s="476"/>
      <c r="G55" s="476"/>
      <c r="H55" s="476"/>
      <c r="I55" s="476"/>
      <c r="J55" s="478"/>
      <c r="K55" s="476"/>
      <c r="L55" s="476"/>
      <c r="M55" s="476"/>
      <c r="N55" s="476"/>
      <c r="O55" s="476"/>
      <c r="P55" s="476"/>
      <c r="Q55" s="476"/>
      <c r="R55" s="479"/>
      <c r="S55"/>
      <c r="T55"/>
      <c r="U55"/>
    </row>
    <row r="56" spans="1:22" s="40" customFormat="1" ht="15" customHeight="1" thickBot="1">
      <c r="A56" s="267" t="s">
        <v>47</v>
      </c>
      <c r="B56" s="470" t="s">
        <v>4</v>
      </c>
      <c r="C56" s="471"/>
      <c r="D56" s="268" t="s">
        <v>44</v>
      </c>
      <c r="E56" s="42"/>
      <c r="F56" s="267" t="s">
        <v>102</v>
      </c>
      <c r="G56" s="270" t="s">
        <v>41</v>
      </c>
      <c r="H56" s="267" t="s">
        <v>103</v>
      </c>
      <c r="I56" s="333"/>
      <c r="J56" s="112"/>
      <c r="K56" s="269" t="s">
        <v>184</v>
      </c>
      <c r="L56" s="269" t="s">
        <v>246</v>
      </c>
      <c r="M56" s="270" t="s">
        <v>191</v>
      </c>
      <c r="N56" s="308"/>
      <c r="O56" s="39"/>
      <c r="P56" s="269" t="s">
        <v>102</v>
      </c>
      <c r="Q56" s="269" t="s">
        <v>103</v>
      </c>
      <c r="R56" s="271" t="s">
        <v>107</v>
      </c>
      <c r="S56"/>
      <c r="T56"/>
      <c r="U56"/>
      <c r="V56"/>
    </row>
    <row r="57" spans="1:22" ht="13.5" customHeight="1" thickBot="1">
      <c r="A57" s="172" t="s">
        <v>148</v>
      </c>
      <c r="B57" s="94" t="s">
        <v>4</v>
      </c>
      <c r="C57" s="69"/>
      <c r="D57" s="92" t="s">
        <v>207</v>
      </c>
      <c r="E57" s="70"/>
      <c r="F57" s="71">
        <f>F20+F39+F52</f>
        <v>30300</v>
      </c>
      <c r="G57" s="71">
        <f>G20+G39+G52</f>
        <v>28450</v>
      </c>
      <c r="H57" s="71">
        <f>H20+H39+H52</f>
        <v>1850</v>
      </c>
      <c r="I57" s="333"/>
      <c r="J57" s="112"/>
      <c r="K57" s="185">
        <f>K20+K39+K52</f>
        <v>26448.43</v>
      </c>
      <c r="L57" s="185">
        <f>L20+L39+L52</f>
        <v>17877.52</v>
      </c>
      <c r="M57" s="185">
        <f>M20+M39+M52</f>
        <v>8570.91</v>
      </c>
      <c r="O57" s="292"/>
      <c r="P57" s="185">
        <f>P20+P39+P52</f>
        <v>45200</v>
      </c>
      <c r="Q57" s="185">
        <f>Q20+Q39+Q52</f>
        <v>24400</v>
      </c>
      <c r="R57" s="185">
        <f>R20+R39+R52</f>
        <v>20800</v>
      </c>
    </row>
    <row r="58" spans="1:22" ht="13.5" thickBot="1">
      <c r="A58" s="172" t="s">
        <v>148</v>
      </c>
      <c r="B58" s="94" t="s">
        <v>204</v>
      </c>
      <c r="C58" s="82"/>
      <c r="D58" s="352" t="s">
        <v>269</v>
      </c>
      <c r="H58" s="337">
        <f>H57</f>
        <v>1850</v>
      </c>
      <c r="R58" s="337">
        <f>R57</f>
        <v>20800</v>
      </c>
    </row>
    <row r="59" spans="1:22">
      <c r="H59" s="336"/>
    </row>
    <row r="69" spans="20:20">
      <c r="T69" s="310"/>
    </row>
  </sheetData>
  <mergeCells count="19">
    <mergeCell ref="K6:N6"/>
    <mergeCell ref="B11:C11"/>
    <mergeCell ref="B17:C17"/>
    <mergeCell ref="B18:C18"/>
    <mergeCell ref="B43:C43"/>
    <mergeCell ref="A42:R42"/>
    <mergeCell ref="B56:C56"/>
    <mergeCell ref="A1:S1"/>
    <mergeCell ref="A3:S3"/>
    <mergeCell ref="A6:D6"/>
    <mergeCell ref="P6:S6"/>
    <mergeCell ref="B24:C24"/>
    <mergeCell ref="A23:S23"/>
    <mergeCell ref="B9:C9"/>
    <mergeCell ref="A2:S2"/>
    <mergeCell ref="A4:S4"/>
    <mergeCell ref="A8:R8"/>
    <mergeCell ref="A55:R55"/>
    <mergeCell ref="F6:I6"/>
  </mergeCells>
  <phoneticPr fontId="3" type="noConversion"/>
  <pageMargins left="0.75" right="0.75" top="1" bottom="1" header="0.5" footer="0.5"/>
  <pageSetup scale="61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110" zoomScaleNormal="110" workbookViewId="0">
      <selection activeCell="D21" sqref="D21"/>
    </sheetView>
  </sheetViews>
  <sheetFormatPr defaultRowHeight="12.75"/>
  <cols>
    <col min="1" max="1" width="6" style="12" customWidth="1"/>
    <col min="2" max="2" width="11.5703125" style="12" customWidth="1"/>
    <col min="3" max="3" width="27.85546875" customWidth="1"/>
    <col min="4" max="4" width="9.5703125" style="12" customWidth="1"/>
    <col min="5" max="5" width="2.42578125" style="34" customWidth="1"/>
    <col min="6" max="6" width="10.5703125" style="61" customWidth="1"/>
    <col min="7" max="7" width="9.42578125" customWidth="1"/>
    <col min="8" max="8" width="11.140625" customWidth="1"/>
    <col min="9" max="9" width="2.7109375" customWidth="1"/>
    <col min="10" max="10" width="11.28515625" customWidth="1"/>
    <col min="11" max="12" width="11.85546875" customWidth="1"/>
    <col min="13" max="13" width="1.85546875" customWidth="1"/>
    <col min="14" max="14" width="8.5703125" customWidth="1"/>
    <col min="15" max="15" width="9.5703125" customWidth="1"/>
    <col min="16" max="16" width="11.42578125" customWidth="1"/>
  </cols>
  <sheetData>
    <row r="1" spans="1:16">
      <c r="A1" s="453" t="str">
        <f>Summary!A1</f>
        <v>IEEE Central Texas Section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>
      <c r="A2" s="453" t="str">
        <f>Summary!A2</f>
        <v>FINANCIAL PLAN FOR 2016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16">
      <c r="A3" s="453" t="s">
        <v>105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>
      <c r="A4" s="453" t="e">
        <f>Summary!#REF!</f>
        <v>#REF!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spans="1:16" ht="8.25" customHeight="1" thickBot="1">
      <c r="A5" s="83"/>
      <c r="B5" s="83"/>
      <c r="C5" s="83"/>
      <c r="D5" s="212"/>
      <c r="E5" s="85"/>
      <c r="F5" s="83"/>
      <c r="G5" s="83"/>
      <c r="H5" s="60"/>
      <c r="I5" s="312"/>
      <c r="J5" s="83"/>
      <c r="K5" s="60"/>
      <c r="L5" s="83"/>
      <c r="M5" s="83"/>
      <c r="N5" s="60"/>
      <c r="O5" s="60"/>
      <c r="P5" s="60"/>
    </row>
    <row r="6" spans="1:16" ht="13.5" thickBot="1">
      <c r="A6" s="456" t="s">
        <v>129</v>
      </c>
      <c r="B6" s="457"/>
      <c r="C6" s="457"/>
      <c r="D6" s="458"/>
      <c r="E6" s="85"/>
      <c r="F6" s="456" t="s">
        <v>128</v>
      </c>
      <c r="G6" s="457"/>
      <c r="H6" s="457"/>
      <c r="I6" s="110"/>
      <c r="J6" s="456" t="s">
        <v>190</v>
      </c>
      <c r="K6" s="457"/>
      <c r="L6" s="457"/>
      <c r="M6" s="153"/>
      <c r="N6" s="456" t="s">
        <v>192</v>
      </c>
      <c r="O6" s="457"/>
      <c r="P6" s="458"/>
    </row>
    <row r="7" spans="1:16" ht="6" customHeight="1">
      <c r="B7" s="3"/>
      <c r="C7" s="3"/>
      <c r="D7" s="27"/>
      <c r="E7" s="11"/>
      <c r="F7"/>
      <c r="G7" s="2"/>
      <c r="H7" s="61"/>
      <c r="I7" s="11"/>
      <c r="J7" s="2"/>
      <c r="K7" s="61"/>
      <c r="L7" s="2"/>
      <c r="M7" s="3"/>
      <c r="N7" s="61"/>
      <c r="O7" s="61"/>
      <c r="P7" s="61"/>
    </row>
    <row r="8" spans="1:16" ht="14.25" customHeight="1">
      <c r="A8" s="101" t="s">
        <v>47</v>
      </c>
      <c r="B8" s="459" t="s">
        <v>116</v>
      </c>
      <c r="C8" s="460"/>
      <c r="D8" s="482"/>
      <c r="E8" s="98"/>
      <c r="F8" s="65" t="s">
        <v>184</v>
      </c>
      <c r="G8" s="65" t="s">
        <v>185</v>
      </c>
      <c r="H8" s="280" t="s">
        <v>191</v>
      </c>
      <c r="I8" s="38"/>
      <c r="J8" s="65" t="s">
        <v>184</v>
      </c>
      <c r="K8" s="65" t="s">
        <v>185</v>
      </c>
      <c r="L8" s="280" t="s">
        <v>191</v>
      </c>
      <c r="M8" s="38"/>
      <c r="N8" s="65" t="s">
        <v>184</v>
      </c>
      <c r="O8" s="65" t="s">
        <v>185</v>
      </c>
      <c r="P8" s="280" t="s">
        <v>191</v>
      </c>
    </row>
    <row r="9" spans="1:16">
      <c r="A9" s="84" t="s">
        <v>70</v>
      </c>
      <c r="B9" s="97" t="s">
        <v>74</v>
      </c>
      <c r="C9" s="96"/>
      <c r="D9" s="215"/>
      <c r="E9" s="99"/>
      <c r="F9" s="57">
        <v>0</v>
      </c>
      <c r="G9" s="52">
        <v>5000</v>
      </c>
      <c r="H9" s="52">
        <f>F9-G9</f>
        <v>-5000</v>
      </c>
      <c r="I9" s="102"/>
      <c r="J9" s="28">
        <v>0</v>
      </c>
      <c r="K9" s="28">
        <v>5000</v>
      </c>
      <c r="L9" s="52">
        <f>J9-K9</f>
        <v>-5000</v>
      </c>
      <c r="M9" s="51"/>
      <c r="N9" s="52"/>
      <c r="O9" s="52">
        <v>5000</v>
      </c>
      <c r="P9" s="52">
        <f t="shared" ref="P9:P13" si="0">N9-O9</f>
        <v>-5000</v>
      </c>
    </row>
    <row r="10" spans="1:16">
      <c r="A10" s="84" t="s">
        <v>70</v>
      </c>
      <c r="B10" s="97" t="s">
        <v>75</v>
      </c>
      <c r="C10" s="96"/>
      <c r="D10" s="191"/>
      <c r="E10" s="99"/>
      <c r="F10" s="57">
        <v>0</v>
      </c>
      <c r="G10" s="52">
        <v>5000</v>
      </c>
      <c r="H10" s="52">
        <f>F10-G10</f>
        <v>-5000</v>
      </c>
      <c r="I10" s="102"/>
      <c r="J10" s="28">
        <v>0</v>
      </c>
      <c r="K10" s="28">
        <v>5000</v>
      </c>
      <c r="L10" s="52">
        <f>J10-K10</f>
        <v>-5000</v>
      </c>
      <c r="M10" s="51"/>
      <c r="N10" s="52">
        <v>0</v>
      </c>
      <c r="O10" s="52">
        <v>5000</v>
      </c>
      <c r="P10" s="52">
        <f t="shared" si="0"/>
        <v>-5000</v>
      </c>
    </row>
    <row r="11" spans="1:16">
      <c r="A11" s="84" t="s">
        <v>70</v>
      </c>
      <c r="B11" s="97" t="s">
        <v>76</v>
      </c>
      <c r="C11" s="96"/>
      <c r="D11" s="191"/>
      <c r="E11" s="99"/>
      <c r="F11" s="57">
        <v>0</v>
      </c>
      <c r="G11" s="52">
        <v>300</v>
      </c>
      <c r="H11" s="52">
        <f>F11-G11</f>
        <v>-300</v>
      </c>
      <c r="I11" s="102"/>
      <c r="J11" s="28"/>
      <c r="K11" s="28">
        <v>150</v>
      </c>
      <c r="L11" s="52">
        <f>J11-K11</f>
        <v>-150</v>
      </c>
      <c r="M11" s="51"/>
      <c r="N11" s="52">
        <v>0</v>
      </c>
      <c r="O11" s="52">
        <v>300</v>
      </c>
      <c r="P11" s="52">
        <f>N11-O11</f>
        <v>-300</v>
      </c>
    </row>
    <row r="12" spans="1:16">
      <c r="A12" s="84" t="s">
        <v>71</v>
      </c>
      <c r="B12" s="105" t="s">
        <v>106</v>
      </c>
      <c r="C12" s="81"/>
      <c r="D12" s="216"/>
      <c r="E12" s="100"/>
      <c r="F12" s="57">
        <v>0</v>
      </c>
      <c r="G12" s="52">
        <v>780</v>
      </c>
      <c r="H12" s="52">
        <f>F12-G12</f>
        <v>-780</v>
      </c>
      <c r="I12" s="102"/>
      <c r="J12" s="28">
        <v>0</v>
      </c>
      <c r="K12" s="28">
        <v>596.80999999999995</v>
      </c>
      <c r="L12" s="52">
        <f>J12-K12</f>
        <v>-596.80999999999995</v>
      </c>
      <c r="M12" s="51"/>
      <c r="N12" s="52">
        <v>0</v>
      </c>
      <c r="O12" s="57">
        <v>1350</v>
      </c>
      <c r="P12" s="52">
        <f>N12-O12</f>
        <v>-1350</v>
      </c>
    </row>
    <row r="13" spans="1:16">
      <c r="A13" s="84" t="s">
        <v>72</v>
      </c>
      <c r="B13" s="105" t="s">
        <v>73</v>
      </c>
      <c r="C13" s="82"/>
      <c r="D13" s="216"/>
      <c r="E13" s="100"/>
      <c r="F13" s="57">
        <v>0</v>
      </c>
      <c r="G13" s="52">
        <v>0</v>
      </c>
      <c r="H13" s="52">
        <f t="shared" ref="H13" si="1">F13-G13</f>
        <v>0</v>
      </c>
      <c r="I13" s="102"/>
      <c r="J13" s="28">
        <v>0</v>
      </c>
      <c r="K13" s="57">
        <f>F13-H13</f>
        <v>0</v>
      </c>
      <c r="L13" s="52">
        <f t="shared" ref="L13" si="2">J13-K13</f>
        <v>0</v>
      </c>
      <c r="M13" s="51"/>
      <c r="N13" s="52">
        <v>0</v>
      </c>
      <c r="O13" s="52">
        <v>0</v>
      </c>
      <c r="P13" s="52">
        <f t="shared" si="0"/>
        <v>0</v>
      </c>
    </row>
    <row r="14" spans="1:16" ht="3" customHeight="1">
      <c r="A14" s="148"/>
      <c r="B14" s="149"/>
      <c r="C14" s="131"/>
      <c r="D14" s="217"/>
      <c r="E14" s="100"/>
      <c r="F14" s="150" t="s">
        <v>65</v>
      </c>
      <c r="G14" s="150" t="s">
        <v>65</v>
      </c>
      <c r="H14" s="150"/>
      <c r="I14" s="102"/>
      <c r="J14" s="151" t="s">
        <v>65</v>
      </c>
      <c r="K14" s="151" t="s">
        <v>65</v>
      </c>
      <c r="L14" s="151" t="s">
        <v>65</v>
      </c>
      <c r="M14" s="51"/>
      <c r="N14" s="151" t="s">
        <v>65</v>
      </c>
      <c r="O14" s="151" t="s">
        <v>65</v>
      </c>
      <c r="P14" s="151" t="s">
        <v>65</v>
      </c>
    </row>
    <row r="15" spans="1:16" ht="13.5" thickBot="1">
      <c r="A15" s="84"/>
      <c r="B15" s="105" t="s">
        <v>4</v>
      </c>
      <c r="C15" s="81"/>
      <c r="D15" s="216"/>
      <c r="E15" s="100"/>
      <c r="F15" s="57">
        <f>SUM(F8:F14)</f>
        <v>0</v>
      </c>
      <c r="G15" s="57">
        <f>SUM(G8:G14)</f>
        <v>11080</v>
      </c>
      <c r="H15" s="57">
        <f>SUM(H8:H14)</f>
        <v>-11080</v>
      </c>
      <c r="I15" s="102"/>
      <c r="J15" s="28">
        <f>SUM(J8:J14)</f>
        <v>0</v>
      </c>
      <c r="K15" s="28">
        <f>SUM(K8:K14)</f>
        <v>10746.81</v>
      </c>
      <c r="L15" s="28">
        <f>SUM(L8:L14)</f>
        <v>-10746.81</v>
      </c>
      <c r="M15" s="51"/>
      <c r="N15" s="57">
        <f>SUM(N8:N14)</f>
        <v>0</v>
      </c>
      <c r="O15" s="57">
        <f>SUM(O8:O14)</f>
        <v>11650</v>
      </c>
      <c r="P15" s="57">
        <f>SUM(P8:P14)</f>
        <v>-11650</v>
      </c>
    </row>
    <row r="16" spans="1:16" ht="13.5" thickBot="1">
      <c r="A16" s="206" t="s">
        <v>194</v>
      </c>
      <c r="B16" s="105" t="s">
        <v>193</v>
      </c>
      <c r="C16" s="82"/>
      <c r="D16" s="352" t="s">
        <v>269</v>
      </c>
      <c r="E16" s="8"/>
      <c r="F16" s="8"/>
      <c r="G16" s="8"/>
      <c r="H16" s="325">
        <f>H15</f>
        <v>-11080</v>
      </c>
      <c r="I16" s="8"/>
      <c r="J16" s="8"/>
      <c r="K16" s="103"/>
      <c r="L16" s="8"/>
      <c r="M16" s="4"/>
      <c r="N16" s="104"/>
      <c r="O16" s="103"/>
      <c r="P16" s="325">
        <f>P15</f>
        <v>-11650</v>
      </c>
    </row>
    <row r="17" spans="1:16">
      <c r="A17" s="287"/>
      <c r="B17" s="9"/>
      <c r="C17" s="8"/>
      <c r="D17" s="167"/>
      <c r="E17" s="8"/>
      <c r="F17"/>
      <c r="H17" s="103"/>
      <c r="I17" s="8"/>
      <c r="J17" s="8"/>
      <c r="K17" s="103"/>
      <c r="L17" s="8"/>
      <c r="M17" s="4"/>
      <c r="N17" s="104"/>
      <c r="O17" s="147"/>
      <c r="P17" s="8"/>
    </row>
  </sheetData>
  <mergeCells count="9">
    <mergeCell ref="B8:D8"/>
    <mergeCell ref="A1:P1"/>
    <mergeCell ref="A3:P3"/>
    <mergeCell ref="A6:D6"/>
    <mergeCell ref="N6:P6"/>
    <mergeCell ref="A2:P2"/>
    <mergeCell ref="A4:P4"/>
    <mergeCell ref="F6:H6"/>
    <mergeCell ref="J6:L6"/>
  </mergeCells>
  <phoneticPr fontId="3" type="noConversion"/>
  <pageMargins left="0.75" right="0.75" top="1" bottom="1" header="0.5" footer="0.5"/>
  <pageSetup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Normal="100" workbookViewId="0">
      <selection activeCell="V49" sqref="A1:V49"/>
    </sheetView>
  </sheetViews>
  <sheetFormatPr defaultRowHeight="12.75"/>
  <cols>
    <col min="1" max="1" width="13.5703125" customWidth="1"/>
    <col min="2" max="2" width="0.85546875" customWidth="1"/>
    <col min="3" max="3" width="11.140625" customWidth="1"/>
    <col min="4" max="4" width="10.85546875" bestFit="1" customWidth="1"/>
    <col min="5" max="5" width="1" customWidth="1"/>
    <col min="6" max="6" width="11.140625" customWidth="1"/>
    <col min="7" max="7" width="11.140625" bestFit="1" customWidth="1"/>
    <col min="8" max="8" width="1" customWidth="1"/>
    <col min="9" max="9" width="11.85546875" customWidth="1"/>
    <col min="10" max="10" width="11.28515625" customWidth="1"/>
    <col min="11" max="11" width="1.7109375" customWidth="1"/>
    <col min="12" max="12" width="11.42578125" customWidth="1"/>
    <col min="13" max="13" width="10.85546875" customWidth="1"/>
    <col min="14" max="14" width="11.28515625" customWidth="1"/>
    <col min="15" max="15" width="1.28515625" customWidth="1"/>
    <col min="16" max="16" width="10.140625" customWidth="1"/>
    <col min="17" max="17" width="11.7109375" customWidth="1"/>
    <col min="18" max="18" width="11.28515625" customWidth="1"/>
    <col min="19" max="19" width="1.42578125" customWidth="1"/>
    <col min="20" max="20" width="12" customWidth="1"/>
    <col min="21" max="22" width="11.42578125" customWidth="1"/>
  </cols>
  <sheetData>
    <row r="1" spans="1:22">
      <c r="A1" s="453" t="str">
        <f>Summary!A1</f>
        <v>IEEE Central Texas Section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</row>
    <row r="2" spans="1:22">
      <c r="A2" s="453" t="str">
        <f>Summary!A2</f>
        <v>FINANCIAL PLAN FOR 2016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</row>
    <row r="3" spans="1:22">
      <c r="A3" s="453" t="s">
        <v>179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</row>
    <row r="4" spans="1:22">
      <c r="A4" s="453" t="e">
        <f>Summary!#REF!</f>
        <v>#REF!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</row>
    <row r="5" spans="1:22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</row>
    <row r="6" spans="1:22">
      <c r="A6" s="21"/>
      <c r="B6" s="160"/>
      <c r="C6" s="428"/>
      <c r="D6" s="428"/>
      <c r="E6" s="11"/>
      <c r="F6" s="311"/>
      <c r="G6" s="311"/>
      <c r="H6" s="11"/>
      <c r="I6" s="10"/>
      <c r="J6" s="21"/>
      <c r="K6" s="11"/>
      <c r="L6" s="9"/>
      <c r="M6" s="9"/>
      <c r="N6" s="9"/>
      <c r="O6" s="15"/>
      <c r="P6" s="11"/>
      <c r="Q6" s="11"/>
      <c r="R6" s="11"/>
      <c r="S6" s="15"/>
      <c r="T6" s="15"/>
      <c r="U6" s="15"/>
      <c r="V6" s="15"/>
    </row>
    <row r="7" spans="1:22">
      <c r="A7" s="453" t="s">
        <v>263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</row>
    <row r="8" spans="1:22">
      <c r="A8" s="2"/>
      <c r="B8" s="160"/>
      <c r="C8" s="143"/>
      <c r="D8" s="30"/>
      <c r="E8" s="142"/>
      <c r="F8" s="143"/>
      <c r="G8" s="30"/>
      <c r="H8" s="142"/>
      <c r="I8" s="143"/>
      <c r="J8" s="30"/>
      <c r="K8" s="143"/>
      <c r="L8" s="30"/>
      <c r="M8" s="30"/>
      <c r="N8" s="30"/>
      <c r="O8" s="15"/>
      <c r="P8" s="3"/>
      <c r="Q8" s="3"/>
      <c r="R8" s="3"/>
      <c r="S8" s="15"/>
      <c r="T8" s="15"/>
    </row>
    <row r="9" spans="1:22">
      <c r="A9" s="2"/>
      <c r="B9" s="160"/>
      <c r="C9" s="293">
        <v>42369</v>
      </c>
      <c r="D9" s="294" t="s">
        <v>124</v>
      </c>
      <c r="E9" s="295"/>
      <c r="F9" s="293">
        <v>42004</v>
      </c>
      <c r="G9" s="294" t="s">
        <v>124</v>
      </c>
      <c r="H9" s="295"/>
      <c r="I9" s="296">
        <v>41639</v>
      </c>
      <c r="J9" s="297" t="s">
        <v>124</v>
      </c>
      <c r="K9" s="298"/>
      <c r="L9" s="299">
        <v>41274</v>
      </c>
      <c r="M9" s="297" t="s">
        <v>124</v>
      </c>
      <c r="N9" s="296">
        <v>40908</v>
      </c>
      <c r="O9" s="300"/>
      <c r="P9" s="301" t="s">
        <v>124</v>
      </c>
      <c r="Q9" s="296">
        <v>40543</v>
      </c>
      <c r="R9" s="302" t="s">
        <v>124</v>
      </c>
      <c r="S9" s="300"/>
      <c r="T9" s="296">
        <v>40178</v>
      </c>
      <c r="U9" s="301" t="s">
        <v>124</v>
      </c>
      <c r="V9" s="299">
        <v>39813</v>
      </c>
    </row>
    <row r="10" spans="1:22">
      <c r="A10" s="303" t="s">
        <v>109</v>
      </c>
      <c r="B10" s="160"/>
      <c r="C10" s="54">
        <f t="shared" ref="C10:C16" si="0">F10+D10</f>
        <v>26446.78</v>
      </c>
      <c r="D10" s="61">
        <v>-5798</v>
      </c>
      <c r="E10" s="11"/>
      <c r="F10" s="143">
        <v>32244.78</v>
      </c>
      <c r="G10" s="30">
        <f>F10-I10</f>
        <v>-2140</v>
      </c>
      <c r="H10" s="11"/>
      <c r="I10" s="143">
        <v>34384.78</v>
      </c>
      <c r="J10" s="30">
        <f>I10-L10</f>
        <v>17460.099999999999</v>
      </c>
      <c r="K10" s="3"/>
      <c r="L10" s="30">
        <v>16924.68</v>
      </c>
      <c r="M10" s="30">
        <f>L10-N10</f>
        <v>-10870.900000000001</v>
      </c>
      <c r="N10" s="143">
        <v>27795.58</v>
      </c>
      <c r="O10" s="15"/>
      <c r="P10" s="30">
        <f>N10-Q10</f>
        <v>-3660.6399999999994</v>
      </c>
      <c r="Q10" s="30">
        <v>31456.22</v>
      </c>
      <c r="R10" s="30">
        <f>Q10-T10</f>
        <v>-10722.330000000002</v>
      </c>
      <c r="S10" s="15"/>
      <c r="T10" s="30">
        <v>42178.55</v>
      </c>
      <c r="U10" s="30">
        <f>T10-V10</f>
        <v>19218.670000000002</v>
      </c>
      <c r="V10" s="165">
        <v>22959.88</v>
      </c>
    </row>
    <row r="11" spans="1:22">
      <c r="A11" s="303" t="s">
        <v>125</v>
      </c>
      <c r="B11" s="160"/>
      <c r="C11" s="54">
        <f t="shared" si="0"/>
        <v>0</v>
      </c>
      <c r="D11" s="61">
        <f>Summary!W24</f>
        <v>0</v>
      </c>
      <c r="E11" s="11"/>
      <c r="F11" s="143">
        <v>0</v>
      </c>
      <c r="G11" s="30">
        <f>F11-I11</f>
        <v>0</v>
      </c>
      <c r="H11" s="11"/>
      <c r="I11" s="143">
        <v>0</v>
      </c>
      <c r="J11" s="30">
        <f>I11-L11</f>
        <v>-861.13</v>
      </c>
      <c r="K11" s="3"/>
      <c r="L11" s="30">
        <v>861.13</v>
      </c>
      <c r="M11" s="30">
        <f>L11-N11</f>
        <v>-69.67999999999995</v>
      </c>
      <c r="N11" s="143">
        <v>930.81</v>
      </c>
      <c r="O11" s="15"/>
      <c r="P11" s="30">
        <f>N11-Q11</f>
        <v>734.69999999999993</v>
      </c>
      <c r="Q11" s="30">
        <v>196.11</v>
      </c>
      <c r="R11" s="30">
        <f>Q11-T11</f>
        <v>-431.73</v>
      </c>
      <c r="S11" s="15"/>
      <c r="T11" s="30">
        <v>627.84</v>
      </c>
      <c r="U11" s="30">
        <f>T11-V11</f>
        <v>670.68000000000006</v>
      </c>
      <c r="V11" s="165">
        <v>-42.84</v>
      </c>
    </row>
    <row r="12" spans="1:22">
      <c r="A12" s="303" t="s">
        <v>127</v>
      </c>
      <c r="B12" s="160"/>
      <c r="C12" s="54">
        <f t="shared" si="0"/>
        <v>124.09</v>
      </c>
      <c r="D12" s="61">
        <f>Summary!W16</f>
        <v>0</v>
      </c>
      <c r="E12" s="11"/>
      <c r="F12" s="143">
        <v>124.09</v>
      </c>
      <c r="G12" s="30">
        <f>F12-I12</f>
        <v>-884.70999999999992</v>
      </c>
      <c r="H12" s="11"/>
      <c r="I12" s="143">
        <v>1008.8</v>
      </c>
      <c r="J12" s="30">
        <f>I12-L12</f>
        <v>754.56999999999994</v>
      </c>
      <c r="K12" s="3"/>
      <c r="L12" s="30">
        <v>254.23</v>
      </c>
      <c r="M12" s="30">
        <f>L12-N12</f>
        <v>-941.23</v>
      </c>
      <c r="N12" s="143">
        <v>1195.46</v>
      </c>
      <c r="O12" s="15"/>
      <c r="P12" s="30">
        <f>N12-Q12</f>
        <v>218.75</v>
      </c>
      <c r="Q12" s="30">
        <v>976.71</v>
      </c>
      <c r="R12" s="30">
        <f>Q12-T12</f>
        <v>53.840000000000032</v>
      </c>
      <c r="S12" s="15"/>
      <c r="T12" s="30">
        <v>922.87</v>
      </c>
      <c r="U12" s="30">
        <f>T12-V12</f>
        <v>-124.08000000000004</v>
      </c>
      <c r="V12" s="165">
        <v>1046.95</v>
      </c>
    </row>
    <row r="13" spans="1:22">
      <c r="A13" s="303" t="s">
        <v>123</v>
      </c>
      <c r="B13" s="160"/>
      <c r="C13" s="54">
        <f t="shared" si="0"/>
        <v>38.22</v>
      </c>
      <c r="D13" s="61">
        <f>Summary!W30</f>
        <v>0</v>
      </c>
      <c r="E13" s="11"/>
      <c r="F13" s="143">
        <v>38.22</v>
      </c>
      <c r="G13" s="30">
        <f>F13-I13</f>
        <v>-69.33</v>
      </c>
      <c r="H13" s="11"/>
      <c r="I13" s="143">
        <v>107.55</v>
      </c>
      <c r="J13" s="30">
        <f>I13-L13</f>
        <v>-164.40999999999997</v>
      </c>
      <c r="K13" s="3"/>
      <c r="L13" s="30">
        <v>271.95999999999998</v>
      </c>
      <c r="M13" s="30">
        <f>L13-N13</f>
        <v>-26.150000000000034</v>
      </c>
      <c r="N13" s="143">
        <v>298.11</v>
      </c>
      <c r="O13" s="15"/>
      <c r="P13" s="30">
        <f>N13-Q13</f>
        <v>24.090000000000032</v>
      </c>
      <c r="Q13" s="30">
        <v>274.02</v>
      </c>
      <c r="R13" s="30">
        <f>Q13-T13</f>
        <v>-75.980000000000018</v>
      </c>
      <c r="S13" s="15"/>
      <c r="T13" s="30">
        <v>350</v>
      </c>
      <c r="U13" s="30">
        <f>T13-V13</f>
        <v>28.449999999999989</v>
      </c>
      <c r="V13" s="165">
        <v>321.55</v>
      </c>
    </row>
    <row r="14" spans="1:22">
      <c r="A14" s="303" t="s">
        <v>126</v>
      </c>
      <c r="B14" s="160"/>
      <c r="C14" s="54">
        <f t="shared" si="0"/>
        <v>195.91</v>
      </c>
      <c r="D14" s="61">
        <f>Summary!W32</f>
        <v>0</v>
      </c>
      <c r="E14" s="11"/>
      <c r="F14" s="143">
        <v>195.91</v>
      </c>
      <c r="G14" s="30">
        <f>F14-I14</f>
        <v>48.03</v>
      </c>
      <c r="H14" s="11"/>
      <c r="I14" s="143">
        <v>147.88</v>
      </c>
      <c r="J14" s="30">
        <f>I14-L14</f>
        <v>-52.120000000000005</v>
      </c>
      <c r="K14" s="3"/>
      <c r="L14" s="30">
        <v>200</v>
      </c>
      <c r="M14" s="30">
        <f>L14-N14</f>
        <v>112.76</v>
      </c>
      <c r="N14" s="143">
        <v>87.24</v>
      </c>
      <c r="O14" s="15"/>
      <c r="P14" s="30">
        <f>N14-Q14</f>
        <v>-141.97000000000003</v>
      </c>
      <c r="Q14" s="30">
        <v>229.21</v>
      </c>
      <c r="R14" s="30">
        <f>Q14-T14</f>
        <v>-70.879999999999967</v>
      </c>
      <c r="S14" s="15"/>
      <c r="T14" s="30">
        <v>300.08999999999997</v>
      </c>
      <c r="U14" s="30">
        <f>T14-V14</f>
        <v>60.799999999999983</v>
      </c>
      <c r="V14" s="165">
        <v>239.29</v>
      </c>
    </row>
    <row r="15" spans="1:22">
      <c r="A15" s="303" t="s">
        <v>166</v>
      </c>
      <c r="B15" s="160"/>
      <c r="C15" s="54">
        <f t="shared" si="0"/>
        <v>26804.999999999996</v>
      </c>
      <c r="D15" s="61">
        <f>SUM(D10:D14)</f>
        <v>-5798</v>
      </c>
      <c r="E15" s="11"/>
      <c r="F15" s="143">
        <f>I15+G15</f>
        <v>32602.999999999996</v>
      </c>
      <c r="G15" s="30">
        <f>SUM(G10:G14)</f>
        <v>-3046.0099999999998</v>
      </c>
      <c r="H15" s="11"/>
      <c r="I15" s="143">
        <f>L15+J15</f>
        <v>35649.009999999995</v>
      </c>
      <c r="J15" s="30">
        <f>SUM(J10:J14)</f>
        <v>17137.009999999998</v>
      </c>
      <c r="K15" s="3"/>
      <c r="L15" s="143">
        <f>SUM(L10:L14)</f>
        <v>18512</v>
      </c>
      <c r="M15" s="143">
        <f>SUM(M10:M14)</f>
        <v>-11795.2</v>
      </c>
      <c r="N15" s="143">
        <f>SUM(N10:N14)</f>
        <v>30307.200000000004</v>
      </c>
      <c r="O15" s="15"/>
      <c r="P15" s="143">
        <f>SUM(P10:P14)</f>
        <v>-2825.0699999999997</v>
      </c>
      <c r="Q15" s="143">
        <f>SUM(Q10:Q14)</f>
        <v>33132.269999999997</v>
      </c>
      <c r="R15" s="143">
        <f>SUM(R10:R14)</f>
        <v>-11247.08</v>
      </c>
      <c r="S15" s="15"/>
      <c r="T15" s="143">
        <f>SUM(T10:T14)</f>
        <v>44379.35</v>
      </c>
      <c r="U15" s="143">
        <f>SUM(U10:U14)</f>
        <v>19854.52</v>
      </c>
      <c r="V15" s="143">
        <f>SUM(V10:V14)</f>
        <v>24524.83</v>
      </c>
    </row>
    <row r="16" spans="1:22">
      <c r="A16" s="304" t="s">
        <v>167</v>
      </c>
      <c r="B16" s="160"/>
      <c r="C16" s="54">
        <f t="shared" si="0"/>
        <v>93068.75</v>
      </c>
      <c r="D16" s="61">
        <v>5000</v>
      </c>
      <c r="E16" s="142"/>
      <c r="F16" s="143">
        <v>88068.75</v>
      </c>
      <c r="G16" s="30">
        <f>F16-I16</f>
        <v>4758.5200000000041</v>
      </c>
      <c r="H16" s="142"/>
      <c r="I16" s="143">
        <v>83310.23</v>
      </c>
      <c r="J16" s="30">
        <f>I16-L16</f>
        <v>13041.830000000002</v>
      </c>
      <c r="K16" s="143"/>
      <c r="L16" s="30">
        <v>70268.399999999994</v>
      </c>
      <c r="M16" s="30">
        <f>L16-N16</f>
        <v>8099.7499999999927</v>
      </c>
      <c r="N16" s="30">
        <v>62168.65</v>
      </c>
      <c r="O16" s="15"/>
      <c r="P16" s="30">
        <f>N16-Q16</f>
        <v>-1752.4599999999991</v>
      </c>
      <c r="Q16" s="143">
        <v>63921.11</v>
      </c>
      <c r="R16" s="30">
        <f>Q16-T16</f>
        <v>6290.739999999998</v>
      </c>
      <c r="S16" s="15"/>
      <c r="T16" s="143">
        <v>57630.37</v>
      </c>
      <c r="U16" s="30">
        <f>T16-V16</f>
        <v>-9844.4599999999991</v>
      </c>
      <c r="V16" s="165">
        <v>67474.83</v>
      </c>
    </row>
    <row r="17" spans="1:22">
      <c r="A17" s="304" t="s">
        <v>180</v>
      </c>
      <c r="B17" s="160"/>
      <c r="C17" s="61">
        <f>SUM(C15:C16)</f>
        <v>119873.75</v>
      </c>
      <c r="D17" s="61">
        <f>SUM(D15:D16)</f>
        <v>-798</v>
      </c>
      <c r="E17" s="142"/>
      <c r="F17" s="30">
        <f>SUM(F15:F16)</f>
        <v>120671.75</v>
      </c>
      <c r="G17" s="143">
        <f>SUM(G15:G16)</f>
        <v>1712.5100000000043</v>
      </c>
      <c r="H17" s="142"/>
      <c r="I17" s="143">
        <f>SUM(I15:I16)</f>
        <v>118959.23999999999</v>
      </c>
      <c r="J17" s="143">
        <f>SUM(J15:J16)</f>
        <v>30178.84</v>
      </c>
      <c r="K17" s="143"/>
      <c r="L17" s="143">
        <f>SUM(L15:L16)</f>
        <v>88780.4</v>
      </c>
      <c r="M17" s="143">
        <f>SUM(M15:M16)</f>
        <v>-3695.450000000008</v>
      </c>
      <c r="N17" s="143">
        <f>SUM(N15:N16)</f>
        <v>92475.85</v>
      </c>
      <c r="O17" s="15"/>
      <c r="P17" s="143">
        <f t="shared" ref="P17:V17" si="1">SUM(P15:P16)</f>
        <v>-4577.5299999999988</v>
      </c>
      <c r="Q17" s="143">
        <f t="shared" si="1"/>
        <v>97053.38</v>
      </c>
      <c r="R17" s="143">
        <f t="shared" si="1"/>
        <v>-4956.340000000002</v>
      </c>
      <c r="S17" s="143">
        <f t="shared" si="1"/>
        <v>0</v>
      </c>
      <c r="T17" s="143">
        <f t="shared" si="1"/>
        <v>102009.72</v>
      </c>
      <c r="U17" s="143">
        <f t="shared" si="1"/>
        <v>10010.060000000001</v>
      </c>
      <c r="V17" s="143">
        <f t="shared" si="1"/>
        <v>91999.66</v>
      </c>
    </row>
    <row r="18" spans="1:22">
      <c r="A18" s="304"/>
      <c r="B18" s="160"/>
      <c r="C18" s="61"/>
      <c r="D18" s="61"/>
      <c r="E18" s="142"/>
      <c r="F18" s="30"/>
      <c r="G18" s="30"/>
      <c r="H18" s="142"/>
      <c r="I18" s="143"/>
      <c r="J18" s="143"/>
      <c r="K18" s="143"/>
      <c r="L18" s="143"/>
      <c r="M18" s="143"/>
      <c r="N18" s="143"/>
      <c r="O18" s="15"/>
      <c r="P18" s="143"/>
      <c r="Q18" s="143"/>
      <c r="R18" s="143"/>
      <c r="S18" s="143"/>
      <c r="T18" s="143"/>
      <c r="U18" s="143"/>
      <c r="V18" s="143"/>
    </row>
    <row r="19" spans="1:22">
      <c r="A19" s="304" t="s">
        <v>178</v>
      </c>
      <c r="B19" s="160"/>
      <c r="C19" s="54"/>
      <c r="D19" s="61">
        <f>C17-F17</f>
        <v>-798</v>
      </c>
      <c r="E19" s="11"/>
      <c r="F19" s="143"/>
      <c r="G19" s="30">
        <f>F17-I17</f>
        <v>1712.5100000000093</v>
      </c>
      <c r="H19" s="11"/>
      <c r="I19" s="15"/>
      <c r="J19" s="30">
        <f>I17-L17</f>
        <v>30178.839999999997</v>
      </c>
      <c r="K19" s="3"/>
      <c r="M19" s="30">
        <f>L17-N17</f>
        <v>-3695.4500000000116</v>
      </c>
      <c r="O19" s="15"/>
      <c r="P19" s="30">
        <f>N17-Q17</f>
        <v>-4577.5299999999988</v>
      </c>
      <c r="Q19" s="3"/>
      <c r="R19" s="30">
        <f>Q17-T17</f>
        <v>-4956.3399999999965</v>
      </c>
      <c r="S19" s="15"/>
      <c r="T19" s="15"/>
      <c r="U19" s="30">
        <f>T17-V17</f>
        <v>10010.059999999998</v>
      </c>
    </row>
    <row r="20" spans="1:22">
      <c r="A20" s="304"/>
      <c r="B20" s="160"/>
      <c r="C20" s="54"/>
      <c r="D20" s="61"/>
      <c r="E20" s="11"/>
      <c r="F20" s="143"/>
      <c r="G20" s="30"/>
      <c r="H20" s="11"/>
      <c r="I20" s="15"/>
      <c r="J20" s="2"/>
      <c r="K20" s="3"/>
      <c r="M20" s="30"/>
      <c r="O20" s="15"/>
      <c r="P20" s="30"/>
      <c r="Q20" s="3"/>
      <c r="R20" s="30"/>
      <c r="S20" s="15"/>
      <c r="T20" s="15"/>
      <c r="U20" s="30"/>
    </row>
    <row r="21" spans="1:22">
      <c r="A21" s="2"/>
      <c r="B21" s="160"/>
      <c r="C21" s="54"/>
      <c r="D21" s="61"/>
      <c r="E21" s="11"/>
      <c r="F21" s="54"/>
      <c r="G21" s="61"/>
      <c r="H21" s="11"/>
      <c r="I21" s="54"/>
      <c r="J21" s="2"/>
      <c r="K21" s="3"/>
      <c r="O21" s="15"/>
      <c r="P21" s="3"/>
      <c r="Q21" s="3"/>
      <c r="R21" s="3"/>
      <c r="S21" s="15"/>
      <c r="T21" s="15"/>
    </row>
    <row r="22" spans="1:22">
      <c r="A22" s="453" t="s">
        <v>181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</row>
    <row r="23" spans="1:22">
      <c r="A23" s="2"/>
      <c r="B23" s="160"/>
      <c r="C23" s="143"/>
      <c r="D23" s="30"/>
      <c r="E23" s="142"/>
      <c r="F23" s="143"/>
      <c r="G23" s="30"/>
      <c r="H23" s="142"/>
      <c r="I23" s="143"/>
      <c r="J23" s="30"/>
      <c r="K23" s="143"/>
      <c r="L23" s="30"/>
      <c r="M23" s="30"/>
      <c r="N23" s="30"/>
      <c r="O23" s="15"/>
      <c r="P23" s="3"/>
      <c r="Q23" s="3"/>
      <c r="R23" s="3"/>
      <c r="S23" s="15"/>
      <c r="T23" s="15"/>
    </row>
    <row r="24" spans="1:22">
      <c r="A24" s="2"/>
      <c r="B24" s="160"/>
      <c r="C24" s="293"/>
      <c r="D24" s="294"/>
      <c r="E24" s="295"/>
      <c r="F24" s="293">
        <v>42004</v>
      </c>
      <c r="G24" s="294" t="s">
        <v>124</v>
      </c>
      <c r="H24" s="295"/>
      <c r="I24" s="296">
        <v>41639</v>
      </c>
      <c r="J24" s="297" t="s">
        <v>124</v>
      </c>
      <c r="K24" s="298"/>
      <c r="L24" s="299">
        <v>41274</v>
      </c>
      <c r="M24" s="297" t="s">
        <v>124</v>
      </c>
      <c r="N24" s="296">
        <v>40908</v>
      </c>
      <c r="O24" s="300"/>
      <c r="P24" s="301" t="s">
        <v>124</v>
      </c>
      <c r="Q24" s="296">
        <v>40543</v>
      </c>
      <c r="R24" s="302" t="s">
        <v>124</v>
      </c>
      <c r="S24" s="300"/>
      <c r="T24" s="296">
        <v>40178</v>
      </c>
      <c r="U24" s="301" t="s">
        <v>124</v>
      </c>
      <c r="V24" s="299">
        <v>39813</v>
      </c>
    </row>
    <row r="25" spans="1:22">
      <c r="A25" s="303" t="s">
        <v>109</v>
      </c>
      <c r="B25" s="160"/>
      <c r="C25" s="54"/>
      <c r="D25" s="61"/>
      <c r="E25" s="11"/>
      <c r="F25" s="143">
        <v>33946.19</v>
      </c>
      <c r="G25" s="30">
        <f t="shared" ref="G25:G31" si="2">F25-I25</f>
        <v>-5324.7900000000009</v>
      </c>
      <c r="H25" s="11"/>
      <c r="I25" s="143">
        <v>39270.980000000003</v>
      </c>
      <c r="J25" s="30">
        <f>I25-L25</f>
        <v>18552.900000000001</v>
      </c>
      <c r="K25" s="3"/>
      <c r="L25" s="30">
        <v>20718.080000000002</v>
      </c>
      <c r="M25" s="30">
        <f>L25-N25</f>
        <v>-15266.119999999995</v>
      </c>
      <c r="N25" s="143">
        <v>35984.199999999997</v>
      </c>
      <c r="O25" s="15"/>
      <c r="P25" s="30">
        <f>N25-Q25</f>
        <v>1540.1399999999994</v>
      </c>
      <c r="Q25" s="30">
        <v>34444.06</v>
      </c>
      <c r="R25" s="30">
        <f>Q25-T25</f>
        <v>-13041.510000000002</v>
      </c>
      <c r="S25" s="15"/>
      <c r="T25" s="30">
        <v>47485.57</v>
      </c>
      <c r="U25" s="30">
        <f>T25-V25</f>
        <v>22207.46</v>
      </c>
      <c r="V25" s="165">
        <v>25278.11</v>
      </c>
    </row>
    <row r="26" spans="1:22">
      <c r="A26" s="303" t="s">
        <v>125</v>
      </c>
      <c r="B26" s="160"/>
      <c r="C26" s="54"/>
      <c r="D26" s="61"/>
      <c r="E26" s="142"/>
      <c r="F26" s="143">
        <v>0</v>
      </c>
      <c r="G26" s="30">
        <f t="shared" si="2"/>
        <v>0</v>
      </c>
      <c r="H26" s="142"/>
      <c r="I26" s="143">
        <v>0</v>
      </c>
      <c r="J26" s="30">
        <f>I26-L26</f>
        <v>-861.13</v>
      </c>
      <c r="K26" s="3"/>
      <c r="L26" s="30">
        <v>861.13</v>
      </c>
      <c r="M26" s="30">
        <f>L26-N26</f>
        <v>-69.67999999999995</v>
      </c>
      <c r="N26" s="143">
        <v>930.81</v>
      </c>
      <c r="O26" s="15"/>
      <c r="P26" s="30">
        <f>N26-Q26</f>
        <v>734.69999999999993</v>
      </c>
      <c r="Q26" s="30">
        <v>196.11</v>
      </c>
      <c r="R26" s="30">
        <f>Q26-T26</f>
        <v>-431.73</v>
      </c>
      <c r="S26" s="15"/>
      <c r="T26" s="30">
        <v>627.84</v>
      </c>
      <c r="U26" s="30">
        <f>T26-V26</f>
        <v>670.68000000000006</v>
      </c>
      <c r="V26" s="165">
        <v>-42.84</v>
      </c>
    </row>
    <row r="27" spans="1:22">
      <c r="A27" s="303" t="s">
        <v>127</v>
      </c>
      <c r="B27" s="160"/>
      <c r="C27" s="54"/>
      <c r="D27" s="61"/>
      <c r="E27" s="142"/>
      <c r="F27" s="143">
        <v>124.09</v>
      </c>
      <c r="G27" s="30">
        <f t="shared" si="2"/>
        <v>-893.70999999999992</v>
      </c>
      <c r="H27" s="142"/>
      <c r="I27" s="143">
        <v>1017.8</v>
      </c>
      <c r="J27" s="30">
        <f>I27-L27</f>
        <v>763.56999999999994</v>
      </c>
      <c r="K27" s="3"/>
      <c r="L27" s="30">
        <v>254.23</v>
      </c>
      <c r="M27" s="30">
        <f>L27-N27</f>
        <v>-1025.04</v>
      </c>
      <c r="N27" s="143">
        <v>1279.27</v>
      </c>
      <c r="O27" s="15"/>
      <c r="P27" s="30">
        <f>N27-Q27</f>
        <v>302.55999999999995</v>
      </c>
      <c r="Q27" s="30">
        <v>976.71</v>
      </c>
      <c r="R27" s="30">
        <f>Q27-T27</f>
        <v>53.840000000000032</v>
      </c>
      <c r="S27" s="15"/>
      <c r="T27" s="30">
        <v>922.87</v>
      </c>
      <c r="U27" s="30">
        <f>T27-V27</f>
        <v>-256.74999999999989</v>
      </c>
      <c r="V27" s="165">
        <v>1179.6199999999999</v>
      </c>
    </row>
    <row r="28" spans="1:22">
      <c r="A28" s="303" t="s">
        <v>123</v>
      </c>
      <c r="B28" s="160"/>
      <c r="C28" s="54"/>
      <c r="D28" s="61"/>
      <c r="E28" s="142"/>
      <c r="F28" s="143">
        <v>38.22</v>
      </c>
      <c r="G28" s="30">
        <f t="shared" si="2"/>
        <v>-69.33</v>
      </c>
      <c r="H28" s="142"/>
      <c r="I28" s="143">
        <v>107.55</v>
      </c>
      <c r="J28" s="30">
        <f>I28-L28</f>
        <v>-164.40999999999997</v>
      </c>
      <c r="K28" s="3"/>
      <c r="L28" s="30">
        <v>271.95999999999998</v>
      </c>
      <c r="M28" s="30">
        <f>L28-N28</f>
        <v>-26.150000000000034</v>
      </c>
      <c r="N28" s="143">
        <v>298.11</v>
      </c>
      <c r="O28" s="15"/>
      <c r="P28" s="30">
        <f>N28-Q28</f>
        <v>24.090000000000032</v>
      </c>
      <c r="Q28" s="30">
        <v>274.02</v>
      </c>
      <c r="R28" s="30">
        <f>Q28-T28</f>
        <v>-75.980000000000018</v>
      </c>
      <c r="S28" s="15"/>
      <c r="T28" s="30">
        <v>350</v>
      </c>
      <c r="U28" s="30">
        <f>T28-V28</f>
        <v>28.449999999999989</v>
      </c>
      <c r="V28" s="165">
        <v>321.55</v>
      </c>
    </row>
    <row r="29" spans="1:22">
      <c r="A29" s="303" t="s">
        <v>126</v>
      </c>
      <c r="B29" s="160"/>
      <c r="C29" s="54"/>
      <c r="D29" s="61"/>
      <c r="E29" s="142"/>
      <c r="F29" s="143">
        <v>195.91</v>
      </c>
      <c r="G29" s="30">
        <f t="shared" si="2"/>
        <v>48.03</v>
      </c>
      <c r="H29" s="142"/>
      <c r="I29" s="143">
        <v>147.88</v>
      </c>
      <c r="J29" s="30">
        <f>I29-L29</f>
        <v>-52.120000000000005</v>
      </c>
      <c r="K29" s="3"/>
      <c r="L29" s="30">
        <v>200</v>
      </c>
      <c r="M29" s="30">
        <f>L29-N29</f>
        <v>112.76</v>
      </c>
      <c r="N29" s="143">
        <v>87.24</v>
      </c>
      <c r="O29" s="15"/>
      <c r="P29" s="30">
        <f>N29-Q29</f>
        <v>-141.97000000000003</v>
      </c>
      <c r="Q29" s="30">
        <v>229.21</v>
      </c>
      <c r="R29" s="30">
        <f>Q29-T29</f>
        <v>-70.879999999999967</v>
      </c>
      <c r="S29" s="15"/>
      <c r="T29" s="30">
        <v>300.08999999999997</v>
      </c>
      <c r="U29" s="30">
        <f>T29-V29</f>
        <v>60.799999999999983</v>
      </c>
      <c r="V29" s="165">
        <v>239.29</v>
      </c>
    </row>
    <row r="30" spans="1:22">
      <c r="A30" s="303" t="s">
        <v>166</v>
      </c>
      <c r="B30" s="160"/>
      <c r="C30" s="54"/>
      <c r="D30" s="61">
        <f>[1]Summary!T61</f>
        <v>0</v>
      </c>
      <c r="E30" s="142"/>
      <c r="F30" s="143">
        <f>I30+G30</f>
        <v>10281.210000000006</v>
      </c>
      <c r="G30" s="61">
        <f>[1]Summary!W61</f>
        <v>-30263</v>
      </c>
      <c r="H30" s="142"/>
      <c r="I30" s="143">
        <f>L30+J30</f>
        <v>40544.210000000006</v>
      </c>
      <c r="J30" s="30">
        <f>SUM(J25:J29)</f>
        <v>18238.810000000001</v>
      </c>
      <c r="K30" s="3"/>
      <c r="L30" s="143">
        <f>SUM(L25:L29)</f>
        <v>22305.4</v>
      </c>
      <c r="M30" s="143">
        <f>SUM(M25:M29)</f>
        <v>-16274.229999999998</v>
      </c>
      <c r="N30" s="143">
        <f>SUM(N25:N29)</f>
        <v>38579.62999999999</v>
      </c>
      <c r="O30" s="15"/>
      <c r="P30" s="143">
        <f>SUM(P25:P29)</f>
        <v>2459.5199999999995</v>
      </c>
      <c r="Q30" s="143">
        <f>SUM(Q25:Q29)</f>
        <v>36120.109999999993</v>
      </c>
      <c r="R30" s="143">
        <f>SUM(R25:R29)</f>
        <v>-13566.26</v>
      </c>
      <c r="S30" s="15"/>
      <c r="T30" s="143">
        <f>SUM(T25:T29)</f>
        <v>49686.369999999995</v>
      </c>
      <c r="U30" s="143">
        <f>SUM(U25:U29)</f>
        <v>22710.639999999999</v>
      </c>
      <c r="V30" s="143">
        <f>SUM(V25:V29)</f>
        <v>26975.73</v>
      </c>
    </row>
    <row r="31" spans="1:22">
      <c r="A31" s="304" t="s">
        <v>167</v>
      </c>
      <c r="B31" s="160"/>
      <c r="C31" s="54"/>
      <c r="D31" s="61">
        <f>[1]Summary!O65</f>
        <v>0</v>
      </c>
      <c r="E31" s="142"/>
      <c r="F31" s="143">
        <v>88068.75</v>
      </c>
      <c r="G31" s="30">
        <f t="shared" si="2"/>
        <v>4758.5200000000041</v>
      </c>
      <c r="H31" s="142"/>
      <c r="I31" s="143">
        <v>83310.23</v>
      </c>
      <c r="J31" s="30">
        <f>I31-L31</f>
        <v>13041.830000000002</v>
      </c>
      <c r="K31" s="143"/>
      <c r="L31" s="30">
        <v>70268.399999999994</v>
      </c>
      <c r="M31" s="30">
        <f>L31-N31</f>
        <v>7099.7499999999927</v>
      </c>
      <c r="N31" s="30">
        <v>63168.65</v>
      </c>
      <c r="O31" s="15"/>
      <c r="P31" s="30">
        <f>N31-Q31</f>
        <v>-752.45999999999913</v>
      </c>
      <c r="Q31" s="143">
        <v>63921.11</v>
      </c>
      <c r="R31" s="30">
        <f>Q31-T31</f>
        <v>6290.739999999998</v>
      </c>
      <c r="S31" s="15"/>
      <c r="T31" s="143">
        <v>57630.37</v>
      </c>
      <c r="U31" s="30">
        <f>T31-V31</f>
        <v>-9844.4599999999991</v>
      </c>
      <c r="V31" s="165">
        <v>67474.83</v>
      </c>
    </row>
    <row r="32" spans="1:22">
      <c r="A32" s="304" t="s">
        <v>180</v>
      </c>
      <c r="B32" s="160"/>
      <c r="C32" s="61"/>
      <c r="D32" s="61">
        <f>SUM(D30:D31)</f>
        <v>0</v>
      </c>
      <c r="E32" s="142"/>
      <c r="F32" s="30">
        <f>SUM(F30:F31)</f>
        <v>98349.96</v>
      </c>
      <c r="G32" s="61">
        <f>SUM(G30:G31)</f>
        <v>-25504.479999999996</v>
      </c>
      <c r="H32" s="142"/>
      <c r="I32" s="143">
        <f>SUM(I30:I31)</f>
        <v>123854.44</v>
      </c>
      <c r="J32" s="143">
        <f>SUM(J30:J31)</f>
        <v>31280.640000000003</v>
      </c>
      <c r="K32" s="143"/>
      <c r="L32" s="143">
        <f>SUM(L30:L31)</f>
        <v>92573.799999999988</v>
      </c>
      <c r="M32" s="143">
        <f>SUM(M30:M31)</f>
        <v>-9174.480000000005</v>
      </c>
      <c r="N32" s="143">
        <f>SUM(N30:N31)</f>
        <v>101748.28</v>
      </c>
      <c r="O32" s="15"/>
      <c r="P32" s="143">
        <f t="shared" ref="P32:V32" si="3">SUM(P30:P31)</f>
        <v>1707.0600000000004</v>
      </c>
      <c r="Q32" s="143">
        <f t="shared" si="3"/>
        <v>100041.22</v>
      </c>
      <c r="R32" s="143">
        <f t="shared" si="3"/>
        <v>-7275.5200000000023</v>
      </c>
      <c r="S32" s="143">
        <f t="shared" si="3"/>
        <v>0</v>
      </c>
      <c r="T32" s="143">
        <f t="shared" si="3"/>
        <v>107316.73999999999</v>
      </c>
      <c r="U32" s="143">
        <f t="shared" si="3"/>
        <v>12866.18</v>
      </c>
      <c r="V32" s="143">
        <f t="shared" si="3"/>
        <v>94450.559999999998</v>
      </c>
    </row>
    <row r="33" spans="1:22">
      <c r="A33" s="304"/>
      <c r="B33" s="160"/>
      <c r="C33" s="61"/>
      <c r="D33" s="61"/>
      <c r="E33" s="142"/>
      <c r="F33" s="61"/>
      <c r="G33" s="61"/>
      <c r="H33" s="142"/>
      <c r="I33" s="143"/>
      <c r="J33" s="143"/>
      <c r="K33" s="143"/>
      <c r="L33" s="143"/>
      <c r="M33" s="143"/>
      <c r="N33" s="143"/>
      <c r="O33" s="15"/>
      <c r="P33" s="143"/>
      <c r="Q33" s="143"/>
      <c r="R33" s="143"/>
      <c r="S33" s="143"/>
      <c r="T33" s="143"/>
      <c r="U33" s="143"/>
      <c r="V33" s="143"/>
    </row>
    <row r="34" spans="1:22">
      <c r="A34" s="304" t="s">
        <v>178</v>
      </c>
      <c r="B34" s="160"/>
      <c r="C34" s="54"/>
      <c r="D34" s="61"/>
      <c r="E34" s="142"/>
      <c r="F34" s="54"/>
      <c r="G34" s="61">
        <f>F32-I32</f>
        <v>-25504.479999999996</v>
      </c>
      <c r="H34" s="142"/>
      <c r="I34" s="143"/>
      <c r="J34" s="30">
        <f>I32-L32</f>
        <v>31280.640000000014</v>
      </c>
      <c r="K34" s="3"/>
      <c r="M34" s="30">
        <f>L32-N32</f>
        <v>-9174.4800000000105</v>
      </c>
      <c r="O34" s="15"/>
      <c r="P34" s="30">
        <f>N32-Q32</f>
        <v>1707.0599999999977</v>
      </c>
      <c r="Q34" s="3"/>
      <c r="R34" s="30">
        <f>Q32-T32</f>
        <v>-7275.5199999999895</v>
      </c>
      <c r="S34" s="15"/>
      <c r="T34" s="15"/>
      <c r="U34" s="30">
        <f>T32-V32</f>
        <v>12866.179999999993</v>
      </c>
    </row>
    <row r="35" spans="1:22">
      <c r="A35" s="2"/>
      <c r="B35" s="160"/>
      <c r="C35" s="54"/>
      <c r="D35" s="61"/>
      <c r="E35" s="142"/>
      <c r="F35" s="54"/>
      <c r="G35" s="61"/>
      <c r="H35" s="142"/>
      <c r="I35" s="143"/>
      <c r="J35" s="30"/>
      <c r="K35" s="3"/>
      <c r="O35" s="15"/>
      <c r="P35" s="3"/>
      <c r="Q35" s="3"/>
      <c r="R35" s="3"/>
      <c r="S35" s="15"/>
      <c r="T35" s="15"/>
    </row>
    <row r="36" spans="1:22">
      <c r="A36" s="2"/>
      <c r="B36" s="160"/>
      <c r="C36" s="54"/>
      <c r="D36" s="61"/>
      <c r="E36" s="11"/>
      <c r="F36" s="54"/>
      <c r="G36" s="61"/>
      <c r="H36" s="11"/>
      <c r="I36" s="54"/>
      <c r="J36" s="2"/>
      <c r="K36" s="3"/>
      <c r="O36" s="15"/>
      <c r="P36" s="3"/>
      <c r="Q36" s="3"/>
      <c r="R36" s="3"/>
      <c r="S36" s="15"/>
      <c r="T36" s="15"/>
    </row>
    <row r="37" spans="1:22">
      <c r="A37" s="453" t="s">
        <v>182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</row>
    <row r="38" spans="1:22">
      <c r="A38" s="2"/>
      <c r="B38" s="160"/>
      <c r="C38" s="143"/>
      <c r="D38" s="30"/>
      <c r="E38" s="142"/>
      <c r="F38" s="143"/>
      <c r="G38" s="30"/>
      <c r="H38" s="142"/>
      <c r="I38" s="143"/>
      <c r="J38" s="30"/>
      <c r="K38" s="143"/>
      <c r="L38" s="30"/>
      <c r="M38" s="30"/>
      <c r="N38" s="30"/>
      <c r="O38" s="15"/>
      <c r="P38" s="3"/>
      <c r="Q38" s="3"/>
      <c r="R38" s="3"/>
      <c r="S38" s="15"/>
      <c r="T38" s="15"/>
    </row>
    <row r="39" spans="1:22">
      <c r="A39" s="2"/>
      <c r="B39" s="160"/>
      <c r="C39" s="293"/>
      <c r="D39" s="294"/>
      <c r="E39" s="295"/>
      <c r="F39" s="293">
        <v>42004</v>
      </c>
      <c r="G39" s="294" t="s">
        <v>124</v>
      </c>
      <c r="H39" s="295"/>
      <c r="I39" s="296">
        <v>41639</v>
      </c>
      <c r="J39" s="297" t="s">
        <v>124</v>
      </c>
      <c r="K39" s="298"/>
      <c r="L39" s="299">
        <v>41274</v>
      </c>
      <c r="M39" s="297" t="s">
        <v>124</v>
      </c>
      <c r="N39" s="296">
        <v>40908</v>
      </c>
      <c r="O39" s="300"/>
      <c r="P39" s="301" t="s">
        <v>124</v>
      </c>
      <c r="Q39" s="296">
        <v>40543</v>
      </c>
      <c r="R39" s="302" t="s">
        <v>124</v>
      </c>
      <c r="S39" s="300"/>
      <c r="T39" s="296">
        <v>40178</v>
      </c>
      <c r="U39" s="301" t="s">
        <v>124</v>
      </c>
      <c r="V39" s="299">
        <v>39813</v>
      </c>
    </row>
    <row r="40" spans="1:22">
      <c r="A40" s="303" t="s">
        <v>109</v>
      </c>
      <c r="B40" s="160"/>
      <c r="C40" s="54"/>
      <c r="D40" s="61"/>
      <c r="E40" s="11"/>
      <c r="F40" s="30">
        <f t="shared" ref="F40:F44" si="4">F25-F10</f>
        <v>1701.4100000000035</v>
      </c>
      <c r="G40" s="30">
        <f t="shared" ref="G40:G44" si="5">F40-I40</f>
        <v>-3184.7900000000009</v>
      </c>
      <c r="H40" s="11"/>
      <c r="I40" s="30">
        <f>I25-I10</f>
        <v>4886.2000000000044</v>
      </c>
      <c r="J40" s="30">
        <f t="shared" ref="J40:V40" si="6">J25-J10</f>
        <v>1092.8000000000029</v>
      </c>
      <c r="K40" s="30">
        <f t="shared" si="6"/>
        <v>0</v>
      </c>
      <c r="L40" s="30">
        <f t="shared" si="6"/>
        <v>3793.4000000000015</v>
      </c>
      <c r="M40" s="30">
        <f t="shared" si="6"/>
        <v>-4395.2199999999939</v>
      </c>
      <c r="N40" s="30">
        <f t="shared" si="6"/>
        <v>8188.6199999999953</v>
      </c>
      <c r="O40" s="30">
        <f t="shared" si="6"/>
        <v>0</v>
      </c>
      <c r="P40" s="30">
        <f t="shared" si="6"/>
        <v>5200.7799999999988</v>
      </c>
      <c r="Q40" s="30">
        <f t="shared" si="6"/>
        <v>2987.8399999999965</v>
      </c>
      <c r="R40" s="30">
        <f t="shared" si="6"/>
        <v>-2319.1800000000003</v>
      </c>
      <c r="S40" s="30">
        <f t="shared" si="6"/>
        <v>0</v>
      </c>
      <c r="T40" s="30">
        <f t="shared" si="6"/>
        <v>5307.0199999999968</v>
      </c>
      <c r="U40" s="30">
        <f t="shared" si="6"/>
        <v>2988.7899999999972</v>
      </c>
      <c r="V40" s="165">
        <f t="shared" si="6"/>
        <v>2318.2299999999996</v>
      </c>
    </row>
    <row r="41" spans="1:22">
      <c r="A41" s="303" t="s">
        <v>125</v>
      </c>
      <c r="B41" s="160"/>
      <c r="C41" s="54"/>
      <c r="D41" s="61"/>
      <c r="E41" s="11"/>
      <c r="F41" s="30">
        <f t="shared" si="4"/>
        <v>0</v>
      </c>
      <c r="G41" s="30">
        <f t="shared" si="5"/>
        <v>0</v>
      </c>
      <c r="H41" s="11"/>
      <c r="I41" s="30">
        <f t="shared" ref="I41:V41" si="7">I26-I11</f>
        <v>0</v>
      </c>
      <c r="J41" s="30">
        <f t="shared" si="7"/>
        <v>0</v>
      </c>
      <c r="K41" s="30">
        <f t="shared" si="7"/>
        <v>0</v>
      </c>
      <c r="L41" s="30">
        <f t="shared" si="7"/>
        <v>0</v>
      </c>
      <c r="M41" s="30">
        <f t="shared" si="7"/>
        <v>0</v>
      </c>
      <c r="N41" s="30">
        <f t="shared" si="7"/>
        <v>0</v>
      </c>
      <c r="O41" s="30">
        <f t="shared" si="7"/>
        <v>0</v>
      </c>
      <c r="P41" s="30">
        <f t="shared" si="7"/>
        <v>0</v>
      </c>
      <c r="Q41" s="30">
        <f t="shared" si="7"/>
        <v>0</v>
      </c>
      <c r="R41" s="30">
        <f t="shared" si="7"/>
        <v>0</v>
      </c>
      <c r="S41" s="30">
        <f t="shared" si="7"/>
        <v>0</v>
      </c>
      <c r="T41" s="30">
        <f t="shared" si="7"/>
        <v>0</v>
      </c>
      <c r="U41" s="30">
        <f t="shared" si="7"/>
        <v>0</v>
      </c>
      <c r="V41" s="165">
        <f t="shared" si="7"/>
        <v>0</v>
      </c>
    </row>
    <row r="42" spans="1:22">
      <c r="A42" s="303" t="s">
        <v>127</v>
      </c>
      <c r="B42" s="160"/>
      <c r="C42" s="54"/>
      <c r="D42" s="61"/>
      <c r="E42" s="11"/>
      <c r="F42" s="30">
        <f t="shared" si="4"/>
        <v>0</v>
      </c>
      <c r="G42" s="30">
        <f t="shared" si="5"/>
        <v>-9</v>
      </c>
      <c r="H42" s="11"/>
      <c r="I42" s="30">
        <f t="shared" ref="I42:V42" si="8">I27-I12</f>
        <v>9</v>
      </c>
      <c r="J42" s="30">
        <f t="shared" si="8"/>
        <v>9</v>
      </c>
      <c r="K42" s="30">
        <f t="shared" si="8"/>
        <v>0</v>
      </c>
      <c r="L42" s="30">
        <f t="shared" si="8"/>
        <v>0</v>
      </c>
      <c r="M42" s="30">
        <f t="shared" si="8"/>
        <v>-83.809999999999945</v>
      </c>
      <c r="N42" s="30">
        <f t="shared" si="8"/>
        <v>83.809999999999945</v>
      </c>
      <c r="O42" s="30">
        <f t="shared" si="8"/>
        <v>0</v>
      </c>
      <c r="P42" s="30">
        <f t="shared" si="8"/>
        <v>83.809999999999945</v>
      </c>
      <c r="Q42" s="30">
        <f t="shared" si="8"/>
        <v>0</v>
      </c>
      <c r="R42" s="30">
        <f t="shared" si="8"/>
        <v>0</v>
      </c>
      <c r="S42" s="30">
        <f t="shared" si="8"/>
        <v>0</v>
      </c>
      <c r="T42" s="30">
        <f t="shared" si="8"/>
        <v>0</v>
      </c>
      <c r="U42" s="30">
        <f t="shared" si="8"/>
        <v>-132.66999999999985</v>
      </c>
      <c r="V42" s="165">
        <f t="shared" si="8"/>
        <v>132.66999999999985</v>
      </c>
    </row>
    <row r="43" spans="1:22">
      <c r="A43" s="303" t="s">
        <v>123</v>
      </c>
      <c r="B43" s="160"/>
      <c r="C43" s="54"/>
      <c r="D43" s="61"/>
      <c r="E43" s="11"/>
      <c r="F43" s="30">
        <f t="shared" si="4"/>
        <v>0</v>
      </c>
      <c r="G43" s="30">
        <f t="shared" si="5"/>
        <v>0</v>
      </c>
      <c r="H43" s="11"/>
      <c r="I43" s="30">
        <f t="shared" ref="I43:V43" si="9">I28-I13</f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0">
        <f t="shared" si="9"/>
        <v>0</v>
      </c>
      <c r="O43" s="30">
        <f t="shared" si="9"/>
        <v>0</v>
      </c>
      <c r="P43" s="30">
        <f t="shared" si="9"/>
        <v>0</v>
      </c>
      <c r="Q43" s="30">
        <f t="shared" si="9"/>
        <v>0</v>
      </c>
      <c r="R43" s="30">
        <f t="shared" si="9"/>
        <v>0</v>
      </c>
      <c r="S43" s="30">
        <f t="shared" si="9"/>
        <v>0</v>
      </c>
      <c r="T43" s="30">
        <f t="shared" si="9"/>
        <v>0</v>
      </c>
      <c r="U43" s="30">
        <f t="shared" si="9"/>
        <v>0</v>
      </c>
      <c r="V43" s="165">
        <f t="shared" si="9"/>
        <v>0</v>
      </c>
    </row>
    <row r="44" spans="1:22">
      <c r="A44" s="303" t="s">
        <v>126</v>
      </c>
      <c r="B44" s="160"/>
      <c r="C44" s="54"/>
      <c r="D44" s="61"/>
      <c r="E44" s="11"/>
      <c r="F44" s="30">
        <f t="shared" si="4"/>
        <v>0</v>
      </c>
      <c r="G44" s="30">
        <f t="shared" si="5"/>
        <v>0</v>
      </c>
      <c r="H44" s="11"/>
      <c r="I44" s="30">
        <f t="shared" ref="I44:V44" si="10">I29-I14</f>
        <v>0</v>
      </c>
      <c r="J44" s="30">
        <f t="shared" si="10"/>
        <v>0</v>
      </c>
      <c r="K44" s="30">
        <f t="shared" si="10"/>
        <v>0</v>
      </c>
      <c r="L44" s="30">
        <f t="shared" si="10"/>
        <v>0</v>
      </c>
      <c r="M44" s="30">
        <f t="shared" si="10"/>
        <v>0</v>
      </c>
      <c r="N44" s="30">
        <f t="shared" si="10"/>
        <v>0</v>
      </c>
      <c r="O44" s="30">
        <f t="shared" si="10"/>
        <v>0</v>
      </c>
      <c r="P44" s="30">
        <f t="shared" si="10"/>
        <v>0</v>
      </c>
      <c r="Q44" s="30">
        <f t="shared" si="10"/>
        <v>0</v>
      </c>
      <c r="R44" s="30">
        <f t="shared" si="10"/>
        <v>0</v>
      </c>
      <c r="S44" s="30">
        <f t="shared" si="10"/>
        <v>0</v>
      </c>
      <c r="T44" s="30">
        <f t="shared" si="10"/>
        <v>0</v>
      </c>
      <c r="U44" s="30">
        <f t="shared" si="10"/>
        <v>0</v>
      </c>
      <c r="V44" s="165">
        <f t="shared" si="10"/>
        <v>0</v>
      </c>
    </row>
    <row r="45" spans="1:22">
      <c r="A45" s="303" t="s">
        <v>166</v>
      </c>
      <c r="B45" s="160"/>
      <c r="C45" s="54"/>
      <c r="D45" s="61">
        <f>S8</f>
        <v>0</v>
      </c>
      <c r="E45" s="11"/>
      <c r="F45" s="54">
        <f>I45+G45</f>
        <v>4895.2000000000044</v>
      </c>
      <c r="G45" s="61">
        <f>V8</f>
        <v>0</v>
      </c>
      <c r="H45" s="11"/>
      <c r="I45" s="143">
        <f>L45+J45</f>
        <v>4895.2000000000044</v>
      </c>
      <c r="J45" s="30">
        <f>SUM(J40:J44)</f>
        <v>1101.8000000000029</v>
      </c>
      <c r="K45" s="3"/>
      <c r="L45" s="143">
        <f>SUM(L40:L44)</f>
        <v>3793.4000000000015</v>
      </c>
      <c r="M45" s="143">
        <f>SUM(M40:M44)</f>
        <v>-4479.0299999999934</v>
      </c>
      <c r="N45" s="143">
        <f>SUM(N40:N44)</f>
        <v>8272.4299999999948</v>
      </c>
      <c r="O45" s="15"/>
      <c r="P45" s="143">
        <f>SUM(P40:P44)</f>
        <v>5284.5899999999983</v>
      </c>
      <c r="Q45" s="143">
        <f>SUM(Q40:Q44)</f>
        <v>2987.8399999999965</v>
      </c>
      <c r="R45" s="143">
        <f>SUM(R40:R44)</f>
        <v>-2319.1800000000003</v>
      </c>
      <c r="S45" s="15"/>
      <c r="T45" s="143">
        <f>SUM(T40:T44)</f>
        <v>5307.0199999999968</v>
      </c>
      <c r="U45" s="143">
        <f>SUM(U40:U44)</f>
        <v>2856.1199999999972</v>
      </c>
      <c r="V45" s="165">
        <f>V30-V15</f>
        <v>2450.8999999999978</v>
      </c>
    </row>
    <row r="46" spans="1:22">
      <c r="A46" s="304" t="s">
        <v>167</v>
      </c>
      <c r="B46" s="160"/>
      <c r="C46" s="61"/>
      <c r="D46" s="61"/>
      <c r="E46" s="30">
        <f t="shared" ref="E46" si="11">E31-E16</f>
        <v>0</v>
      </c>
      <c r="F46" s="61">
        <f t="shared" ref="F46:U46" si="12">F31-F16</f>
        <v>0</v>
      </c>
      <c r="G46" s="61">
        <f t="shared" si="12"/>
        <v>0</v>
      </c>
      <c r="H46" s="30">
        <f t="shared" si="12"/>
        <v>0</v>
      </c>
      <c r="I46" s="30">
        <f t="shared" si="12"/>
        <v>0</v>
      </c>
      <c r="J46" s="30">
        <f t="shared" si="12"/>
        <v>0</v>
      </c>
      <c r="K46" s="30">
        <f t="shared" si="12"/>
        <v>0</v>
      </c>
      <c r="L46" s="30">
        <f t="shared" si="12"/>
        <v>0</v>
      </c>
      <c r="M46" s="30">
        <f t="shared" si="12"/>
        <v>-1000</v>
      </c>
      <c r="N46" s="30">
        <f t="shared" si="12"/>
        <v>1000</v>
      </c>
      <c r="O46" s="30">
        <f t="shared" si="12"/>
        <v>0</v>
      </c>
      <c r="P46" s="30">
        <f t="shared" si="12"/>
        <v>1000</v>
      </c>
      <c r="Q46" s="30">
        <f t="shared" si="12"/>
        <v>0</v>
      </c>
      <c r="R46" s="30">
        <f t="shared" si="12"/>
        <v>0</v>
      </c>
      <c r="S46" s="30">
        <f t="shared" si="12"/>
        <v>0</v>
      </c>
      <c r="T46" s="30">
        <f t="shared" si="12"/>
        <v>0</v>
      </c>
      <c r="U46" s="30">
        <f t="shared" si="12"/>
        <v>0</v>
      </c>
      <c r="V46" s="165">
        <f>V31-V16</f>
        <v>0</v>
      </c>
    </row>
    <row r="47" spans="1:22">
      <c r="A47" s="304" t="s">
        <v>180</v>
      </c>
      <c r="B47" s="160"/>
      <c r="C47" s="61"/>
      <c r="D47" s="61"/>
      <c r="E47" s="142"/>
      <c r="F47" s="61">
        <f>SUM(F45:F46)</f>
        <v>4895.2000000000044</v>
      </c>
      <c r="G47" s="61">
        <f>SUM(G45:G46)</f>
        <v>0</v>
      </c>
      <c r="H47" s="142"/>
      <c r="I47" s="143">
        <f>SUM(I45:I46)</f>
        <v>4895.2000000000044</v>
      </c>
      <c r="J47" s="143">
        <f>SUM(J45:J46)</f>
        <v>1101.8000000000029</v>
      </c>
      <c r="K47" s="143"/>
      <c r="L47" s="143">
        <f>SUM(L45:L46)</f>
        <v>3793.4000000000015</v>
      </c>
      <c r="M47" s="143">
        <f>SUM(M45:M46)</f>
        <v>-5479.0299999999934</v>
      </c>
      <c r="N47" s="143">
        <f>SUM(N45:N46)</f>
        <v>9272.4299999999948</v>
      </c>
      <c r="O47" s="15"/>
      <c r="P47" s="143">
        <f t="shared" ref="P47:U47" si="13">SUM(P45:P46)</f>
        <v>6284.5899999999983</v>
      </c>
      <c r="Q47" s="143">
        <f t="shared" si="13"/>
        <v>2987.8399999999965</v>
      </c>
      <c r="R47" s="143">
        <f t="shared" si="13"/>
        <v>-2319.1800000000003</v>
      </c>
      <c r="S47" s="143">
        <f t="shared" si="13"/>
        <v>0</v>
      </c>
      <c r="T47" s="143">
        <f t="shared" si="13"/>
        <v>5307.0199999999968</v>
      </c>
      <c r="U47" s="143">
        <f t="shared" si="13"/>
        <v>2856.1199999999972</v>
      </c>
      <c r="V47" s="165">
        <f>V32-V17</f>
        <v>2450.8999999999942</v>
      </c>
    </row>
    <row r="48" spans="1:22">
      <c r="A48" s="304"/>
      <c r="B48" s="160"/>
      <c r="C48" s="61"/>
      <c r="D48" s="61"/>
      <c r="E48" s="142"/>
      <c r="F48" s="61"/>
      <c r="G48" s="61"/>
      <c r="H48" s="142"/>
      <c r="I48" s="143"/>
      <c r="J48" s="143"/>
      <c r="K48" s="143"/>
      <c r="L48" s="143"/>
      <c r="M48" s="143"/>
      <c r="N48" s="143"/>
      <c r="O48" s="15"/>
      <c r="P48" s="143"/>
      <c r="Q48" s="143"/>
      <c r="R48" s="143"/>
      <c r="S48" s="143"/>
      <c r="T48" s="143"/>
      <c r="U48" s="143"/>
      <c r="V48" s="165"/>
    </row>
    <row r="49" spans="1:21">
      <c r="A49" s="304" t="s">
        <v>178</v>
      </c>
      <c r="B49" s="160"/>
      <c r="C49" s="54"/>
      <c r="D49" s="61"/>
      <c r="E49" s="11"/>
      <c r="F49" s="54"/>
      <c r="G49" s="61">
        <f>F47-I47</f>
        <v>0</v>
      </c>
      <c r="H49" s="11"/>
      <c r="I49" s="15"/>
      <c r="J49" s="30">
        <f>I47-L47</f>
        <v>1101.8000000000029</v>
      </c>
      <c r="K49" s="3"/>
      <c r="M49" s="30">
        <f>L47-N47</f>
        <v>-5479.0299999999934</v>
      </c>
      <c r="O49" s="15"/>
      <c r="P49" s="30">
        <f>N47-Q47</f>
        <v>6284.5899999999983</v>
      </c>
      <c r="Q49" s="3"/>
      <c r="R49" s="30">
        <f>Q47-T47</f>
        <v>-2319.1800000000003</v>
      </c>
      <c r="S49" s="15"/>
      <c r="T49" s="15"/>
      <c r="U49" s="30">
        <f>T47-V47</f>
        <v>2856.1200000000026</v>
      </c>
    </row>
  </sheetData>
  <mergeCells count="8">
    <mergeCell ref="A22:V22"/>
    <mergeCell ref="A37:V37"/>
    <mergeCell ref="A1:V1"/>
    <mergeCell ref="A2:V2"/>
    <mergeCell ref="A3:V3"/>
    <mergeCell ref="A4:V4"/>
    <mergeCell ref="A5:V5"/>
    <mergeCell ref="A7:V7"/>
  </mergeCells>
  <pageMargins left="0.7" right="0.7" top="0.75" bottom="0.75" header="0.3" footer="0.3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Miscellaneous</vt:lpstr>
      <vt:lpstr>Works-Conf</vt:lpstr>
      <vt:lpstr>Student-Liaison</vt:lpstr>
      <vt:lpstr>CTS History</vt:lpstr>
      <vt:lpstr>'CTS History'!Print_Area</vt:lpstr>
      <vt:lpstr>Miscellaneous!Print_Area</vt:lpstr>
      <vt:lpstr>'Student-Liaison'!Print_Area</vt:lpstr>
      <vt:lpstr>Summary!Print_Area</vt:lpstr>
      <vt:lpstr>'Works-Conf'!Print_Area</vt:lpstr>
    </vt:vector>
  </TitlesOfParts>
  <Company>ICSI Consulting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Scott Atkinson</dc:creator>
  <cp:lastModifiedBy>Don</cp:lastModifiedBy>
  <cp:lastPrinted>2015-01-23T23:31:50Z</cp:lastPrinted>
  <dcterms:created xsi:type="dcterms:W3CDTF">2007-01-26T23:49:19Z</dcterms:created>
  <dcterms:modified xsi:type="dcterms:W3CDTF">2015-08-27T00:18:12Z</dcterms:modified>
</cp:coreProperties>
</file>