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7325" windowHeight="5100" tabRatio="913" firstSheet="4" activeTab="12"/>
  </bookViews>
  <sheets>
    <sheet name="Budget Summary" sheetId="1" r:id="rId1"/>
    <sheet name="99 Monterey" sheetId="2" r:id="rId2"/>
    <sheet name="98 Raleigh" sheetId="3" r:id="rId3"/>
    <sheet name="97 San Diego" sheetId="4" r:id="rId4"/>
    <sheet name="96 Boston" sheetId="5" r:id="rId5"/>
    <sheet name="95 Madison" sheetId="6" r:id="rId6"/>
    <sheet name="94 Santa Fe" sheetId="7" r:id="rId7"/>
    <sheet name="93 Vancouver" sheetId="8" r:id="rId8"/>
    <sheet name="92 Tampa" sheetId="9" r:id="rId9"/>
    <sheet name="91 Wmsburg" sheetId="10" r:id="rId10"/>
    <sheet name="90 Oakland" sheetId="11" r:id="rId11"/>
    <sheet name="89 Buffalo" sheetId="12" r:id="rId12"/>
    <sheet name="88 Seattle" sheetId="13" r:id="rId13"/>
    <sheet name="87 Crystal City" sheetId="14" r:id="rId14"/>
  </sheets>
  <definedNames>
    <definedName name="CRITERIA" localSheetId="12">'88 Seattle'!$A$3:$A$11</definedName>
    <definedName name="CRITERIA" localSheetId="11">'89 Buffalo'!$A$3:$A$11</definedName>
    <definedName name="CRITERIA" localSheetId="10">'90 Oakland'!$A$3:$A$11</definedName>
    <definedName name="CRITERIA" localSheetId="9">'91 Wmsburg'!$A$3:$A$11</definedName>
    <definedName name="CRITERIA" localSheetId="8">'92 Tampa'!$A$3:$A$11</definedName>
    <definedName name="CRITERIA" localSheetId="7">'93 Vancouver'!$A$3:$A$11</definedName>
    <definedName name="CRITERIA" localSheetId="6">'94 Santa Fe'!$A$3:$A$11</definedName>
    <definedName name="CRITERIA" localSheetId="5">'95 Madison'!$A$3:$A$14</definedName>
    <definedName name="CRITERIA" localSheetId="4">'96 Boston'!$A$3:$A$11</definedName>
    <definedName name="CRITERIA" localSheetId="3">'97 San Diego'!$A$3:$A$11</definedName>
    <definedName name="CRITERIA" localSheetId="2">'98 Raleigh'!$A$3:$A$11</definedName>
    <definedName name="CRITERIA" localSheetId="1">'99 Monterey'!$A$3:$A$11</definedName>
    <definedName name="CRITERIA">'87 Crystal City'!$A$3:$A$11</definedName>
    <definedName name="DATABASE" localSheetId="12">'88 Seattle'!$A$3:$G$11</definedName>
    <definedName name="DATABASE" localSheetId="11">'89 Buffalo'!$A$3:$G$11</definedName>
    <definedName name="DATABASE" localSheetId="10">'90 Oakland'!$A$3:$G$11</definedName>
    <definedName name="DATABASE" localSheetId="9">'91 Wmsburg'!$A$3:$G$11</definedName>
    <definedName name="DATABASE" localSheetId="8">'92 Tampa'!$A$3:$G$11</definedName>
    <definedName name="DATABASE" localSheetId="7">'93 Vancouver'!$A$3:$G$11</definedName>
    <definedName name="DATABASE" localSheetId="6">'94 Santa Fe'!$A$3:$G$11</definedName>
    <definedName name="DATABASE" localSheetId="5">'95 Madison'!$A$3:$G$14</definedName>
    <definedName name="DATABASE" localSheetId="4">'96 Boston'!$A$3:$G$11</definedName>
    <definedName name="DATABASE" localSheetId="3">'97 San Diego'!$A$3:$G$11</definedName>
    <definedName name="DATABASE" localSheetId="2">'98 Raleigh'!$A$3:$G$11</definedName>
    <definedName name="DATABASE" localSheetId="1">'99 Monterey'!$A$3:$G$11</definedName>
    <definedName name="DATABASE">'87 Crystal City'!$A$3:$G$11</definedName>
    <definedName name="_xlnm.Print_Area" localSheetId="3">'97 San Diego'!$A$1:$G$129</definedName>
    <definedName name="_xlnm.Print_Area" localSheetId="0">'Budget Summary'!$A$1:$L$46</definedName>
  </definedNames>
  <calcPr fullCalcOnLoad="1"/>
</workbook>
</file>

<file path=xl/sharedStrings.xml><?xml version="1.0" encoding="utf-8"?>
<sst xmlns="http://schemas.openxmlformats.org/spreadsheetml/2006/main" count="1395" uniqueCount="335">
  <si>
    <t>1. Conference</t>
  </si>
  <si>
    <t>87 Crystal City</t>
  </si>
  <si>
    <t>88 Seattle</t>
  </si>
  <si>
    <t>89 Buffalo</t>
  </si>
  <si>
    <t>90 Oakland</t>
  </si>
  <si>
    <t>91 Wmsburg</t>
  </si>
  <si>
    <t>92 Tampa</t>
  </si>
  <si>
    <t>93 Vancouver</t>
  </si>
  <si>
    <t>94 Santa Fe</t>
  </si>
  <si>
    <t>95 Madison</t>
  </si>
  <si>
    <t>96 Boston</t>
  </si>
  <si>
    <t>97 San Diego</t>
  </si>
  <si>
    <t>Prelim 98 Raleigh</t>
  </si>
  <si>
    <t>Plan 99 Monterey</t>
  </si>
  <si>
    <t>2. General</t>
  </si>
  <si>
    <t>Registrants</t>
  </si>
  <si>
    <t>3. Receipts</t>
  </si>
  <si>
    <t>Registration Fees</t>
  </si>
  <si>
    <t>Publication Sales</t>
  </si>
  <si>
    <t>Exhibits</t>
  </si>
  <si>
    <t>MiniCourse</t>
  </si>
  <si>
    <t>Social Functions</t>
  </si>
  <si>
    <t>All Other</t>
  </si>
  <si>
    <t>Total</t>
  </si>
  <si>
    <t>4. Expenses</t>
  </si>
  <si>
    <t>Printing &amp; Mailing</t>
  </si>
  <si>
    <t>Labor &amp; Services</t>
  </si>
  <si>
    <t>Rentals</t>
  </si>
  <si>
    <t>Supplies &amp; Misc</t>
  </si>
  <si>
    <t xml:space="preserve">   (include IEEE Grants Fee)</t>
  </si>
  <si>
    <t>Publication</t>
  </si>
  <si>
    <t>Social Function</t>
  </si>
  <si>
    <t>Committee</t>
  </si>
  <si>
    <t>Transactions Charge</t>
  </si>
  <si>
    <t>Contingency (min 10% tot. exp)</t>
  </si>
  <si>
    <t>NET</t>
  </si>
  <si>
    <t>Receipts</t>
  </si>
  <si>
    <t>less IEEE loan if included above</t>
  </si>
  <si>
    <t>Total Receipts</t>
  </si>
  <si>
    <t>Total Expenses</t>
  </si>
  <si>
    <t>Budgeted Surplus</t>
  </si>
  <si>
    <t>Net Surplus/(Deficit)</t>
  </si>
  <si>
    <t>5. Post Conference Distribution</t>
  </si>
  <si>
    <t>IEEE Advance Loans</t>
  </si>
  <si>
    <t>Surplus (Deficit)</t>
  </si>
  <si>
    <t>Adv. Loans+Charge+Surplus (Def)</t>
  </si>
  <si>
    <t>Adjustment*</t>
  </si>
  <si>
    <t>Paid to NPSS Treasurer</t>
  </si>
  <si>
    <t>*Seattle Adjustment: reason not known</t>
  </si>
  <si>
    <t>*Madison Surplus split between UW and IEEE since UW was legally a co-sponsor.</t>
  </si>
  <si>
    <t>RECEIPTS</t>
  </si>
  <si>
    <t>advance</t>
  </si>
  <si>
    <t>at conf.</t>
  </si>
  <si>
    <t>3.1 Registration</t>
  </si>
  <si>
    <t>number</t>
  </si>
  <si>
    <t>fee</t>
  </si>
  <si>
    <t>actual reg.</t>
  </si>
  <si>
    <t>actual budget</t>
  </si>
  <si>
    <t>members</t>
  </si>
  <si>
    <t>non-members</t>
  </si>
  <si>
    <t>self-employed</t>
  </si>
  <si>
    <t>ret/unemployed</t>
  </si>
  <si>
    <t>student</t>
  </si>
  <si>
    <t>3.2 Publication Sales</t>
  </si>
  <si>
    <t>IEEE Pub. Return</t>
  </si>
  <si>
    <t>sales to members</t>
  </si>
  <si>
    <t>sales to nonmembers</t>
  </si>
  <si>
    <t>3.3 Exhibits</t>
  </si>
  <si>
    <t>3.4 Social Function</t>
  </si>
  <si>
    <t>banquet</t>
  </si>
  <si>
    <t>3.5 All Other</t>
  </si>
  <si>
    <t>bank acct interest</t>
  </si>
  <si>
    <t>hotel room contrib</t>
  </si>
  <si>
    <t>Misc</t>
  </si>
  <si>
    <t>EXPENDITURES</t>
  </si>
  <si>
    <t>4.1 Printing &amp; Mailing Costs</t>
  </si>
  <si>
    <t>printing Call for Papers</t>
  </si>
  <si>
    <t>printing of program</t>
  </si>
  <si>
    <t>printing reg. forms, name tags, etc</t>
  </si>
  <si>
    <t>printing other: NPSS nom. forms</t>
  </si>
  <si>
    <t>mailing cost (for above)</t>
  </si>
  <si>
    <t>4.2 Labor &amp; Services</t>
  </si>
  <si>
    <t>secretarial services</t>
  </si>
  <si>
    <t>projection operators</t>
  </si>
  <si>
    <t>guard services</t>
  </si>
  <si>
    <t>gratuities (hotel staffers)</t>
  </si>
  <si>
    <t>IEEE Tab Meeting Charge*</t>
  </si>
  <si>
    <t>photography</t>
  </si>
  <si>
    <t>poster panel expenses</t>
  </si>
  <si>
    <t>other  (conf. coordinator exp.)</t>
  </si>
  <si>
    <t>*$1.2 X number of attendees; not</t>
  </si>
  <si>
    <t>to exceed $1200.</t>
  </si>
  <si>
    <t>4.3 Rental Expenses</t>
  </si>
  <si>
    <t>projection and audio equipment</t>
  </si>
  <si>
    <t>typewriter/computer rental</t>
  </si>
  <si>
    <t>other rental(itemize below)**</t>
  </si>
  <si>
    <t>4.4 Supplies &amp; Miscellaneous</t>
  </si>
  <si>
    <t>stationary &amp; supplies (subsidized)</t>
  </si>
  <si>
    <t>insurance &amp; bonding</t>
  </si>
  <si>
    <t>luncheon allowance for clerks</t>
  </si>
  <si>
    <t>posters and signs</t>
  </si>
  <si>
    <t>badges and ribbons</t>
  </si>
  <si>
    <t>postage (copying at conference)</t>
  </si>
  <si>
    <t>transportation and shipping</t>
  </si>
  <si>
    <t>poster panel shipping</t>
  </si>
  <si>
    <t>intermission coffee</t>
  </si>
  <si>
    <t>telephone, fax</t>
  </si>
  <si>
    <t>other (question. prize; Visa fee)</t>
  </si>
  <si>
    <t>4.5 Publications Expenses</t>
  </si>
  <si>
    <t>editing</t>
  </si>
  <si>
    <t xml:space="preserve">printing </t>
  </si>
  <si>
    <t>mailing</t>
  </si>
  <si>
    <t>shipping</t>
  </si>
  <si>
    <t>other</t>
  </si>
  <si>
    <t>4.6 Social Functions</t>
  </si>
  <si>
    <t>reception (at Hilton) (200)</t>
  </si>
  <si>
    <t xml:space="preserve">banquet (Rancho Golondrinas) sub- </t>
  </si>
  <si>
    <t>sidized: 300X$40, @$60/person</t>
  </si>
  <si>
    <t>4.7 Exhibit Expenses</t>
  </si>
  <si>
    <t>4.8 Committee Expenses</t>
  </si>
  <si>
    <t>EXCOM Dinner, APS prev. Nov</t>
  </si>
  <si>
    <t>EXCOM Dinner, ICOPS 6/94</t>
  </si>
  <si>
    <t xml:space="preserve">VIP luncheon, </t>
  </si>
  <si>
    <t>Other Committee Expenses*</t>
  </si>
  <si>
    <t>4.9 Transactions Charge</t>
  </si>
  <si>
    <t>4.10 Contingency</t>
  </si>
  <si>
    <t>*Plasma Science Prize</t>
  </si>
  <si>
    <t>*Foreign Speakers Stipend</t>
  </si>
  <si>
    <t>*chairman travel APS</t>
  </si>
  <si>
    <t>*ADCOM travel</t>
  </si>
  <si>
    <t>*Free IEEE memberships, 50X$56</t>
  </si>
  <si>
    <t>*Other Committee Exp, Total</t>
  </si>
  <si>
    <t>rental, Sweeney 3days+Sunday setup</t>
  </si>
  <si>
    <t>registration booths</t>
  </si>
  <si>
    <t>**other rental, TOTAL</t>
  </si>
  <si>
    <t>Pre-Reg.</t>
  </si>
  <si>
    <t>Reg at Conf</t>
  </si>
  <si>
    <t>ret/unemployed &amp;</t>
  </si>
  <si>
    <t>Minicourse Registration (46@$500)</t>
  </si>
  <si>
    <t>Companion Program</t>
  </si>
  <si>
    <t>Open House, Chair's Suite</t>
  </si>
  <si>
    <t>AFOSR for printing costs</t>
  </si>
  <si>
    <t>ONR for printing costs</t>
  </si>
  <si>
    <t>NSF for student travel grants</t>
  </si>
  <si>
    <t>CRDF for Ukraine travel grants</t>
  </si>
  <si>
    <t>Sylvania OSRAM</t>
  </si>
  <si>
    <t>Miscellaneous</t>
  </si>
  <si>
    <t>printing Call for Papers (7425)</t>
  </si>
  <si>
    <t>printing of program (2500)</t>
  </si>
  <si>
    <t>printing other: Final Program (2060)</t>
  </si>
  <si>
    <t>Mailing Lists/Labels</t>
  </si>
  <si>
    <t>Other (ICOPS97 buttons, flyers, postcards</t>
  </si>
  <si>
    <t>Conf audit fee</t>
  </si>
  <si>
    <t>Conf. Mgt. &amp; consulting expenses</t>
  </si>
  <si>
    <t>Security &amp; Guard Services</t>
  </si>
  <si>
    <t>Secretarial Services (include. Print &amp; copy)</t>
  </si>
  <si>
    <t>Gratuities</t>
  </si>
  <si>
    <t>projection and audio equipment inc Poster Boards)</t>
  </si>
  <si>
    <t xml:space="preserve">Postal panel rental </t>
  </si>
  <si>
    <t>Misc. materials &amp; supplies (incl signs &amp; ribbons)</t>
  </si>
  <si>
    <t>Registration materials (inc postage)</t>
  </si>
  <si>
    <t>transportation and shipping (see 4.610)</t>
  </si>
  <si>
    <r>
      <t xml:space="preserve">IEEE Grants fee </t>
    </r>
    <r>
      <rPr>
        <sz val="8"/>
        <rFont val="Geneva"/>
        <family val="0"/>
      </rPr>
      <t>(8% of any grants via IEEE)</t>
    </r>
  </si>
  <si>
    <t>Other (listed below)</t>
  </si>
  <si>
    <t xml:space="preserve">  Banking/Credit card expense</t>
  </si>
  <si>
    <t xml:space="preserve">  Software Development</t>
  </si>
  <si>
    <t xml:space="preserve">  Flat fee for Hotel Conf. Facilities</t>
  </si>
  <si>
    <t xml:space="preserve">  Gifts for attendees</t>
  </si>
  <si>
    <t>reception   300</t>
  </si>
  <si>
    <t>banquet   301</t>
  </si>
  <si>
    <t>continental breakfasts + breaks   275</t>
  </si>
  <si>
    <t>ICOPS98 Planning Luncheon   15</t>
  </si>
  <si>
    <t>Hotel room for keynote speaker</t>
  </si>
  <si>
    <t>VIP Wine &amp; fruit baskets</t>
  </si>
  <si>
    <t>Boat Cruise and Drinks</t>
  </si>
  <si>
    <t>Courtesy Bus, etc.</t>
  </si>
  <si>
    <t>Companion Hospitality Room 4 days x 30people/day</t>
  </si>
  <si>
    <t>Companion's Program</t>
  </si>
  <si>
    <t>Committee Expenses</t>
  </si>
  <si>
    <t>VIP luncheon</t>
  </si>
  <si>
    <t>*Griffith Honorarium</t>
  </si>
  <si>
    <t>*Griffith travel</t>
  </si>
  <si>
    <t>*Ukraine Travel Grants</t>
  </si>
  <si>
    <t>*Student Travel Grants</t>
  </si>
  <si>
    <t>*Free IEEE Memberships</t>
  </si>
  <si>
    <t>*ADCOM, Vernon Price's Room</t>
  </si>
  <si>
    <t>member, student</t>
  </si>
  <si>
    <t>nonmember, student</t>
  </si>
  <si>
    <t>nonpaying guest, invited speakers &amp; Conf. Personnel</t>
  </si>
  <si>
    <t>Supplemental Agency Funding</t>
  </si>
  <si>
    <t>NSF (Separate Account)-Reflected</t>
  </si>
  <si>
    <t>Companion Program Registration</t>
  </si>
  <si>
    <t xml:space="preserve">Mini-Course Registration </t>
  </si>
  <si>
    <t xml:space="preserve">DCS </t>
  </si>
  <si>
    <t>IEEE Deposit</t>
  </si>
  <si>
    <t>registration overtime</t>
  </si>
  <si>
    <t>Conf. Coordinator</t>
  </si>
  <si>
    <t>Accountin</t>
  </si>
  <si>
    <t>other rental(itemize below)</t>
  </si>
  <si>
    <t>other allowance</t>
  </si>
  <si>
    <t>Financial Audit Fee or Expenses</t>
  </si>
  <si>
    <r>
      <t>IEEE Grants Fee</t>
    </r>
    <r>
      <rPr>
        <sz val="8"/>
        <rFont val="Geneva"/>
        <family val="0"/>
      </rPr>
      <t xml:space="preserve"> (8% of any Grants via IEEE)</t>
    </r>
  </si>
  <si>
    <t xml:space="preserve">reception </t>
  </si>
  <si>
    <t xml:space="preserve">banquet </t>
  </si>
  <si>
    <t>mini-course breakfast</t>
  </si>
  <si>
    <t>misc. food</t>
  </si>
  <si>
    <t>EXCOM expenses</t>
  </si>
  <si>
    <t>Chairman &amp; Coord. Travel</t>
  </si>
  <si>
    <t>Plasma Science Prize</t>
  </si>
  <si>
    <t>Foreign Travel Stipend</t>
  </si>
  <si>
    <t>Student Travel Award</t>
  </si>
  <si>
    <t>Free IEEE Memberships</t>
  </si>
  <si>
    <t>Petty Cash</t>
  </si>
  <si>
    <t>Refunds</t>
  </si>
  <si>
    <t>Mini-course instructor payment</t>
  </si>
  <si>
    <t>tax-exempt refunds (minus)</t>
  </si>
  <si>
    <t>4.11.Other Expenses on DCS account-seperate</t>
  </si>
  <si>
    <t>Total Expenses Not Including IEEE Loan Repayment</t>
  </si>
  <si>
    <t>4.12  Repayment of Loan to IEEE</t>
  </si>
  <si>
    <t>reduced fee</t>
  </si>
  <si>
    <t>special fee</t>
  </si>
  <si>
    <t>late fee</t>
  </si>
  <si>
    <t>cancellation fee</t>
  </si>
  <si>
    <t>AFOSR grant</t>
  </si>
  <si>
    <t>NRL grant</t>
  </si>
  <si>
    <t>NPSS-Meeting</t>
  </si>
  <si>
    <t>companion prog. Regist.</t>
  </si>
  <si>
    <r>
      <t xml:space="preserve">IEEE Grants Fee </t>
    </r>
    <r>
      <rPr>
        <sz val="8"/>
        <rFont val="Geneva"/>
        <family val="0"/>
      </rPr>
      <t>(8% of any grants via IEEE)</t>
    </r>
  </si>
  <si>
    <t xml:space="preserve">reception (at Wisc. Ctr) </t>
  </si>
  <si>
    <t>banquet (picnic on shore of Lake</t>
  </si>
  <si>
    <t>Mendota)</t>
  </si>
  <si>
    <t>Conf. Companion Dinner</t>
  </si>
  <si>
    <t>Companion breakfast</t>
  </si>
  <si>
    <t>Companion program expenses</t>
  </si>
  <si>
    <t>EXCOM Dinner, ICOPS 95</t>
  </si>
  <si>
    <t>VIP luncheon at Edgewater</t>
  </si>
  <si>
    <t>NPSS lunch &amp; breaks at InnTowner</t>
  </si>
  <si>
    <t>*Student Travel awards</t>
  </si>
  <si>
    <t>*Secretary travel to Santa Fe</t>
  </si>
  <si>
    <t>*Free IEEE memberships</t>
  </si>
  <si>
    <t>*Parking</t>
  </si>
  <si>
    <t>*NPSS Travel (2 ADCOM mtgs)</t>
  </si>
  <si>
    <t>student members</t>
  </si>
  <si>
    <t>ret/unem members</t>
  </si>
  <si>
    <t>nonmembers</t>
  </si>
  <si>
    <t>nonmember student</t>
  </si>
  <si>
    <t>Conference Abstracts, 360 X 11.69</t>
  </si>
  <si>
    <t>banquet (in hotel)</t>
  </si>
  <si>
    <t>(less; Vanc. restaurants)</t>
  </si>
  <si>
    <t>photography (photocopy)</t>
  </si>
  <si>
    <t xml:space="preserve">other </t>
  </si>
  <si>
    <t>other (Room Rentals)</t>
  </si>
  <si>
    <t xml:space="preserve">stationary &amp; supplies </t>
  </si>
  <si>
    <t>intermission coffee (&amp; cookies)</t>
  </si>
  <si>
    <t>other (1991 question. prize)</t>
  </si>
  <si>
    <t>reception (June 6, 1993)</t>
  </si>
  <si>
    <t xml:space="preserve">banquet (in hotel, June 8, 1993) </t>
  </si>
  <si>
    <t xml:space="preserve">EXCOM Dinner </t>
  </si>
  <si>
    <t>EXCOM Dinner</t>
  </si>
  <si>
    <t>VIP luncheon (2dinners+luncheon)</t>
  </si>
  <si>
    <t>*Foreign Speaker Stipend (plen.spkr)</t>
  </si>
  <si>
    <t xml:space="preserve">*1/2yr memberships X16 </t>
  </si>
  <si>
    <t>*Other Committee Expenses, Total</t>
  </si>
  <si>
    <t>nonmember-advanced</t>
  </si>
  <si>
    <t>member-advanced</t>
  </si>
  <si>
    <t xml:space="preserve">special </t>
  </si>
  <si>
    <t>other (Sec Ex Williamsburg)</t>
  </si>
  <si>
    <t>other (van/auto/year)</t>
  </si>
  <si>
    <t>other (IEEE labels)</t>
  </si>
  <si>
    <t>reception (5/31/92)</t>
  </si>
  <si>
    <t xml:space="preserve">banquet (in hotel, 6/2/92) </t>
  </si>
  <si>
    <t>companions coffee</t>
  </si>
  <si>
    <t>other (continental breakfasts)</t>
  </si>
  <si>
    <t>EXCOM Dinner, ICOPS 6/1/92</t>
  </si>
  <si>
    <t>*Foreign Speaker Stipend</t>
  </si>
  <si>
    <t>*support for 2 students</t>
  </si>
  <si>
    <t>*other (hotel rms &amp; short course)</t>
  </si>
  <si>
    <t>other (mtg. planner expenses)</t>
  </si>
  <si>
    <t>other (William &amp; Mary room rent)</t>
  </si>
  <si>
    <t>other (1990 question. prize)</t>
  </si>
  <si>
    <t>reception (June 2)</t>
  </si>
  <si>
    <t xml:space="preserve">banquet (in hotel, June 4) </t>
  </si>
  <si>
    <t>EXCOM Dinner, ICOPS 5/89</t>
  </si>
  <si>
    <t>*other</t>
  </si>
  <si>
    <t>special (memorial)</t>
  </si>
  <si>
    <t>NRL support</t>
  </si>
  <si>
    <t>program correspondence</t>
  </si>
  <si>
    <t>mailing cost (questionaire)</t>
  </si>
  <si>
    <t>other (hospitality for spouses)</t>
  </si>
  <si>
    <t>other (poster panels</t>
  </si>
  <si>
    <t>postage</t>
  </si>
  <si>
    <t>other (shuttle,etc)</t>
  </si>
  <si>
    <t>reception</t>
  </si>
  <si>
    <t>EXCOM Dinner, APS 11/88</t>
  </si>
  <si>
    <t>questionaire prize,speakers cost</t>
  </si>
  <si>
    <t>quest=$100, Speakers=$1964.30</t>
  </si>
  <si>
    <t>student nonmembers</t>
  </si>
  <si>
    <t>guests +fusion lunch</t>
  </si>
  <si>
    <t>Naval Res. Lab</t>
  </si>
  <si>
    <t>Post Conf. Sales</t>
  </si>
  <si>
    <t>mailing cost for above</t>
  </si>
  <si>
    <t>gratuities</t>
  </si>
  <si>
    <t>stationary &amp; supplies</t>
  </si>
  <si>
    <t>printing (2000 conference rec.)</t>
  </si>
  <si>
    <t>banquet (240 @ $28.13)</t>
  </si>
  <si>
    <t>microcontinental breakfast</t>
  </si>
  <si>
    <t>Plasma Sci Prize+fusion lunch**</t>
  </si>
  <si>
    <t>**$1000+$1696.50</t>
  </si>
  <si>
    <t>exempt</t>
  </si>
  <si>
    <t>NRL Contribution</t>
  </si>
  <si>
    <t>printing other (identify)</t>
  </si>
  <si>
    <t>other:htl fone,tickets,chk acct.</t>
  </si>
  <si>
    <t>reception (5 June)</t>
  </si>
  <si>
    <t>banquet (Salmon bake, 7 June)</t>
  </si>
  <si>
    <t>continental breakfasts</t>
  </si>
  <si>
    <t>other: Spouse program</t>
  </si>
  <si>
    <t>EXCOM Dinner, APS</t>
  </si>
  <si>
    <t>EXCOM Dinner, ICOPS</t>
  </si>
  <si>
    <t>other: see below**</t>
  </si>
  <si>
    <t>**Plasma Sci Prize, 1000</t>
  </si>
  <si>
    <t>A.A. Kim Travel Expenses, 790.</t>
  </si>
  <si>
    <t>R. McCray Travel Expenses 432.10</t>
  </si>
  <si>
    <t>Gratis hotel rooms, 679.22</t>
  </si>
  <si>
    <t>nonmembers, reg.</t>
  </si>
  <si>
    <t xml:space="preserve">   after Banquet</t>
  </si>
  <si>
    <t>checking int., 1986</t>
  </si>
  <si>
    <t>checking int., 1987</t>
  </si>
  <si>
    <t>checking int., 1988</t>
  </si>
  <si>
    <t>checking int., 1989</t>
  </si>
  <si>
    <t>other (brochures)</t>
  </si>
  <si>
    <t>refreshments</t>
  </si>
  <si>
    <t>EXCOM Dinner, Baltimore 11/86</t>
  </si>
  <si>
    <t>EXCOM Dinner, Arlington 6/87</t>
  </si>
  <si>
    <t>VIP luncheon, Arlington 6/87</t>
  </si>
  <si>
    <t>Average Registration Fee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</si>
</sst>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&quot;$&quot;#,##0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sz val="8"/>
      <name val="Geneva"/>
      <family val="0"/>
    </font>
    <font>
      <b/>
      <sz val="10"/>
      <name val="Arial"/>
      <family val="0"/>
    </font>
    <font>
      <sz val="9"/>
      <color indexed="8"/>
      <name val="Geneva"/>
      <family val="0"/>
    </font>
    <font>
      <sz val="8.25"/>
      <color indexed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Genev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 quotePrefix="1">
      <alignment horizontal="center" wrapText="1"/>
    </xf>
    <xf numFmtId="39" fontId="4" fillId="0" borderId="0" xfId="0" applyNumberFormat="1" applyFont="1" applyAlignment="1">
      <alignment horizontal="center" wrapText="1"/>
    </xf>
    <xf numFmtId="39" fontId="0" fillId="0" borderId="0" xfId="0" applyNumberFormat="1" applyAlignment="1">
      <alignment/>
    </xf>
    <xf numFmtId="5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5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6" fillId="0" borderId="0" xfId="53" applyFont="1">
      <alignment/>
      <protection/>
    </xf>
    <xf numFmtId="1" fontId="5" fillId="0" borderId="0" xfId="53" applyNumberFormat="1">
      <alignment/>
      <protection/>
    </xf>
    <xf numFmtId="5" fontId="5" fillId="0" borderId="0" xfId="53" applyNumberFormat="1">
      <alignment/>
      <protection/>
    </xf>
    <xf numFmtId="0" fontId="5" fillId="0" borderId="0" xfId="53">
      <alignment/>
      <protection/>
    </xf>
    <xf numFmtId="1" fontId="6" fillId="0" borderId="0" xfId="53" applyNumberFormat="1" applyFont="1">
      <alignment/>
      <protection/>
    </xf>
    <xf numFmtId="5" fontId="6" fillId="0" borderId="0" xfId="53" applyNumberFormat="1" applyFont="1">
      <alignment/>
      <protection/>
    </xf>
    <xf numFmtId="7" fontId="5" fillId="0" borderId="0" xfId="53" applyNumberFormat="1">
      <alignment/>
      <protection/>
    </xf>
    <xf numFmtId="7" fontId="6" fillId="0" borderId="0" xfId="53" applyNumberFormat="1" applyFont="1">
      <alignment/>
      <protection/>
    </xf>
    <xf numFmtId="0" fontId="5" fillId="0" borderId="0" xfId="53" applyAlignment="1">
      <alignment horizontal="right"/>
      <protection/>
    </xf>
    <xf numFmtId="7" fontId="0" fillId="0" borderId="0" xfId="0" applyNumberFormat="1" applyAlignment="1">
      <alignment/>
    </xf>
    <xf numFmtId="0" fontId="6" fillId="0" borderId="0" xfId="54" applyFont="1">
      <alignment/>
      <protection/>
    </xf>
    <xf numFmtId="1" fontId="5" fillId="0" borderId="0" xfId="54" applyNumberFormat="1">
      <alignment/>
      <protection/>
    </xf>
    <xf numFmtId="5" fontId="5" fillId="0" borderId="0" xfId="54" applyNumberFormat="1">
      <alignment/>
      <protection/>
    </xf>
    <xf numFmtId="0" fontId="5" fillId="0" borderId="0" xfId="54">
      <alignment/>
      <protection/>
    </xf>
    <xf numFmtId="1" fontId="6" fillId="0" borderId="0" xfId="54" applyNumberFormat="1" applyFont="1">
      <alignment/>
      <protection/>
    </xf>
    <xf numFmtId="5" fontId="6" fillId="0" borderId="0" xfId="54" applyNumberFormat="1" applyFont="1">
      <alignment/>
      <protection/>
    </xf>
    <xf numFmtId="7" fontId="5" fillId="0" borderId="0" xfId="54" applyNumberFormat="1">
      <alignment/>
      <protection/>
    </xf>
    <xf numFmtId="7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1987 Crystal City Budget" xfId="53"/>
    <cellStyle name="Normal_1988 Receipt Detail Sheet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ICOPS Receipts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175"/>
          <c:w val="0.8825"/>
          <c:h val="0.8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'Budget Summary'!$B$1:$N$1</c:f>
              <c:strCache/>
            </c:strRef>
          </c:cat>
          <c:val>
            <c:numRef>
              <c:f>'Budget Summary'!$B$13:$N$13</c:f>
              <c:numCache/>
            </c:numRef>
          </c:val>
          <c:smooth val="0"/>
        </c:ser>
        <c:marker val="1"/>
        <c:axId val="63200873"/>
        <c:axId val="31936946"/>
      </c:lineChart>
      <c:catAx>
        <c:axId val="632008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936946"/>
        <c:crosses val="autoZero"/>
        <c:auto val="0"/>
        <c:lblOffset val="100"/>
        <c:tickLblSkip val="1"/>
        <c:noMultiLvlLbl val="0"/>
      </c:catAx>
      <c:valAx>
        <c:axId val="31936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08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47275"/>
          <c:w val="0.09425"/>
          <c:h val="0.0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ICOPS Expenses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75"/>
          <c:y val="0.10125"/>
          <c:w val="0.86675"/>
          <c:h val="0.8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'Budget Summary'!$B$1:$N$1</c:f>
              <c:strCache/>
            </c:strRef>
          </c:cat>
          <c:val>
            <c:numRef>
              <c:f>'Budget Summary'!$B$27:$N$27</c:f>
              <c:numCache/>
            </c:numRef>
          </c:val>
          <c:smooth val="0"/>
        </c:ser>
        <c:marker val="1"/>
        <c:axId val="18997059"/>
        <c:axId val="36755804"/>
      </c:lineChart>
      <c:catAx>
        <c:axId val="189970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755804"/>
        <c:crosses val="autoZero"/>
        <c:auto val="0"/>
        <c:lblOffset val="100"/>
        <c:tickLblSkip val="1"/>
        <c:noMultiLvlLbl val="0"/>
      </c:catAx>
      <c:valAx>
        <c:axId val="36755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970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"/>
          <c:y val="0.47275"/>
          <c:w val="0.092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ICOPS Registrants</a:t>
            </a:r>
          </a:p>
        </c:rich>
      </c:tx>
      <c:layout>
        <c:manualLayout>
          <c:xMode val="factor"/>
          <c:yMode val="factor"/>
          <c:x val="-0.02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0075"/>
          <c:w val="0.857"/>
          <c:h val="0.8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'Budget Summary'!$B$1:$L$1</c:f>
              <c:strCache/>
            </c:strRef>
          </c:cat>
          <c:val>
            <c:numRef>
              <c:f>'Budget Summary'!$B$3:$L$3</c:f>
              <c:numCache/>
            </c:numRef>
          </c:val>
          <c:smooth val="0"/>
        </c:ser>
        <c:marker val="1"/>
        <c:axId val="62366781"/>
        <c:axId val="24430118"/>
      </c:lineChart>
      <c:catAx>
        <c:axId val="623667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30118"/>
        <c:crosses val="autoZero"/>
        <c:auto val="0"/>
        <c:lblOffset val="100"/>
        <c:tickLblSkip val="1"/>
        <c:noMultiLvlLbl val="0"/>
      </c:catAx>
      <c:valAx>
        <c:axId val="24430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67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51575"/>
          <c:w val="0.080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46</xdr:row>
      <xdr:rowOff>38100</xdr:rowOff>
    </xdr:from>
    <xdr:to>
      <xdr:col>11</xdr:col>
      <xdr:colOff>819150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1924050" y="7629525"/>
        <a:ext cx="89154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91</xdr:row>
      <xdr:rowOff>0</xdr:rowOff>
    </xdr:from>
    <xdr:to>
      <xdr:col>11</xdr:col>
      <xdr:colOff>819150</xdr:colOff>
      <xdr:row>135</xdr:row>
      <xdr:rowOff>152400</xdr:rowOff>
    </xdr:to>
    <xdr:graphicFrame>
      <xdr:nvGraphicFramePr>
        <xdr:cNvPr id="2" name="Chart 2"/>
        <xdr:cNvGraphicFramePr/>
      </xdr:nvGraphicFramePr>
      <xdr:xfrm>
        <a:off x="1885950" y="14878050"/>
        <a:ext cx="8953500" cy="727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46</xdr:row>
      <xdr:rowOff>9525</xdr:rowOff>
    </xdr:from>
    <xdr:to>
      <xdr:col>23</xdr:col>
      <xdr:colOff>933450</xdr:colOff>
      <xdr:row>91</xdr:row>
      <xdr:rowOff>28575</xdr:rowOff>
    </xdr:to>
    <xdr:graphicFrame>
      <xdr:nvGraphicFramePr>
        <xdr:cNvPr id="3" name="Chart 4"/>
        <xdr:cNvGraphicFramePr/>
      </xdr:nvGraphicFramePr>
      <xdr:xfrm>
        <a:off x="10848975" y="7600950"/>
        <a:ext cx="18935700" cy="730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3" sqref="N13"/>
    </sheetView>
  </sheetViews>
  <sheetFormatPr defaultColWidth="23.875" defaultRowHeight="12.75"/>
  <cols>
    <col min="1" max="1" width="24.00390625" style="0" customWidth="1"/>
    <col min="2" max="9" width="10.75390625" style="0" customWidth="1"/>
    <col min="10" max="14" width="10.75390625" style="2" customWidth="1"/>
    <col min="15" max="20" width="23.875" style="2" customWidth="1"/>
    <col min="21" max="21" width="23.875" style="8" customWidth="1"/>
  </cols>
  <sheetData>
    <row r="1" spans="1:21" s="5" customFormat="1" ht="24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/>
      <c r="P1" s="9"/>
      <c r="Q1" s="9"/>
      <c r="R1" s="9"/>
      <c r="S1" s="9"/>
      <c r="T1" s="9"/>
      <c r="U1" s="7"/>
    </row>
    <row r="2" ht="12.75">
      <c r="A2" s="1" t="s">
        <v>14</v>
      </c>
    </row>
    <row r="3" spans="1:14" s="4" customFormat="1" ht="12.75">
      <c r="A3" s="4" t="s">
        <v>15</v>
      </c>
      <c r="B3" s="4">
        <f>'87 Crystal City'!$F$11</f>
        <v>452</v>
      </c>
      <c r="C3" s="4">
        <f>'88 Seattle'!$F$11</f>
        <v>369</v>
      </c>
      <c r="D3" s="4">
        <f>'89 Buffalo'!$F$11</f>
        <v>360</v>
      </c>
      <c r="E3" s="4">
        <f>'90 Oakland'!$F$11</f>
        <v>415</v>
      </c>
      <c r="F3" s="4">
        <f>'91 Wmsburg'!$F$11</f>
        <v>385</v>
      </c>
      <c r="G3" s="4">
        <f>'92 Tampa'!$F$11</f>
        <v>229</v>
      </c>
      <c r="H3" s="4">
        <f>'93 Vancouver'!$F$11</f>
        <v>330</v>
      </c>
      <c r="I3" s="4">
        <f>'94 Santa Fe'!$F$11</f>
        <v>390</v>
      </c>
      <c r="J3" s="4">
        <f>'95 Madison'!$F$14</f>
        <v>528</v>
      </c>
      <c r="K3" s="4">
        <f>'96 Boston'!$F$11</f>
        <v>602</v>
      </c>
      <c r="L3" s="4">
        <f>'97 San Diego'!$F$11</f>
        <v>494</v>
      </c>
      <c r="N3" s="4">
        <v>400</v>
      </c>
    </row>
    <row r="4" spans="1:14" s="41" customFormat="1" ht="12.75">
      <c r="A4" s="41" t="s">
        <v>334</v>
      </c>
      <c r="B4" s="41">
        <f aca="true" t="shared" si="0" ref="B4:N4">B7/B3</f>
        <v>96.94690265486726</v>
      </c>
      <c r="C4" s="41">
        <f t="shared" si="0"/>
        <v>102.35772357723577</v>
      </c>
      <c r="D4" s="41">
        <f t="shared" si="0"/>
        <v>96.88877777777778</v>
      </c>
      <c r="E4" s="41">
        <f t="shared" si="0"/>
        <v>115.55421686746988</v>
      </c>
      <c r="F4" s="41">
        <f t="shared" si="0"/>
        <v>108.36363636363636</v>
      </c>
      <c r="G4" s="41">
        <f t="shared" si="0"/>
        <v>132.53275109170306</v>
      </c>
      <c r="H4" s="41">
        <f t="shared" si="0"/>
        <v>146.1818181818182</v>
      </c>
      <c r="I4" s="41">
        <f t="shared" si="0"/>
        <v>188.5897435897436</v>
      </c>
      <c r="J4" s="41">
        <f t="shared" si="0"/>
        <v>171.96022727272728</v>
      </c>
      <c r="K4" s="41">
        <f t="shared" si="0"/>
        <v>177.94850498338872</v>
      </c>
      <c r="L4" s="41">
        <f t="shared" si="0"/>
        <v>244.36234817813767</v>
      </c>
      <c r="M4" s="41" t="e">
        <f t="shared" si="0"/>
        <v>#DIV/0!</v>
      </c>
      <c r="N4" s="41">
        <f t="shared" si="0"/>
        <v>359</v>
      </c>
    </row>
    <row r="5" spans="1:9" ht="12.75">
      <c r="A5" s="1"/>
      <c r="B5" s="2"/>
      <c r="D5" s="2"/>
      <c r="E5" s="2"/>
      <c r="F5" s="2"/>
      <c r="G5" s="2"/>
      <c r="H5" s="2"/>
      <c r="I5" s="2"/>
    </row>
    <row r="6" spans="1:9" ht="12.75">
      <c r="A6" s="1" t="s">
        <v>16</v>
      </c>
      <c r="B6" s="2"/>
      <c r="D6" s="2"/>
      <c r="E6" s="2"/>
      <c r="F6" s="2"/>
      <c r="G6" s="2"/>
      <c r="H6" s="2"/>
      <c r="I6" s="2"/>
    </row>
    <row r="7" spans="1:14" ht="12.75">
      <c r="A7" t="s">
        <v>17</v>
      </c>
      <c r="B7" s="2">
        <f>'87 Crystal City'!$G$11</f>
        <v>43820</v>
      </c>
      <c r="C7" s="2">
        <f>'88 Seattle'!$G$11</f>
        <v>37770</v>
      </c>
      <c r="D7" s="2">
        <f>'89 Buffalo'!$G$11</f>
        <v>34879.96</v>
      </c>
      <c r="E7" s="2">
        <f>'90 Oakland'!$G$11</f>
        <v>47955</v>
      </c>
      <c r="F7" s="2">
        <f>'91 Wmsburg'!$G$11</f>
        <v>41720</v>
      </c>
      <c r="G7" s="2">
        <f>'92 Tampa'!$G$11</f>
        <v>30350</v>
      </c>
      <c r="H7" s="2">
        <f>'93 Vancouver'!$G$11</f>
        <v>48240</v>
      </c>
      <c r="I7" s="2">
        <f>'94 Santa Fe'!$G$11</f>
        <v>73550</v>
      </c>
      <c r="J7" s="2">
        <f>'95 Madison'!$G$14</f>
        <v>90795</v>
      </c>
      <c r="K7" s="2">
        <f>'96 Boston'!$G$11</f>
        <v>107125</v>
      </c>
      <c r="L7" s="2">
        <f>'97 San Diego'!$G$11</f>
        <v>120715</v>
      </c>
      <c r="N7" s="2">
        <v>143600</v>
      </c>
    </row>
    <row r="8" spans="1:14" ht="12.75">
      <c r="A8" t="s">
        <v>18</v>
      </c>
      <c r="B8" s="2">
        <f>'87 Crystal City'!$G$17</f>
        <v>2646</v>
      </c>
      <c r="C8" s="2">
        <f>'88 Seattle'!$G$17</f>
        <v>3051</v>
      </c>
      <c r="D8" s="2">
        <f>'89 Buffalo'!$G$17</f>
        <v>2797</v>
      </c>
      <c r="E8" s="2">
        <f>'90 Oakland'!$G$17</f>
        <v>3568.28</v>
      </c>
      <c r="F8" s="2">
        <f>'91 Wmsburg'!$G$17</f>
        <v>4142.86</v>
      </c>
      <c r="G8" s="2">
        <f>'92 Tampa'!$G$17</f>
        <v>3271</v>
      </c>
      <c r="H8" s="2">
        <f>'93 Vancouver'!$G$17</f>
        <v>4208</v>
      </c>
      <c r="I8" s="2">
        <f>'94 Santa Fe'!$G$17</f>
        <v>2500</v>
      </c>
      <c r="J8" s="2">
        <f>'95 Madison'!$G$20</f>
        <v>3722.33</v>
      </c>
      <c r="K8" s="2">
        <f>'96 Boston'!$G$17</f>
        <v>2189</v>
      </c>
      <c r="L8" s="2">
        <f>'97 San Diego'!$G$17</f>
        <v>2422</v>
      </c>
      <c r="N8" s="2">
        <v>0</v>
      </c>
    </row>
    <row r="9" spans="1:14" ht="12.75">
      <c r="A9" t="s">
        <v>19</v>
      </c>
      <c r="B9" s="2">
        <f>'87 Crystal City'!$G$19</f>
        <v>0</v>
      </c>
      <c r="C9" s="2">
        <f>'88 Seattle'!$G$19</f>
        <v>0</v>
      </c>
      <c r="D9" s="2">
        <f>'89 Buffalo'!$G$19</f>
        <v>0</v>
      </c>
      <c r="E9" s="2">
        <f>'90 Oakland'!$G$19</f>
        <v>0</v>
      </c>
      <c r="F9" s="2">
        <f>'91 Wmsburg'!$G$19</f>
        <v>0</v>
      </c>
      <c r="G9" s="2">
        <f>'92 Tampa'!$G$19</f>
        <v>0</v>
      </c>
      <c r="H9" s="2">
        <f>'93 Vancouver'!$G$19</f>
        <v>0</v>
      </c>
      <c r="I9" s="2">
        <f>'94 Santa Fe'!$G$19</f>
        <v>0</v>
      </c>
      <c r="J9" s="2">
        <f>'95 Madison'!$G$22</f>
        <v>0</v>
      </c>
      <c r="K9" s="2">
        <f>'96 Boston'!$G$19</f>
        <v>0</v>
      </c>
      <c r="L9" s="2">
        <f>'97 San Diego'!$G$19</f>
        <v>0</v>
      </c>
      <c r="N9" s="2">
        <v>0</v>
      </c>
    </row>
    <row r="10" spans="1:14" ht="12.75">
      <c r="A10" t="s">
        <v>20</v>
      </c>
      <c r="B10" s="2"/>
      <c r="C10" s="2"/>
      <c r="D10" s="2"/>
      <c r="E10" s="2"/>
      <c r="F10" s="2"/>
      <c r="G10" s="2"/>
      <c r="H10" s="2"/>
      <c r="I10" s="2"/>
      <c r="L10" s="2">
        <f>'97 San Diego'!$G$21</f>
        <v>23000</v>
      </c>
      <c r="N10" s="2">
        <v>0</v>
      </c>
    </row>
    <row r="11" spans="1:14" ht="12.75">
      <c r="A11" t="s">
        <v>21</v>
      </c>
      <c r="B11" s="2">
        <f>'87 Crystal City'!$G$24</f>
        <v>640</v>
      </c>
      <c r="C11" s="2">
        <f>'88 Seattle'!$G$24</f>
        <v>3521.31</v>
      </c>
      <c r="D11" s="2">
        <f>'89 Buffalo'!$G$24</f>
        <v>3089</v>
      </c>
      <c r="E11" s="2">
        <f>'90 Oakland'!$G$24</f>
        <v>4920</v>
      </c>
      <c r="F11" s="2">
        <f>'91 Wmsburg'!$G$24</f>
        <v>4300</v>
      </c>
      <c r="G11" s="2">
        <f>'92 Tampa'!$G$24</f>
        <v>3425</v>
      </c>
      <c r="H11" s="2">
        <f>'93 Vancouver'!$G$24</f>
        <v>2880</v>
      </c>
      <c r="I11" s="2">
        <f>'94 Santa Fe'!$G$24</f>
        <v>6000</v>
      </c>
      <c r="J11" s="2">
        <f>'95 Madison'!$G$27</f>
        <v>3440</v>
      </c>
      <c r="K11" s="2">
        <f>'96 Boston'!$G$24</f>
        <v>10889.72</v>
      </c>
      <c r="L11" s="2">
        <f>'97 San Diego'!$G$28</f>
        <v>7535</v>
      </c>
      <c r="N11" s="2">
        <v>3000</v>
      </c>
    </row>
    <row r="12" spans="1:14" ht="12.75">
      <c r="A12" t="s">
        <v>22</v>
      </c>
      <c r="B12" s="2">
        <f>'87 Crystal City'!$G$31</f>
        <v>799.9499999999999</v>
      </c>
      <c r="C12" s="2">
        <f>'88 Seattle'!$G$27</f>
        <v>2000</v>
      </c>
      <c r="D12" s="2">
        <f>'89 Buffalo'!$G$31</f>
        <v>1761</v>
      </c>
      <c r="E12" s="2">
        <f>'90 Oakland'!$G$31</f>
        <v>3163.58</v>
      </c>
      <c r="F12" s="2">
        <f>'91 Wmsburg'!$G$31</f>
        <v>992.86</v>
      </c>
      <c r="G12" s="2">
        <f>'92 Tampa'!$G$31</f>
        <v>810</v>
      </c>
      <c r="H12" s="2">
        <f>'93 Vancouver'!$G$31</f>
        <v>0</v>
      </c>
      <c r="I12" s="2">
        <f>'94 Santa Fe'!$G$31</f>
        <v>800</v>
      </c>
      <c r="J12" s="2">
        <f>'95 Madison'!$G$37</f>
        <v>15757.76</v>
      </c>
      <c r="K12" s="2">
        <f>'96 Boston'!$G$35</f>
        <v>86393</v>
      </c>
      <c r="L12" s="2">
        <f>'97 San Diego'!$G$40</f>
        <v>20677.7</v>
      </c>
      <c r="N12" s="2">
        <v>27500</v>
      </c>
    </row>
    <row r="13" spans="1:21" s="1" customFormat="1" ht="12.75">
      <c r="A13" s="10" t="s">
        <v>23</v>
      </c>
      <c r="B13" s="11">
        <f>'87 Crystal City'!$G$33</f>
        <v>47905.95</v>
      </c>
      <c r="C13" s="11">
        <f>'88 Seattle'!$G$33</f>
        <v>46342.31</v>
      </c>
      <c r="D13" s="11">
        <f>'89 Buffalo'!$G$33</f>
        <v>42526.96</v>
      </c>
      <c r="E13" s="11">
        <f>'90 Oakland'!$G$33</f>
        <v>59606.86</v>
      </c>
      <c r="F13" s="11">
        <f>'91 Wmsburg'!$G$33</f>
        <v>51155.72</v>
      </c>
      <c r="G13" s="11">
        <f>'92 Tampa'!$G$33</f>
        <v>37856</v>
      </c>
      <c r="H13" s="11">
        <f>'93 Vancouver'!$G$33</f>
        <v>55328</v>
      </c>
      <c r="I13" s="11">
        <f>'94 Santa Fe'!$G$33</f>
        <v>82850</v>
      </c>
      <c r="J13" s="11">
        <f>'95 Madison'!$G$39</f>
        <v>113715.09</v>
      </c>
      <c r="K13" s="11">
        <f>'96 Boston'!$G$37</f>
        <v>206596.72</v>
      </c>
      <c r="L13" s="11">
        <f>'97 San Diego'!$G$42</f>
        <v>174349.7</v>
      </c>
      <c r="M13" s="11">
        <v>211087</v>
      </c>
      <c r="N13" s="11">
        <v>174100</v>
      </c>
      <c r="O13" s="11"/>
      <c r="P13" s="11"/>
      <c r="Q13" s="11"/>
      <c r="R13" s="11"/>
      <c r="S13" s="11"/>
      <c r="T13" s="11"/>
      <c r="U13" s="12"/>
    </row>
    <row r="14" spans="1:9" ht="12.75">
      <c r="A14" s="1"/>
      <c r="B14" s="2"/>
      <c r="D14" s="2"/>
      <c r="E14" s="2"/>
      <c r="F14" s="2"/>
      <c r="G14" s="2"/>
      <c r="H14" s="2"/>
      <c r="I14" s="2"/>
    </row>
    <row r="15" spans="1:9" ht="12.75">
      <c r="A15" s="1" t="s">
        <v>24</v>
      </c>
      <c r="B15" s="2"/>
      <c r="D15" s="2"/>
      <c r="E15" s="2"/>
      <c r="F15" s="2"/>
      <c r="G15" s="2"/>
      <c r="H15" s="2"/>
      <c r="I15" s="2"/>
    </row>
    <row r="16" spans="1:14" ht="12.75">
      <c r="A16" t="s">
        <v>25</v>
      </c>
      <c r="B16" s="2">
        <f>'87 Crystal City'!$G$43</f>
        <v>3392.76</v>
      </c>
      <c r="C16" s="2">
        <f>'88 Seattle'!$G$44</f>
        <v>5775.76</v>
      </c>
      <c r="D16" s="2">
        <f>'89 Buffalo'!$G$44</f>
        <v>885.6</v>
      </c>
      <c r="E16" s="2">
        <f>'90 Oakland'!$G$42</f>
        <v>5557.7</v>
      </c>
      <c r="F16" s="2">
        <f>'91 Wmsburg'!$G$43</f>
        <v>7155.82</v>
      </c>
      <c r="G16" s="2">
        <f>'92 Tampa'!$G$44</f>
        <v>8363</v>
      </c>
      <c r="H16" s="2">
        <f>'93 Vancouver'!G43</f>
        <v>6785</v>
      </c>
      <c r="I16" s="2">
        <f>'94 Santa Fe'!$G$43</f>
        <v>8500</v>
      </c>
      <c r="J16" s="2">
        <f>'95 Madison'!$G$49</f>
        <v>16094.470000000001</v>
      </c>
      <c r="K16" s="2">
        <f>'96 Boston'!$G$47</f>
        <v>17124.440000000002</v>
      </c>
      <c r="L16" s="2">
        <f>'97 San Diego'!$G$54</f>
        <v>33252.82</v>
      </c>
      <c r="N16" s="2">
        <v>37500</v>
      </c>
    </row>
    <row r="17" spans="1:14" ht="12.75">
      <c r="A17" t="s">
        <v>26</v>
      </c>
      <c r="B17" s="2">
        <f>'87 Crystal City'!$G$54</f>
        <v>1956.5</v>
      </c>
      <c r="C17" s="2">
        <f>'88 Seattle'!$G$55</f>
        <v>2828.34</v>
      </c>
      <c r="D17" s="2">
        <f>'89 Buffalo'!$G$55</f>
        <v>3024.76</v>
      </c>
      <c r="E17" s="2">
        <f>'90 Oakland'!$G$53</f>
        <v>12058.48</v>
      </c>
      <c r="F17" s="2">
        <f>'91 Wmsburg'!$G$54</f>
        <v>10234.49</v>
      </c>
      <c r="G17" s="2">
        <f>'92 Tampa'!$G$55</f>
        <v>11164</v>
      </c>
      <c r="H17" s="2">
        <f>'93 Vancouver'!G54</f>
        <v>2990</v>
      </c>
      <c r="I17" s="2">
        <f>'94 Santa Fe'!$G$54</f>
        <v>13860</v>
      </c>
      <c r="J17" s="2">
        <f>'95 Madison'!$G$60</f>
        <v>20301.160000000003</v>
      </c>
      <c r="K17" s="2">
        <f>'96 Boston'!$G$60</f>
        <v>50644.770000000004</v>
      </c>
      <c r="L17" s="2">
        <f>'97 San Diego'!$G$62</f>
        <v>20647.09</v>
      </c>
      <c r="N17" s="2">
        <v>23000</v>
      </c>
    </row>
    <row r="18" spans="1:14" ht="12.75">
      <c r="A18" t="s">
        <v>27</v>
      </c>
      <c r="B18" s="2">
        <f>'87 Crystal City'!$G$63</f>
        <v>2900.1</v>
      </c>
      <c r="C18" s="2">
        <f>'88 Seattle'!$G$64</f>
        <v>2196.19</v>
      </c>
      <c r="D18" s="2">
        <f>'89 Buffalo'!$G$64</f>
        <v>1581</v>
      </c>
      <c r="E18" s="2">
        <f>'90 Oakland'!$G$62</f>
        <v>3198.21</v>
      </c>
      <c r="F18" s="2">
        <f>'91 Wmsburg'!$G$63</f>
        <v>3051.15</v>
      </c>
      <c r="G18" s="2">
        <f>'92 Tampa'!$G$64</f>
        <v>3547</v>
      </c>
      <c r="H18" s="2">
        <f>'93 Vancouver'!G63</f>
        <v>5060</v>
      </c>
      <c r="I18" s="2">
        <f>'94 Santa Fe'!$G$63</f>
        <v>5100</v>
      </c>
      <c r="J18" s="2">
        <f>'95 Madison'!$G$69</f>
        <v>5451.7</v>
      </c>
      <c r="K18" s="2">
        <f>'96 Boston'!$G$69</f>
        <v>12307.05</v>
      </c>
      <c r="L18" s="2">
        <f>'97 San Diego'!$G$69</f>
        <v>10958.48</v>
      </c>
      <c r="N18" s="2">
        <v>7600</v>
      </c>
    </row>
    <row r="19" spans="1:12" ht="12.75">
      <c r="A19" t="s">
        <v>28</v>
      </c>
      <c r="B19" s="2">
        <f>'87 Crystal City'!$G$77</f>
        <v>2913.3999999999996</v>
      </c>
      <c r="C19" s="2">
        <f>'88 Seattle'!$G$78</f>
        <v>3012.1400000000003</v>
      </c>
      <c r="D19" s="2">
        <f>'89 Buffalo'!$G$78</f>
        <v>8281.259999999998</v>
      </c>
      <c r="E19" s="2">
        <f>'90 Oakland'!$G$76</f>
        <v>3424.51</v>
      </c>
      <c r="F19" s="2">
        <f>'91 Wmsburg'!$G$77</f>
        <v>5474.95</v>
      </c>
      <c r="G19" s="2">
        <f>'92 Tampa'!$G$78</f>
        <v>4093</v>
      </c>
      <c r="H19" s="2">
        <f>'93 Vancouver'!G77</f>
        <v>5900</v>
      </c>
      <c r="I19" s="2">
        <f>'94 Santa Fe'!$G$77</f>
        <v>6540</v>
      </c>
      <c r="J19" s="2">
        <f>'95 Madison'!$G$85</f>
        <v>19384.78</v>
      </c>
      <c r="K19" s="2">
        <f>'96 Boston'!$G$85</f>
        <v>24153.61</v>
      </c>
      <c r="L19" s="2">
        <f>'97 San Diego'!$G$85</f>
        <v>20444.79</v>
      </c>
    </row>
    <row r="20" spans="1:9" ht="12.75">
      <c r="A20" t="s">
        <v>29</v>
      </c>
      <c r="B20" s="2"/>
      <c r="C20" s="2"/>
      <c r="D20" s="2"/>
      <c r="E20" s="2"/>
      <c r="F20" s="2"/>
      <c r="G20" s="2"/>
      <c r="H20" s="2"/>
      <c r="I20" s="2"/>
    </row>
    <row r="21" spans="1:12" ht="12.75">
      <c r="A21" t="s">
        <v>30</v>
      </c>
      <c r="B21" s="2">
        <f>'87 Crystal City'!$G$85</f>
        <v>8959.5</v>
      </c>
      <c r="C21" s="2">
        <f>'88 Seattle'!$G$86</f>
        <v>13384.300000000001</v>
      </c>
      <c r="D21" s="2">
        <f>'89 Buffalo'!$G$86</f>
        <v>12317</v>
      </c>
      <c r="E21" s="2">
        <f>'90 Oakland'!$G$84</f>
        <v>8210.199999999999</v>
      </c>
      <c r="F21" s="2">
        <f>'91 Wmsburg'!$G$85</f>
        <v>8483.08</v>
      </c>
      <c r="G21" s="2">
        <f>'92 Tampa'!$G$86</f>
        <v>6675</v>
      </c>
      <c r="H21" s="2">
        <f>'93 Vancouver'!G85</f>
        <v>4900</v>
      </c>
      <c r="I21" s="2">
        <f>'94 Santa Fe'!$G$85</f>
        <v>12000</v>
      </c>
      <c r="J21" s="2">
        <f>'95 Madison'!$G$93</f>
        <v>12749.070000000002</v>
      </c>
      <c r="K21" s="2">
        <f>'96 Boston'!$G$93</f>
        <v>33181.44</v>
      </c>
      <c r="L21" s="2">
        <f>'97 San Diego'!$G$93</f>
        <v>5920.95</v>
      </c>
    </row>
    <row r="22" spans="1:14" ht="12.75">
      <c r="A22" t="s">
        <v>31</v>
      </c>
      <c r="B22" s="2">
        <f>'87 Crystal City'!$G$92</f>
        <v>13148.699999999999</v>
      </c>
      <c r="C22" s="2">
        <f>'88 Seattle'!$G$93</f>
        <v>16199.34</v>
      </c>
      <c r="D22" s="2">
        <f>'89 Buffalo'!$G$93</f>
        <v>10022.8</v>
      </c>
      <c r="E22" s="2">
        <f>'90 Oakland'!$G$91</f>
        <v>19596.79</v>
      </c>
      <c r="F22" s="2">
        <f>'91 Wmsburg'!$G$92</f>
        <v>11562.09</v>
      </c>
      <c r="G22" s="2">
        <f>'92 Tampa'!$G$93</f>
        <v>13384</v>
      </c>
      <c r="H22" s="2">
        <f>'93 Vancouver'!G92</f>
        <v>5130</v>
      </c>
      <c r="I22" s="2">
        <f>'94 Santa Fe'!$G$92</f>
        <v>14000</v>
      </c>
      <c r="J22" s="2">
        <f>'95 Madison'!$G$103</f>
        <v>12186.409999999998</v>
      </c>
      <c r="K22" s="2">
        <f>'96 Boston'!$G$100</f>
        <v>15884.409999999998</v>
      </c>
      <c r="L22" s="2">
        <f>'97 San Diego'!$G$107</f>
        <v>49970.04</v>
      </c>
      <c r="N22" s="2">
        <v>43250</v>
      </c>
    </row>
    <row r="23" spans="1:14" ht="12.75">
      <c r="A23" t="s">
        <v>19</v>
      </c>
      <c r="B23" s="2">
        <f>'87 Crystal City'!$G$94</f>
        <v>0</v>
      </c>
      <c r="C23" s="2">
        <f>'88 Seattle'!$G$95</f>
        <v>0</v>
      </c>
      <c r="D23" s="2">
        <f>'89 Buffalo'!$G$95</f>
        <v>0</v>
      </c>
      <c r="E23" s="2">
        <f>'90 Oakland'!$G$93</f>
        <v>0</v>
      </c>
      <c r="F23" s="2">
        <f>'91 Wmsburg'!$G$94</f>
        <v>0</v>
      </c>
      <c r="G23" s="2">
        <f>'92 Tampa'!$G$95</f>
        <v>0</v>
      </c>
      <c r="H23" s="2">
        <f>'93 Vancouver'!G102</f>
        <v>9550</v>
      </c>
      <c r="I23" s="2">
        <f>'94 Santa Fe'!$G$94</f>
        <v>0</v>
      </c>
      <c r="J23" s="2">
        <f>'95 Madison'!$G$105</f>
        <v>0</v>
      </c>
      <c r="K23" s="2">
        <f>'96 Boston'!$G$102</f>
        <v>0</v>
      </c>
      <c r="L23" s="2">
        <f>'97 San Diego'!$G$109</f>
        <v>0</v>
      </c>
      <c r="N23" s="2">
        <v>0</v>
      </c>
    </row>
    <row r="24" spans="1:14" ht="12.75">
      <c r="A24" t="s">
        <v>32</v>
      </c>
      <c r="B24" s="2">
        <f>'87 Crystal City'!$G$102</f>
        <v>2871.0499999999997</v>
      </c>
      <c r="C24" s="2">
        <f>'88 Seattle'!$G$103</f>
        <v>5239.8099999999995</v>
      </c>
      <c r="D24" s="2">
        <f>'89 Buffalo'!$G$103</f>
        <v>4838.9400000000005</v>
      </c>
      <c r="E24" s="2">
        <f>'90 Oakland'!$G$101</f>
        <v>5085.76</v>
      </c>
      <c r="F24" s="2">
        <f>'91 Wmsburg'!$G$102</f>
        <v>5698.11</v>
      </c>
      <c r="G24" s="2">
        <f>'92 Tampa'!$G$103</f>
        <v>6198</v>
      </c>
      <c r="H24" s="2">
        <f>'93 Vancouver'!G102</f>
        <v>9550</v>
      </c>
      <c r="I24" s="2">
        <f>'94 Santa Fe'!$G$102</f>
        <v>13850</v>
      </c>
      <c r="J24" s="2">
        <f>'95 Madison'!$G$114</f>
        <v>21154.07</v>
      </c>
      <c r="K24" s="2">
        <f>'96 Boston'!$G$114</f>
        <v>23581.98</v>
      </c>
      <c r="L24" s="2">
        <f>'97 San Diego'!$G$122</f>
        <v>46977.7</v>
      </c>
      <c r="N24" s="2">
        <v>24840</v>
      </c>
    </row>
    <row r="25" spans="1:14" ht="12.75">
      <c r="A25" t="s">
        <v>33</v>
      </c>
      <c r="B25" s="2">
        <f>'87 Crystal City'!$G$104</f>
        <v>0</v>
      </c>
      <c r="C25" s="2">
        <f>'88 Seattle'!$G$105</f>
        <v>0</v>
      </c>
      <c r="D25" s="2">
        <f>'89 Buffalo'!$G$105</f>
        <v>0</v>
      </c>
      <c r="E25" s="2">
        <f>'90 Oakland'!$G$103</f>
        <v>0</v>
      </c>
      <c r="F25" s="2">
        <f>'91 Wmsburg'!$G$104</f>
        <v>0</v>
      </c>
      <c r="G25" s="2">
        <f>'92 Tampa'!$G$105</f>
        <v>0</v>
      </c>
      <c r="H25" s="2">
        <f>'93 Vancouver'!G104</f>
        <v>0</v>
      </c>
      <c r="I25" s="2">
        <f>'94 Santa Fe'!$G$104</f>
        <v>0</v>
      </c>
      <c r="J25" s="2">
        <f>'95 Madison'!$G$116</f>
        <v>0</v>
      </c>
      <c r="K25" s="2">
        <f>'96 Boston'!$G$116</f>
        <v>0</v>
      </c>
      <c r="L25" s="2">
        <f>'97 San Diego'!$G$124</f>
        <v>0</v>
      </c>
      <c r="N25" s="2">
        <v>0</v>
      </c>
    </row>
    <row r="26" spans="1:12" ht="12.75">
      <c r="A26" t="s">
        <v>34</v>
      </c>
      <c r="B26" s="2">
        <f>'87 Crystal City'!$G$106</f>
        <v>0</v>
      </c>
      <c r="C26" s="2">
        <f>'88 Seattle'!$G$107</f>
        <v>0</v>
      </c>
      <c r="D26" s="2">
        <f>'89 Buffalo'!$G$107</f>
        <v>0</v>
      </c>
      <c r="E26" s="2">
        <f>'90 Oakland'!$G$105</f>
        <v>0</v>
      </c>
      <c r="F26" s="2">
        <f>'91 Wmsburg'!$G$106</f>
        <v>0</v>
      </c>
      <c r="G26" s="2">
        <f>'92 Tampa'!$G$107</f>
        <v>0</v>
      </c>
      <c r="H26" s="2">
        <f>'93 Vancouver'!G106</f>
        <v>0</v>
      </c>
      <c r="I26" s="2">
        <f>'94 Santa Fe'!$G$106</f>
        <v>9000</v>
      </c>
      <c r="J26" s="2">
        <f>'95 Madison'!$G$118</f>
        <v>0</v>
      </c>
      <c r="K26" s="2">
        <f>'96 Boston'!$G$124</f>
        <v>20572.65</v>
      </c>
      <c r="L26" s="2">
        <f>'97 San Diego'!$G$126</f>
        <v>0</v>
      </c>
    </row>
    <row r="27" spans="1:21" s="1" customFormat="1" ht="12.75">
      <c r="A27" s="10" t="s">
        <v>23</v>
      </c>
      <c r="B27" s="11">
        <f>'87 Crystal City'!$G$108</f>
        <v>36142.01</v>
      </c>
      <c r="C27" s="11">
        <f>'88 Seattle'!$G$109</f>
        <v>48635.880000000005</v>
      </c>
      <c r="D27" s="11">
        <f>'89 Buffalo'!$G$109</f>
        <v>40951.36</v>
      </c>
      <c r="E27" s="11">
        <f>'90 Oakland'!$G$107</f>
        <v>57131.65</v>
      </c>
      <c r="F27" s="11">
        <f>'91 Wmsburg'!$G$108</f>
        <v>51659.69</v>
      </c>
      <c r="G27" s="11">
        <f>'92 Tampa'!$G$109</f>
        <v>53424</v>
      </c>
      <c r="H27" s="11">
        <f>'93 Vancouver'!G108</f>
        <v>40315</v>
      </c>
      <c r="I27" s="11">
        <f>'94 Santa Fe'!$G$108</f>
        <v>82850</v>
      </c>
      <c r="J27" s="11">
        <f>'95 Madison'!$G$120</f>
        <v>107321.66</v>
      </c>
      <c r="K27" s="11">
        <f>'96 Boston'!$G$130</f>
        <v>206597</v>
      </c>
      <c r="L27" s="11">
        <f>'97 San Diego'!$G$128</f>
        <v>188171.87</v>
      </c>
      <c r="M27" s="11">
        <v>180390</v>
      </c>
      <c r="N27" s="11">
        <v>136190</v>
      </c>
      <c r="O27" s="11"/>
      <c r="P27" s="11"/>
      <c r="Q27" s="11"/>
      <c r="R27" s="11"/>
      <c r="S27" s="11"/>
      <c r="T27" s="11"/>
      <c r="U27" s="12"/>
    </row>
    <row r="28" spans="1:9" ht="12.75">
      <c r="A28" s="3"/>
      <c r="B28" s="2"/>
      <c r="C28" s="2"/>
      <c r="D28" s="2"/>
      <c r="E28" s="2"/>
      <c r="F28" s="2"/>
      <c r="G28" s="2"/>
      <c r="H28" s="2"/>
      <c r="I28" s="2"/>
    </row>
    <row r="29" spans="1:9" ht="12.75">
      <c r="A29" s="1" t="s">
        <v>35</v>
      </c>
      <c r="B29" s="2"/>
      <c r="C29" s="2"/>
      <c r="D29" s="2"/>
      <c r="E29" s="2"/>
      <c r="F29" s="2"/>
      <c r="G29" s="2"/>
      <c r="H29" s="2"/>
      <c r="I29" s="2"/>
    </row>
    <row r="30" spans="1:14" ht="12.75">
      <c r="A30" s="3" t="s">
        <v>36</v>
      </c>
      <c r="B30" s="2">
        <f aca="true" t="shared" si="1" ref="B30:I30">B13</f>
        <v>47905.95</v>
      </c>
      <c r="C30" s="2">
        <f t="shared" si="1"/>
        <v>46342.31</v>
      </c>
      <c r="D30" s="2">
        <f t="shared" si="1"/>
        <v>42526.96</v>
      </c>
      <c r="E30" s="2">
        <f t="shared" si="1"/>
        <v>59606.86</v>
      </c>
      <c r="F30" s="2">
        <f t="shared" si="1"/>
        <v>51155.72</v>
      </c>
      <c r="G30" s="2">
        <f t="shared" si="1"/>
        <v>37856</v>
      </c>
      <c r="H30" s="2">
        <f t="shared" si="1"/>
        <v>55328</v>
      </c>
      <c r="I30" s="2">
        <f t="shared" si="1"/>
        <v>82850</v>
      </c>
      <c r="J30" s="2">
        <f>J13</f>
        <v>113715.09</v>
      </c>
      <c r="K30" s="2">
        <f>K13</f>
        <v>206596.72</v>
      </c>
      <c r="L30" s="2">
        <f>L13</f>
        <v>174349.7</v>
      </c>
      <c r="M30" s="2">
        <f>M13</f>
        <v>211087</v>
      </c>
      <c r="N30" s="2">
        <f>N13</f>
        <v>174100</v>
      </c>
    </row>
    <row r="31" spans="1:11" ht="12.75">
      <c r="A31" s="3" t="s">
        <v>37</v>
      </c>
      <c r="B31" s="2"/>
      <c r="C31" s="2"/>
      <c r="D31" s="2"/>
      <c r="E31" s="2"/>
      <c r="F31" s="2"/>
      <c r="G31" s="2"/>
      <c r="H31" s="2"/>
      <c r="I31" s="2"/>
      <c r="K31" s="2">
        <v>-25000</v>
      </c>
    </row>
    <row r="32" spans="1:14" ht="12.75">
      <c r="A32" s="3" t="s">
        <v>38</v>
      </c>
      <c r="B32" s="2"/>
      <c r="C32" s="2"/>
      <c r="D32" s="2"/>
      <c r="E32" s="2"/>
      <c r="F32" s="2"/>
      <c r="G32" s="2"/>
      <c r="H32" s="2"/>
      <c r="I32" s="2"/>
      <c r="K32" s="2">
        <f>K30+K31</f>
        <v>181596.72</v>
      </c>
      <c r="L32" s="2">
        <f>L30+L31</f>
        <v>174349.7</v>
      </c>
      <c r="M32" s="2">
        <f>M30+M31</f>
        <v>211087</v>
      </c>
      <c r="N32" s="2">
        <f>N30+N31</f>
        <v>174100</v>
      </c>
    </row>
    <row r="33" spans="1:14" ht="12.75">
      <c r="A33" s="3" t="s">
        <v>39</v>
      </c>
      <c r="B33" s="2">
        <f aca="true" t="shared" si="2" ref="B33:I33">B27</f>
        <v>36142.01</v>
      </c>
      <c r="C33" s="2">
        <f t="shared" si="2"/>
        <v>48635.880000000005</v>
      </c>
      <c r="D33" s="2">
        <f t="shared" si="2"/>
        <v>40951.36</v>
      </c>
      <c r="E33" s="2">
        <f t="shared" si="2"/>
        <v>57131.65</v>
      </c>
      <c r="F33" s="2">
        <f t="shared" si="2"/>
        <v>51659.69</v>
      </c>
      <c r="G33" s="2">
        <f t="shared" si="2"/>
        <v>53424</v>
      </c>
      <c r="H33" s="2">
        <f t="shared" si="2"/>
        <v>40315</v>
      </c>
      <c r="I33" s="2">
        <f t="shared" si="2"/>
        <v>82850</v>
      </c>
      <c r="J33" s="2">
        <f>J27</f>
        <v>107321.66</v>
      </c>
      <c r="K33" s="2">
        <f>'96 Boston'!$G$126</f>
        <v>197450.35</v>
      </c>
      <c r="L33" s="2">
        <f>L27</f>
        <v>188171.87</v>
      </c>
      <c r="M33" s="2">
        <f>M27</f>
        <v>180390</v>
      </c>
      <c r="N33" s="2">
        <f>N27</f>
        <v>136190</v>
      </c>
    </row>
    <row r="34" spans="1:14" ht="12.75">
      <c r="A34" s="3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ht="12.75">
      <c r="A35" s="3" t="s">
        <v>41</v>
      </c>
      <c r="B35" s="2">
        <f aca="true" t="shared" si="3" ref="B35:J35">B34+B30-B33</f>
        <v>11763.939999999995</v>
      </c>
      <c r="C35" s="2">
        <f t="shared" si="3"/>
        <v>-2293.570000000007</v>
      </c>
      <c r="D35" s="2">
        <f t="shared" si="3"/>
        <v>1575.5999999999985</v>
      </c>
      <c r="E35" s="2">
        <f t="shared" si="3"/>
        <v>2475.209999999999</v>
      </c>
      <c r="F35" s="2">
        <f t="shared" si="3"/>
        <v>-503.97000000000116</v>
      </c>
      <c r="G35" s="2">
        <f t="shared" si="3"/>
        <v>-15568</v>
      </c>
      <c r="H35" s="2">
        <f t="shared" si="3"/>
        <v>15013</v>
      </c>
      <c r="I35" s="2">
        <f t="shared" si="3"/>
        <v>0</v>
      </c>
      <c r="J35" s="2">
        <f t="shared" si="3"/>
        <v>6393.429999999993</v>
      </c>
      <c r="K35" s="2">
        <f>K34+K32-K33</f>
        <v>-15853.630000000005</v>
      </c>
      <c r="L35" s="2">
        <f>L34+L32-L33</f>
        <v>-13822.169999999984</v>
      </c>
      <c r="M35" s="2">
        <f>M32-M33+M34</f>
        <v>30697</v>
      </c>
      <c r="N35" s="2">
        <f>N32-N33+N34</f>
        <v>37910</v>
      </c>
    </row>
    <row r="36" spans="2:9" ht="12.75">
      <c r="B36" s="2"/>
      <c r="C36" s="2"/>
      <c r="D36" s="2"/>
      <c r="E36" s="2"/>
      <c r="F36" s="2"/>
      <c r="G36" s="2"/>
      <c r="H36" s="2"/>
      <c r="I36" s="2"/>
    </row>
    <row r="37" spans="1:9" ht="12.75">
      <c r="A37" s="1" t="s">
        <v>42</v>
      </c>
      <c r="B37" s="2"/>
      <c r="C37" s="2"/>
      <c r="D37" s="2"/>
      <c r="E37" s="2"/>
      <c r="F37" s="2"/>
      <c r="G37" s="2"/>
      <c r="H37" s="2"/>
      <c r="I37" s="2"/>
    </row>
    <row r="38" spans="1:12" ht="12.75">
      <c r="A38" t="s">
        <v>43</v>
      </c>
      <c r="B38" s="2">
        <v>6000</v>
      </c>
      <c r="C38" s="2">
        <v>6000</v>
      </c>
      <c r="D38" s="2">
        <v>6000</v>
      </c>
      <c r="E38" s="2">
        <v>33200</v>
      </c>
      <c r="F38" s="2">
        <v>25100</v>
      </c>
      <c r="G38" s="2">
        <v>25000</v>
      </c>
      <c r="H38" s="2"/>
      <c r="I38" s="2">
        <v>25000</v>
      </c>
      <c r="J38" s="2">
        <v>25000</v>
      </c>
      <c r="K38" s="2">
        <v>25000</v>
      </c>
      <c r="L38" s="2">
        <v>30000</v>
      </c>
    </row>
    <row r="39" spans="1:9" ht="12.75">
      <c r="A39" t="s">
        <v>33</v>
      </c>
      <c r="B39" s="2"/>
      <c r="C39" s="2">
        <v>0</v>
      </c>
      <c r="D39" s="2"/>
      <c r="E39" s="2"/>
      <c r="F39" s="2"/>
      <c r="G39" s="2"/>
      <c r="H39" s="2"/>
      <c r="I39" s="2"/>
    </row>
    <row r="40" spans="1:14" ht="12.75">
      <c r="A40" t="s">
        <v>44</v>
      </c>
      <c r="B40" s="2">
        <f aca="true" t="shared" si="4" ref="B40:I40">B35</f>
        <v>11763.939999999995</v>
      </c>
      <c r="C40" s="2">
        <f t="shared" si="4"/>
        <v>-2293.570000000007</v>
      </c>
      <c r="D40" s="2">
        <f t="shared" si="4"/>
        <v>1575.5999999999985</v>
      </c>
      <c r="E40" s="2">
        <f t="shared" si="4"/>
        <v>2475.209999999999</v>
      </c>
      <c r="F40" s="2">
        <f t="shared" si="4"/>
        <v>-503.97000000000116</v>
      </c>
      <c r="G40" s="2">
        <f t="shared" si="4"/>
        <v>-15568</v>
      </c>
      <c r="H40" s="2">
        <f t="shared" si="4"/>
        <v>15013</v>
      </c>
      <c r="I40" s="2">
        <f t="shared" si="4"/>
        <v>0</v>
      </c>
      <c r="J40" s="2">
        <f>J35</f>
        <v>6393.429999999993</v>
      </c>
      <c r="K40" s="2">
        <f>K35</f>
        <v>-15853.630000000005</v>
      </c>
      <c r="L40" s="2">
        <f>L35</f>
        <v>-13822.169999999984</v>
      </c>
      <c r="M40" s="2">
        <f>M35</f>
        <v>30697</v>
      </c>
      <c r="N40" s="2">
        <f>N35</f>
        <v>37910</v>
      </c>
    </row>
    <row r="41" spans="1:9" ht="12.75">
      <c r="A41" t="s">
        <v>45</v>
      </c>
      <c r="B41" s="2"/>
      <c r="C41" s="2"/>
      <c r="D41" s="2"/>
      <c r="E41" s="2"/>
      <c r="F41" s="2"/>
      <c r="G41" s="2"/>
      <c r="H41" s="2"/>
      <c r="I41" s="2"/>
    </row>
    <row r="42" spans="1:10" ht="12.75">
      <c r="A42" t="s">
        <v>46</v>
      </c>
      <c r="B42" s="2"/>
      <c r="C42" s="2">
        <v>-1265.59</v>
      </c>
      <c r="D42" s="2"/>
      <c r="E42" s="2"/>
      <c r="F42" s="2"/>
      <c r="G42" s="2"/>
      <c r="H42" s="2"/>
      <c r="I42" s="2"/>
      <c r="J42" s="2">
        <f>-(J40/2)</f>
        <v>-3196.7149999999965</v>
      </c>
    </row>
    <row r="43" spans="1:14" ht="12.75">
      <c r="A43" t="s">
        <v>47</v>
      </c>
      <c r="B43" s="2">
        <f aca="true" t="shared" si="5" ref="B43:N43">SUM(B38:B42)</f>
        <v>17763.939999999995</v>
      </c>
      <c r="C43" s="2">
        <f t="shared" si="5"/>
        <v>2440.839999999993</v>
      </c>
      <c r="D43" s="2">
        <f t="shared" si="5"/>
        <v>7575.5999999999985</v>
      </c>
      <c r="E43" s="2">
        <f t="shared" si="5"/>
        <v>35675.21</v>
      </c>
      <c r="F43" s="2">
        <f t="shared" si="5"/>
        <v>24596.03</v>
      </c>
      <c r="G43" s="2">
        <f t="shared" si="5"/>
        <v>9432</v>
      </c>
      <c r="H43" s="2">
        <f t="shared" si="5"/>
        <v>15013</v>
      </c>
      <c r="I43" s="2">
        <f t="shared" si="5"/>
        <v>25000</v>
      </c>
      <c r="J43" s="2">
        <f t="shared" si="5"/>
        <v>28196.714999999997</v>
      </c>
      <c r="K43" s="2">
        <f t="shared" si="5"/>
        <v>9146.369999999995</v>
      </c>
      <c r="L43" s="2">
        <f t="shared" si="5"/>
        <v>16177.830000000016</v>
      </c>
      <c r="M43" s="2">
        <f t="shared" si="5"/>
        <v>30697</v>
      </c>
      <c r="N43" s="2">
        <f t="shared" si="5"/>
        <v>37910</v>
      </c>
    </row>
    <row r="44" spans="2:7" ht="12.75">
      <c r="B44" s="2"/>
      <c r="C44" s="2"/>
      <c r="D44" s="2"/>
      <c r="E44" s="2"/>
      <c r="F44" s="2"/>
      <c r="G44" s="2"/>
    </row>
    <row r="45" ht="12.75">
      <c r="A45" t="s">
        <v>48</v>
      </c>
    </row>
    <row r="46" ht="12.75">
      <c r="A46" t="s">
        <v>49</v>
      </c>
    </row>
    <row r="51" ht="12.75">
      <c r="A51" s="22"/>
    </row>
  </sheetData>
  <sheetProtection/>
  <printOptions gridLines="1" headings="1"/>
  <pageMargins left="0.5" right="0.5" top="1" bottom="0.75" header="0.5" footer="0.5"/>
  <pageSetup fitToHeight="1" fitToWidth="1" orientation="landscape" scale="81" r:id="rId2"/>
  <headerFooter alignWithMargins="0">
    <oddHeader>&amp;C&amp;f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02">
      <selection activeCell="K46" sqref="K46"/>
    </sheetView>
  </sheetViews>
  <sheetFormatPr defaultColWidth="12.375" defaultRowHeight="12.75"/>
  <cols>
    <col min="1" max="1" width="14.875" style="0" customWidth="1"/>
    <col min="2" max="2" width="7.00390625" style="4" customWidth="1"/>
    <col min="3" max="3" width="6.75390625" style="2" customWidth="1"/>
    <col min="4" max="4" width="6.875" style="4" customWidth="1"/>
    <col min="5" max="5" width="5.875" style="2" customWidth="1"/>
    <col min="6" max="6" width="9.25390625" style="4" customWidth="1"/>
    <col min="7" max="7" width="11.875" style="2" customWidth="1"/>
    <col min="8" max="8" width="12.00390625" style="0" customWidth="1"/>
  </cols>
  <sheetData>
    <row r="1" ht="12.75">
      <c r="A1" s="1" t="s">
        <v>50</v>
      </c>
    </row>
    <row r="2" spans="2:7" s="1" customFormat="1" ht="12.75">
      <c r="B2" s="31" t="s">
        <v>51</v>
      </c>
      <c r="C2" s="11"/>
      <c r="D2" s="31" t="s">
        <v>52</v>
      </c>
      <c r="E2" s="11"/>
      <c r="F2" s="31"/>
      <c r="G2" s="11"/>
    </row>
    <row r="3" spans="1:7" s="1" customFormat="1" ht="12.75">
      <c r="A3" s="1" t="s">
        <v>53</v>
      </c>
      <c r="B3" s="31" t="s">
        <v>54</v>
      </c>
      <c r="C3" s="11" t="s">
        <v>55</v>
      </c>
      <c r="D3" s="31" t="s">
        <v>54</v>
      </c>
      <c r="E3" s="11" t="s">
        <v>55</v>
      </c>
      <c r="F3" s="31" t="s">
        <v>56</v>
      </c>
      <c r="G3" s="11" t="s">
        <v>57</v>
      </c>
    </row>
    <row r="4" spans="1:7" ht="12.75">
      <c r="A4" t="s">
        <v>58</v>
      </c>
      <c r="B4" s="4">
        <v>85</v>
      </c>
      <c r="C4" s="2">
        <v>95</v>
      </c>
      <c r="D4" s="4">
        <v>67</v>
      </c>
      <c r="E4" s="2">
        <v>125</v>
      </c>
      <c r="F4" s="4">
        <f aca="true" t="shared" si="0" ref="F4:F9">B4+D4</f>
        <v>152</v>
      </c>
      <c r="G4" s="2">
        <f aca="true" t="shared" si="1" ref="G4:G10">B4*C4+D4*E4</f>
        <v>16450</v>
      </c>
    </row>
    <row r="5" spans="1:7" ht="12.75">
      <c r="A5" t="s">
        <v>242</v>
      </c>
      <c r="B5" s="4">
        <v>24</v>
      </c>
      <c r="C5" s="2">
        <v>20</v>
      </c>
      <c r="D5" s="4">
        <v>54</v>
      </c>
      <c r="E5" s="2">
        <v>20</v>
      </c>
      <c r="F5" s="4">
        <f t="shared" si="0"/>
        <v>78</v>
      </c>
      <c r="G5" s="2">
        <f t="shared" si="1"/>
        <v>1560</v>
      </c>
    </row>
    <row r="6" spans="1:7" ht="12.75">
      <c r="A6" t="s">
        <v>243</v>
      </c>
      <c r="B6" s="4">
        <v>0</v>
      </c>
      <c r="C6" s="2">
        <v>20</v>
      </c>
      <c r="D6" s="4">
        <v>0</v>
      </c>
      <c r="E6" s="2">
        <v>20</v>
      </c>
      <c r="F6" s="4">
        <f t="shared" si="0"/>
        <v>0</v>
      </c>
      <c r="G6" s="2">
        <f t="shared" si="1"/>
        <v>0</v>
      </c>
    </row>
    <row r="7" spans="1:7" ht="12.75">
      <c r="A7" t="s">
        <v>244</v>
      </c>
      <c r="B7" s="4">
        <v>88</v>
      </c>
      <c r="C7" s="2">
        <v>140</v>
      </c>
      <c r="D7" s="4">
        <v>67</v>
      </c>
      <c r="E7" s="2">
        <v>170</v>
      </c>
      <c r="F7" s="4">
        <f t="shared" si="0"/>
        <v>155</v>
      </c>
      <c r="G7" s="2">
        <f t="shared" si="1"/>
        <v>23710</v>
      </c>
    </row>
    <row r="8" spans="1:7" ht="12.75">
      <c r="A8" t="s">
        <v>263</v>
      </c>
      <c r="E8" s="2">
        <v>175</v>
      </c>
      <c r="F8" s="4">
        <f t="shared" si="0"/>
        <v>0</v>
      </c>
      <c r="G8" s="2">
        <f t="shared" si="1"/>
        <v>0</v>
      </c>
    </row>
    <row r="9" spans="1:7" ht="12.75">
      <c r="A9" t="s">
        <v>264</v>
      </c>
      <c r="E9" s="2">
        <v>125</v>
      </c>
      <c r="F9" s="4">
        <f t="shared" si="0"/>
        <v>0</v>
      </c>
      <c r="G9" s="2">
        <f t="shared" si="1"/>
        <v>0</v>
      </c>
    </row>
    <row r="10" spans="1:7" ht="12.75">
      <c r="A10" t="s">
        <v>265</v>
      </c>
      <c r="E10" s="2">
        <v>25</v>
      </c>
      <c r="G10" s="2">
        <f t="shared" si="1"/>
        <v>0</v>
      </c>
    </row>
    <row r="11" spans="1:7" ht="12.75">
      <c r="A11" s="3" t="s">
        <v>23</v>
      </c>
      <c r="B11" s="4">
        <f>B4+B5+B6+B7+B8+B9</f>
        <v>197</v>
      </c>
      <c r="C11" s="2">
        <f>C4+C5+C6+C7+C8+C9</f>
        <v>275</v>
      </c>
      <c r="D11" s="4">
        <f>D4+D5+D6+D7+D8+D9</f>
        <v>188</v>
      </c>
      <c r="E11" s="2">
        <f>E4+E5+E6+E7+E8+E9</f>
        <v>635</v>
      </c>
      <c r="F11" s="4">
        <f>B11+D11</f>
        <v>385</v>
      </c>
      <c r="G11" s="2">
        <f>G4+G5+G6+G7+G8+G9+G10</f>
        <v>41720</v>
      </c>
    </row>
    <row r="13" ht="12.75">
      <c r="A13" s="1" t="s">
        <v>63</v>
      </c>
    </row>
    <row r="14" spans="1:7" ht="12.75">
      <c r="A14" t="s">
        <v>64</v>
      </c>
      <c r="G14" s="2">
        <v>4142.86</v>
      </c>
    </row>
    <row r="15" ht="12.75">
      <c r="A15" t="s">
        <v>65</v>
      </c>
    </row>
    <row r="16" ht="12.75">
      <c r="A16" t="s">
        <v>66</v>
      </c>
    </row>
    <row r="17" spans="1:7" ht="12.75">
      <c r="A17" s="3" t="s">
        <v>23</v>
      </c>
      <c r="G17" s="2">
        <f>G14+G15+G16</f>
        <v>4142.86</v>
      </c>
    </row>
    <row r="19" spans="1:7" ht="12.75">
      <c r="A19" s="1" t="s">
        <v>67</v>
      </c>
      <c r="G19" s="2">
        <v>0</v>
      </c>
    </row>
    <row r="21" ht="12.75">
      <c r="A21" s="1" t="s">
        <v>68</v>
      </c>
    </row>
    <row r="22" spans="1:7" ht="12.75">
      <c r="A22" t="s">
        <v>69</v>
      </c>
      <c r="B22" s="4">
        <v>215</v>
      </c>
      <c r="C22" s="2">
        <v>20</v>
      </c>
      <c r="G22" s="2">
        <f>B22*C22</f>
        <v>4300</v>
      </c>
    </row>
    <row r="24" spans="1:7" ht="12.75">
      <c r="A24" s="3" t="s">
        <v>23</v>
      </c>
      <c r="G24" s="2">
        <f>G22+G23</f>
        <v>4300</v>
      </c>
    </row>
    <row r="26" ht="12.75">
      <c r="A26" s="1" t="s">
        <v>70</v>
      </c>
    </row>
    <row r="27" spans="1:7" ht="12.75">
      <c r="A27" t="s">
        <v>71</v>
      </c>
      <c r="G27" s="22">
        <v>992.86</v>
      </c>
    </row>
    <row r="28" spans="1:7" ht="12.75">
      <c r="A28" t="s">
        <v>73</v>
      </c>
      <c r="G28" s="22"/>
    </row>
    <row r="29" spans="1:7" ht="12.75">
      <c r="A29" t="s">
        <v>73</v>
      </c>
      <c r="G29" s="22"/>
    </row>
    <row r="30" spans="1:7" ht="12.75">
      <c r="A30" t="s">
        <v>73</v>
      </c>
      <c r="G30" s="22"/>
    </row>
    <row r="31" spans="1:7" ht="12.75">
      <c r="A31" s="3" t="s">
        <v>23</v>
      </c>
      <c r="G31" s="22">
        <f>G27+G28+G29+G30</f>
        <v>992.86</v>
      </c>
    </row>
    <row r="33" spans="1:7" ht="12.75">
      <c r="A33" s="1" t="s">
        <v>38</v>
      </c>
      <c r="G33" s="2">
        <f>G11+G17+G19+G24+G31</f>
        <v>51155.72</v>
      </c>
    </row>
    <row r="35" ht="12.75">
      <c r="A35" s="1" t="s">
        <v>74</v>
      </c>
    </row>
    <row r="36" ht="12.75">
      <c r="G36" s="30" t="s">
        <v>57</v>
      </c>
    </row>
    <row r="37" spans="1:7" ht="12.75">
      <c r="A37" s="1" t="s">
        <v>75</v>
      </c>
      <c r="G37" s="22"/>
    </row>
    <row r="38" spans="1:7" ht="12.75">
      <c r="A38" t="s">
        <v>76</v>
      </c>
      <c r="G38" s="22">
        <v>1888.7</v>
      </c>
    </row>
    <row r="39" spans="1:7" ht="12.75">
      <c r="A39" t="s">
        <v>77</v>
      </c>
      <c r="G39" s="22">
        <v>1922.74</v>
      </c>
    </row>
    <row r="40" spans="1:7" ht="12.75">
      <c r="A40" t="s">
        <v>78</v>
      </c>
      <c r="G40" s="22">
        <v>271.89</v>
      </c>
    </row>
    <row r="41" spans="1:7" ht="12.75">
      <c r="A41" t="s">
        <v>79</v>
      </c>
      <c r="G41" s="22">
        <v>90.92</v>
      </c>
    </row>
    <row r="42" spans="1:7" ht="12.75">
      <c r="A42" t="s">
        <v>80</v>
      </c>
      <c r="G42" s="22">
        <v>2981.57</v>
      </c>
    </row>
    <row r="43" spans="1:7" ht="12.75">
      <c r="A43" s="3" t="s">
        <v>23</v>
      </c>
      <c r="G43" s="22">
        <f>SUM(G38:G42)</f>
        <v>7155.82</v>
      </c>
    </row>
    <row r="44" ht="12.75">
      <c r="G44" s="22"/>
    </row>
    <row r="45" spans="1:7" ht="12.75">
      <c r="A45" s="1" t="s">
        <v>81</v>
      </c>
      <c r="G45" s="22"/>
    </row>
    <row r="46" spans="1:7" ht="12.75">
      <c r="A46" t="s">
        <v>82</v>
      </c>
      <c r="G46" s="22">
        <v>0</v>
      </c>
    </row>
    <row r="47" spans="1:7" ht="12.75">
      <c r="A47" t="s">
        <v>83</v>
      </c>
      <c r="G47" s="22">
        <v>0</v>
      </c>
    </row>
    <row r="48" spans="1:7" ht="12.75">
      <c r="A48" t="s">
        <v>84</v>
      </c>
      <c r="G48" s="22">
        <v>0</v>
      </c>
    </row>
    <row r="49" spans="1:7" ht="12.75">
      <c r="A49" t="s">
        <v>85</v>
      </c>
      <c r="G49" s="22">
        <v>0</v>
      </c>
    </row>
    <row r="50" spans="1:7" ht="12.75">
      <c r="A50" t="s">
        <v>86</v>
      </c>
      <c r="G50" s="22">
        <v>0</v>
      </c>
    </row>
    <row r="51" spans="1:7" ht="12.75">
      <c r="A51" t="s">
        <v>87</v>
      </c>
      <c r="G51" s="22">
        <v>34.49</v>
      </c>
    </row>
    <row r="52" spans="1:7" ht="12.75">
      <c r="A52" t="s">
        <v>88</v>
      </c>
      <c r="G52" s="22">
        <v>4200</v>
      </c>
    </row>
    <row r="53" spans="1:7" ht="12.75">
      <c r="A53" t="s">
        <v>277</v>
      </c>
      <c r="G53" s="22">
        <v>6000</v>
      </c>
    </row>
    <row r="54" spans="1:7" ht="12.75">
      <c r="A54" s="3" t="s">
        <v>23</v>
      </c>
      <c r="G54" s="22">
        <f>SUM(G46:G53)</f>
        <v>10234.49</v>
      </c>
    </row>
    <row r="55" ht="12.75">
      <c r="G55" s="22"/>
    </row>
    <row r="56" spans="1:7" ht="12.75">
      <c r="A56" t="s">
        <v>90</v>
      </c>
      <c r="G56" s="22"/>
    </row>
    <row r="57" spans="1:7" ht="12.75">
      <c r="A57" t="s">
        <v>91</v>
      </c>
      <c r="G57" s="22"/>
    </row>
    <row r="58" ht="12.75">
      <c r="G58" s="22"/>
    </row>
    <row r="59" spans="1:7" ht="12.75">
      <c r="A59" s="1" t="s">
        <v>92</v>
      </c>
      <c r="G59" s="22"/>
    </row>
    <row r="60" spans="1:7" ht="12.75">
      <c r="A60" t="s">
        <v>93</v>
      </c>
      <c r="G60" s="22">
        <v>516.07</v>
      </c>
    </row>
    <row r="61" spans="1:7" ht="12.75">
      <c r="A61" t="s">
        <v>94</v>
      </c>
      <c r="G61" s="22">
        <v>0</v>
      </c>
    </row>
    <row r="62" spans="1:7" ht="12.75">
      <c r="A62" t="s">
        <v>278</v>
      </c>
      <c r="G62" s="22">
        <v>2535.08</v>
      </c>
    </row>
    <row r="63" spans="1:7" ht="12.75">
      <c r="A63" s="3" t="s">
        <v>23</v>
      </c>
      <c r="G63" s="22">
        <f>SUM(G60:G62)</f>
        <v>3051.15</v>
      </c>
    </row>
    <row r="64" ht="12.75">
      <c r="G64" s="22"/>
    </row>
    <row r="65" spans="1:7" ht="12.75">
      <c r="A65" s="1" t="s">
        <v>96</v>
      </c>
      <c r="G65" s="22"/>
    </row>
    <row r="66" spans="1:7" ht="12.75">
      <c r="A66" t="s">
        <v>97</v>
      </c>
      <c r="G66" s="22">
        <v>645.39</v>
      </c>
    </row>
    <row r="67" spans="1:7" ht="12.75">
      <c r="A67" t="s">
        <v>98</v>
      </c>
      <c r="G67" s="22">
        <v>100</v>
      </c>
    </row>
    <row r="68" spans="1:7" ht="12.75">
      <c r="A68" t="s">
        <v>99</v>
      </c>
      <c r="G68" s="22">
        <v>262.34</v>
      </c>
    </row>
    <row r="69" spans="1:7" ht="12.75">
      <c r="A69" t="s">
        <v>100</v>
      </c>
      <c r="G69" s="22">
        <v>8.62</v>
      </c>
    </row>
    <row r="70" spans="1:7" ht="12.75">
      <c r="A70" t="s">
        <v>101</v>
      </c>
      <c r="G70" s="22">
        <v>153.6</v>
      </c>
    </row>
    <row r="71" spans="1:7" ht="12.75">
      <c r="A71" t="s">
        <v>102</v>
      </c>
      <c r="G71" s="22">
        <v>32.01</v>
      </c>
    </row>
    <row r="72" spans="1:7" ht="12.75">
      <c r="A72" t="s">
        <v>103</v>
      </c>
      <c r="G72" s="22">
        <v>1476.67</v>
      </c>
    </row>
    <row r="73" spans="1:7" ht="12.75">
      <c r="A73" t="s">
        <v>104</v>
      </c>
      <c r="G73" s="22">
        <v>0</v>
      </c>
    </row>
    <row r="74" spans="1:7" ht="12.75">
      <c r="A74" t="s">
        <v>105</v>
      </c>
      <c r="G74" s="22">
        <v>1799.25</v>
      </c>
    </row>
    <row r="75" spans="1:7" ht="12.75">
      <c r="A75" t="s">
        <v>106</v>
      </c>
      <c r="G75" s="22">
        <v>24.74</v>
      </c>
    </row>
    <row r="76" spans="1:7" ht="12.75">
      <c r="A76" t="s">
        <v>279</v>
      </c>
      <c r="G76" s="22">
        <v>972.33</v>
      </c>
    </row>
    <row r="77" spans="1:7" ht="12.75">
      <c r="A77" s="3" t="s">
        <v>23</v>
      </c>
      <c r="G77" s="22">
        <f>SUM(G66:G76)</f>
        <v>5474.95</v>
      </c>
    </row>
    <row r="78" ht="12.75">
      <c r="G78" s="22"/>
    </row>
    <row r="79" spans="1:7" ht="12.75">
      <c r="A79" s="1" t="s">
        <v>108</v>
      </c>
      <c r="G79" s="22"/>
    </row>
    <row r="80" spans="1:7" ht="12.75">
      <c r="A80" t="s">
        <v>109</v>
      </c>
      <c r="G80" s="22">
        <v>0</v>
      </c>
    </row>
    <row r="81" spans="1:7" ht="12.75">
      <c r="A81" t="s">
        <v>110</v>
      </c>
      <c r="G81" s="22">
        <v>7700</v>
      </c>
    </row>
    <row r="82" spans="1:7" ht="12.75">
      <c r="A82" t="s">
        <v>111</v>
      </c>
      <c r="G82" s="22">
        <v>783.08</v>
      </c>
    </row>
    <row r="83" spans="1:7" ht="12.75">
      <c r="A83" t="s">
        <v>112</v>
      </c>
      <c r="G83" s="22">
        <v>0</v>
      </c>
    </row>
    <row r="84" spans="1:7" ht="12.75">
      <c r="A84" t="s">
        <v>113</v>
      </c>
      <c r="G84" s="22">
        <v>0</v>
      </c>
    </row>
    <row r="85" spans="1:7" ht="12.75">
      <c r="A85" s="3" t="s">
        <v>23</v>
      </c>
      <c r="G85" s="22">
        <f>SUM(G80:G84)</f>
        <v>8483.08</v>
      </c>
    </row>
    <row r="86" ht="12.75">
      <c r="G86" s="22"/>
    </row>
    <row r="87" spans="1:7" ht="12.75">
      <c r="A87" s="1" t="s">
        <v>114</v>
      </c>
      <c r="G87" s="22"/>
    </row>
    <row r="88" spans="1:7" ht="12.75">
      <c r="A88" t="s">
        <v>280</v>
      </c>
      <c r="G88" s="22">
        <v>1730.31</v>
      </c>
    </row>
    <row r="89" spans="1:7" ht="12.75">
      <c r="A89" t="s">
        <v>281</v>
      </c>
      <c r="G89" s="22">
        <v>9831.78</v>
      </c>
    </row>
    <row r="90" ht="12.75">
      <c r="G90" s="22"/>
    </row>
    <row r="91" spans="1:7" ht="12.75">
      <c r="A91" t="s">
        <v>113</v>
      </c>
      <c r="G91" s="22">
        <v>0</v>
      </c>
    </row>
    <row r="92" spans="1:7" ht="12.75">
      <c r="A92" s="3" t="s">
        <v>23</v>
      </c>
      <c r="G92" s="22">
        <f>SUM(G88:G91)</f>
        <v>11562.09</v>
      </c>
    </row>
    <row r="93" ht="12.75">
      <c r="G93" s="22"/>
    </row>
    <row r="94" spans="1:7" ht="12.75">
      <c r="A94" s="1" t="s">
        <v>118</v>
      </c>
      <c r="G94" s="22">
        <v>0</v>
      </c>
    </row>
    <row r="95" ht="12.75">
      <c r="G95" s="22"/>
    </row>
    <row r="96" ht="12.75">
      <c r="G96" s="22"/>
    </row>
    <row r="97" spans="1:7" ht="12.75">
      <c r="A97" s="1" t="s">
        <v>119</v>
      </c>
      <c r="G97" s="22"/>
    </row>
    <row r="98" spans="1:7" ht="12.75">
      <c r="A98" t="s">
        <v>120</v>
      </c>
      <c r="G98" s="22">
        <v>793.64</v>
      </c>
    </row>
    <row r="99" spans="1:7" ht="12.75">
      <c r="A99" t="s">
        <v>282</v>
      </c>
      <c r="G99" s="22">
        <v>1339.6</v>
      </c>
    </row>
    <row r="100" spans="1:7" ht="12.75">
      <c r="A100" t="s">
        <v>122</v>
      </c>
      <c r="G100" s="22">
        <v>307.5</v>
      </c>
    </row>
    <row r="101" spans="1:7" ht="12.75">
      <c r="A101" t="s">
        <v>123</v>
      </c>
      <c r="G101" s="22">
        <f>G116</f>
        <v>3257.37</v>
      </c>
    </row>
    <row r="102" spans="1:7" ht="12.75">
      <c r="A102" s="3" t="s">
        <v>23</v>
      </c>
      <c r="G102" s="22">
        <f>SUM(G98:G101)</f>
        <v>5698.11</v>
      </c>
    </row>
    <row r="103" ht="12.75">
      <c r="G103" s="22"/>
    </row>
    <row r="104" spans="1:7" ht="12.75">
      <c r="A104" s="1" t="s">
        <v>124</v>
      </c>
      <c r="G104" s="22"/>
    </row>
    <row r="105" ht="12.75">
      <c r="G105" s="22"/>
    </row>
    <row r="106" spans="1:7" ht="12.75">
      <c r="A106" s="1" t="s">
        <v>125</v>
      </c>
      <c r="G106" s="22"/>
    </row>
    <row r="107" ht="12.75">
      <c r="G107" s="22"/>
    </row>
    <row r="108" spans="1:7" ht="12.75">
      <c r="A108" s="1" t="s">
        <v>39</v>
      </c>
      <c r="G108" s="22">
        <f>G43+G54+G63+G77+G85+G92+G94+G102+G104+G106</f>
        <v>51659.69</v>
      </c>
    </row>
    <row r="109" ht="12.75">
      <c r="G109" s="22"/>
    </row>
    <row r="110" ht="12.75">
      <c r="G110" s="22"/>
    </row>
    <row r="111" ht="12.75">
      <c r="G111" s="22"/>
    </row>
    <row r="112" spans="1:7" ht="12.75">
      <c r="A112" t="s">
        <v>126</v>
      </c>
      <c r="G112" s="22">
        <v>1500</v>
      </c>
    </row>
    <row r="113" spans="1:7" ht="12.75">
      <c r="A113" t="s">
        <v>274</v>
      </c>
      <c r="G113" s="22">
        <v>1301.37</v>
      </c>
    </row>
    <row r="114" spans="1:7" ht="12.75">
      <c r="A114" t="s">
        <v>275</v>
      </c>
      <c r="G114" s="22">
        <v>456</v>
      </c>
    </row>
    <row r="115" spans="1:7" ht="12.75">
      <c r="A115" t="s">
        <v>283</v>
      </c>
      <c r="G115" s="22">
        <v>0</v>
      </c>
    </row>
    <row r="116" spans="1:7" ht="12.75">
      <c r="A116" t="s">
        <v>262</v>
      </c>
      <c r="G116" s="22">
        <f>SUM(G112:G115)</f>
        <v>3257.37</v>
      </c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rowBreaks count="1" manualBreakCount="1">
    <brk id="34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92">
      <selection activeCell="A2" sqref="A2"/>
    </sheetView>
  </sheetViews>
  <sheetFormatPr defaultColWidth="12.375" defaultRowHeight="12.75"/>
  <cols>
    <col min="1" max="1" width="14.875" style="0" customWidth="1"/>
    <col min="2" max="2" width="7.00390625" style="4" customWidth="1"/>
    <col min="3" max="3" width="7.00390625" style="2" customWidth="1"/>
    <col min="4" max="4" width="6.875" style="4" customWidth="1"/>
    <col min="5" max="5" width="5.875" style="2" customWidth="1"/>
    <col min="6" max="6" width="9.25390625" style="4" customWidth="1"/>
    <col min="7" max="7" width="11.875" style="2" customWidth="1"/>
    <col min="8" max="8" width="12.00390625" style="0" customWidth="1"/>
  </cols>
  <sheetData>
    <row r="1" ht="12.75">
      <c r="A1" s="1" t="s">
        <v>50</v>
      </c>
    </row>
    <row r="2" spans="2:7" s="1" customFormat="1" ht="12.75">
      <c r="B2" s="31" t="s">
        <v>51</v>
      </c>
      <c r="C2" s="11"/>
      <c r="D2" s="31" t="s">
        <v>52</v>
      </c>
      <c r="E2" s="11"/>
      <c r="F2" s="31"/>
      <c r="G2" s="11"/>
    </row>
    <row r="3" spans="1:7" s="1" customFormat="1" ht="12.75">
      <c r="A3" s="1" t="s">
        <v>53</v>
      </c>
      <c r="B3" s="31" t="s">
        <v>54</v>
      </c>
      <c r="C3" s="11" t="s">
        <v>55</v>
      </c>
      <c r="D3" s="31" t="s">
        <v>54</v>
      </c>
      <c r="E3" s="11" t="s">
        <v>55</v>
      </c>
      <c r="F3" s="31" t="s">
        <v>56</v>
      </c>
      <c r="G3" s="11" t="s">
        <v>57</v>
      </c>
    </row>
    <row r="4" spans="1:7" ht="12.75">
      <c r="A4" t="s">
        <v>58</v>
      </c>
      <c r="B4" s="4">
        <v>93</v>
      </c>
      <c r="C4" s="2">
        <v>95</v>
      </c>
      <c r="D4" s="4">
        <v>40</v>
      </c>
      <c r="E4" s="2">
        <v>125</v>
      </c>
      <c r="F4" s="4">
        <f aca="true" t="shared" si="0" ref="F4:F9">B4+D4</f>
        <v>133</v>
      </c>
      <c r="G4" s="2">
        <f aca="true" t="shared" si="1" ref="G4:G10">B4*C4+D4*E4</f>
        <v>13835</v>
      </c>
    </row>
    <row r="5" spans="1:7" ht="12.75">
      <c r="A5" t="s">
        <v>242</v>
      </c>
      <c r="B5" s="4">
        <v>24</v>
      </c>
      <c r="C5" s="2">
        <v>20</v>
      </c>
      <c r="D5" s="4">
        <v>41</v>
      </c>
      <c r="E5" s="2">
        <v>20</v>
      </c>
      <c r="F5" s="4">
        <f t="shared" si="0"/>
        <v>65</v>
      </c>
      <c r="G5" s="2">
        <f t="shared" si="1"/>
        <v>1300</v>
      </c>
    </row>
    <row r="6" spans="1:7" ht="12.75">
      <c r="A6" t="s">
        <v>243</v>
      </c>
      <c r="B6" s="4">
        <v>4</v>
      </c>
      <c r="C6" s="2">
        <v>20</v>
      </c>
      <c r="D6" s="4">
        <v>1</v>
      </c>
      <c r="E6" s="2">
        <v>20</v>
      </c>
      <c r="F6" s="4">
        <f t="shared" si="0"/>
        <v>5</v>
      </c>
      <c r="G6" s="2">
        <f t="shared" si="1"/>
        <v>100</v>
      </c>
    </row>
    <row r="7" spans="1:7" ht="12.75">
      <c r="A7" t="s">
        <v>244</v>
      </c>
      <c r="B7" s="4">
        <v>103</v>
      </c>
      <c r="C7" s="2">
        <v>140</v>
      </c>
      <c r="D7" s="4">
        <v>70</v>
      </c>
      <c r="E7" s="2">
        <v>175</v>
      </c>
      <c r="F7" s="4">
        <f t="shared" si="0"/>
        <v>173</v>
      </c>
      <c r="G7" s="2">
        <f t="shared" si="1"/>
        <v>26670</v>
      </c>
    </row>
    <row r="8" spans="1:7" ht="12.75">
      <c r="A8" t="s">
        <v>263</v>
      </c>
      <c r="D8" s="4">
        <v>21</v>
      </c>
      <c r="E8" s="2">
        <v>175</v>
      </c>
      <c r="F8" s="4">
        <f t="shared" si="0"/>
        <v>21</v>
      </c>
      <c r="G8" s="2">
        <f t="shared" si="1"/>
        <v>3675</v>
      </c>
    </row>
    <row r="9" spans="1:7" ht="12.75">
      <c r="A9" t="s">
        <v>264</v>
      </c>
      <c r="D9" s="4">
        <v>18</v>
      </c>
      <c r="E9" s="2">
        <v>125</v>
      </c>
      <c r="F9" s="4">
        <f t="shared" si="0"/>
        <v>18</v>
      </c>
      <c r="G9" s="2">
        <f t="shared" si="1"/>
        <v>2250</v>
      </c>
    </row>
    <row r="10" spans="1:7" ht="12.75">
      <c r="A10" t="s">
        <v>284</v>
      </c>
      <c r="D10" s="4">
        <v>5</v>
      </c>
      <c r="E10" s="2">
        <v>25</v>
      </c>
      <c r="G10" s="2">
        <f t="shared" si="1"/>
        <v>125</v>
      </c>
    </row>
    <row r="11" spans="1:7" ht="12.75">
      <c r="A11" s="3" t="s">
        <v>23</v>
      </c>
      <c r="B11" s="4">
        <f>B4+B5+B6+B7+B8+B9</f>
        <v>224</v>
      </c>
      <c r="C11" s="2">
        <f>C4+C5+C6+C7+C8+C9</f>
        <v>275</v>
      </c>
      <c r="D11" s="4">
        <f>D4+D5+D6+D7+D8+D9</f>
        <v>191</v>
      </c>
      <c r="E11" s="2">
        <f>E4+E5+E6+E7+E8+E9</f>
        <v>640</v>
      </c>
      <c r="F11" s="4">
        <f>B11+D11</f>
        <v>415</v>
      </c>
      <c r="G11" s="2">
        <f>G4+G5+G6+G7+G8+G9+G10</f>
        <v>47955</v>
      </c>
    </row>
    <row r="13" ht="12.75">
      <c r="A13" s="1" t="s">
        <v>63</v>
      </c>
    </row>
    <row r="14" spans="1:7" ht="12.75">
      <c r="A14" t="s">
        <v>64</v>
      </c>
      <c r="G14" s="2">
        <v>3388.28</v>
      </c>
    </row>
    <row r="15" spans="1:7" ht="12.75">
      <c r="A15" t="s">
        <v>65</v>
      </c>
      <c r="G15" s="2">
        <v>180</v>
      </c>
    </row>
    <row r="16" ht="12.75">
      <c r="A16" t="s">
        <v>66</v>
      </c>
    </row>
    <row r="17" spans="1:7" ht="12.75">
      <c r="A17" s="3" t="s">
        <v>23</v>
      </c>
      <c r="G17" s="2">
        <f>G14+G15+G16</f>
        <v>3568.28</v>
      </c>
    </row>
    <row r="19" spans="1:7" ht="12.75">
      <c r="A19" s="1" t="s">
        <v>67</v>
      </c>
      <c r="G19" s="2">
        <v>0</v>
      </c>
    </row>
    <row r="21" ht="12.75">
      <c r="A21" s="1" t="s">
        <v>68</v>
      </c>
    </row>
    <row r="22" spans="1:7" ht="12.75">
      <c r="A22" t="s">
        <v>69</v>
      </c>
      <c r="B22" s="4">
        <v>246</v>
      </c>
      <c r="C22" s="2">
        <v>20</v>
      </c>
      <c r="G22" s="2">
        <f>B22*C22</f>
        <v>4920</v>
      </c>
    </row>
    <row r="24" spans="1:7" ht="12.75">
      <c r="A24" s="3" t="s">
        <v>23</v>
      </c>
      <c r="G24" s="2">
        <f>G22+G23</f>
        <v>4920</v>
      </c>
    </row>
    <row r="26" ht="12.75">
      <c r="A26" s="1" t="s">
        <v>70</v>
      </c>
    </row>
    <row r="27" spans="1:7" ht="12.75">
      <c r="A27" t="s">
        <v>71</v>
      </c>
      <c r="G27" s="22">
        <v>1116.28</v>
      </c>
    </row>
    <row r="28" spans="1:7" ht="12.75">
      <c r="A28" t="s">
        <v>285</v>
      </c>
      <c r="G28" s="22">
        <v>2047.3</v>
      </c>
    </row>
    <row r="29" spans="1:7" ht="12.75">
      <c r="A29" t="s">
        <v>73</v>
      </c>
      <c r="G29" s="22"/>
    </row>
    <row r="30" ht="12.75">
      <c r="G30" s="22"/>
    </row>
    <row r="31" spans="1:7" ht="12.75">
      <c r="A31" s="3" t="s">
        <v>23</v>
      </c>
      <c r="G31" s="22">
        <f>G27+G28+G29+G30</f>
        <v>3163.58</v>
      </c>
    </row>
    <row r="33" spans="1:7" ht="13.5" customHeight="1">
      <c r="A33" s="1" t="s">
        <v>38</v>
      </c>
      <c r="G33" s="2">
        <f>G11+G17+G19+G24+G31</f>
        <v>59606.86</v>
      </c>
    </row>
    <row r="34" ht="12.75">
      <c r="A34" s="1" t="s">
        <v>74</v>
      </c>
    </row>
    <row r="35" ht="12.75">
      <c r="G35" s="30" t="s">
        <v>57</v>
      </c>
    </row>
    <row r="36" spans="1:7" ht="12.75">
      <c r="A36" s="1" t="s">
        <v>75</v>
      </c>
      <c r="G36" s="22"/>
    </row>
    <row r="37" spans="1:7" ht="12.75">
      <c r="A37" t="s">
        <v>76</v>
      </c>
      <c r="G37" s="22">
        <v>2309.06</v>
      </c>
    </row>
    <row r="38" spans="1:7" ht="12.75">
      <c r="A38" t="s">
        <v>77</v>
      </c>
      <c r="G38" s="22">
        <v>1933.72</v>
      </c>
    </row>
    <row r="39" spans="1:7" ht="12.75">
      <c r="A39" t="s">
        <v>78</v>
      </c>
      <c r="G39" s="22">
        <v>23.33</v>
      </c>
    </row>
    <row r="40" spans="1:7" ht="12.75">
      <c r="A40" t="s">
        <v>286</v>
      </c>
      <c r="G40" s="22">
        <v>85.37</v>
      </c>
    </row>
    <row r="41" spans="1:7" ht="12.75">
      <c r="A41" t="s">
        <v>287</v>
      </c>
      <c r="G41" s="22">
        <v>1206.22</v>
      </c>
    </row>
    <row r="42" spans="1:7" ht="12.75">
      <c r="A42" s="3" t="s">
        <v>23</v>
      </c>
      <c r="G42" s="22">
        <f>SUM(G37:G41)</f>
        <v>5557.7</v>
      </c>
    </row>
    <row r="43" ht="12.75">
      <c r="G43" s="22"/>
    </row>
    <row r="44" spans="1:7" ht="12.75">
      <c r="A44" s="1" t="s">
        <v>81</v>
      </c>
      <c r="G44" s="22"/>
    </row>
    <row r="45" spans="1:7" ht="12.75">
      <c r="A45" t="s">
        <v>82</v>
      </c>
      <c r="G45" s="22">
        <v>975</v>
      </c>
    </row>
    <row r="46" spans="1:7" ht="12.75">
      <c r="A46" t="s">
        <v>83</v>
      </c>
      <c r="G46" s="22">
        <v>0</v>
      </c>
    </row>
    <row r="47" spans="1:7" ht="12.75">
      <c r="A47" t="s">
        <v>84</v>
      </c>
      <c r="G47" s="22">
        <v>0</v>
      </c>
    </row>
    <row r="48" spans="1:7" ht="12.75">
      <c r="A48" t="s">
        <v>85</v>
      </c>
      <c r="G48" s="22">
        <v>0</v>
      </c>
    </row>
    <row r="49" spans="1:7" ht="12.75">
      <c r="A49" t="s">
        <v>86</v>
      </c>
      <c r="G49" s="22">
        <v>0</v>
      </c>
    </row>
    <row r="50" spans="1:7" ht="12.75">
      <c r="A50" t="s">
        <v>87</v>
      </c>
      <c r="G50" s="22">
        <v>4004.5</v>
      </c>
    </row>
    <row r="51" spans="1:7" ht="12.75">
      <c r="A51" t="s">
        <v>88</v>
      </c>
      <c r="G51" s="22">
        <v>7078.98</v>
      </c>
    </row>
    <row r="52" spans="1:7" ht="12.75">
      <c r="A52" t="s">
        <v>288</v>
      </c>
      <c r="G52" s="22"/>
    </row>
    <row r="53" spans="1:7" ht="12.75">
      <c r="A53" s="3" t="s">
        <v>23</v>
      </c>
      <c r="G53" s="22">
        <f>SUM(G45:G52)</f>
        <v>12058.48</v>
      </c>
    </row>
    <row r="54" ht="12.75">
      <c r="G54" s="22"/>
    </row>
    <row r="55" spans="1:7" ht="12.75">
      <c r="A55" t="s">
        <v>90</v>
      </c>
      <c r="G55" s="22"/>
    </row>
    <row r="56" spans="1:7" ht="12.75">
      <c r="A56" t="s">
        <v>91</v>
      </c>
      <c r="G56" s="22"/>
    </row>
    <row r="57" ht="12.75">
      <c r="G57" s="22"/>
    </row>
    <row r="58" spans="1:7" ht="12.75">
      <c r="A58" s="1" t="s">
        <v>92</v>
      </c>
      <c r="G58" s="22"/>
    </row>
    <row r="59" spans="1:7" ht="12.75">
      <c r="A59" t="s">
        <v>93</v>
      </c>
      <c r="G59" s="22">
        <v>3198.21</v>
      </c>
    </row>
    <row r="60" spans="1:7" ht="12.75">
      <c r="A60" t="s">
        <v>94</v>
      </c>
      <c r="G60" s="22">
        <v>0</v>
      </c>
    </row>
    <row r="61" spans="1:7" ht="12.75">
      <c r="A61" t="s">
        <v>289</v>
      </c>
      <c r="G61" s="22">
        <v>0</v>
      </c>
    </row>
    <row r="62" spans="1:7" ht="12.75">
      <c r="A62" s="3" t="s">
        <v>23</v>
      </c>
      <c r="G62" s="22">
        <f>SUM(G59:G61)</f>
        <v>3198.21</v>
      </c>
    </row>
    <row r="63" ht="12.75">
      <c r="G63" s="22"/>
    </row>
    <row r="64" spans="1:7" ht="12.75">
      <c r="A64" s="1" t="s">
        <v>96</v>
      </c>
      <c r="G64" s="22"/>
    </row>
    <row r="65" spans="1:7" ht="12.75">
      <c r="A65" t="s">
        <v>97</v>
      </c>
      <c r="G65" s="22">
        <v>50.44</v>
      </c>
    </row>
    <row r="66" spans="1:7" ht="12.75">
      <c r="A66" t="s">
        <v>98</v>
      </c>
      <c r="G66" s="22">
        <v>100</v>
      </c>
    </row>
    <row r="67" spans="1:7" ht="12.75">
      <c r="A67" t="s">
        <v>99</v>
      </c>
      <c r="G67" s="22">
        <v>25</v>
      </c>
    </row>
    <row r="68" spans="1:7" ht="12.75">
      <c r="A68" t="s">
        <v>100</v>
      </c>
      <c r="G68" s="22">
        <v>0</v>
      </c>
    </row>
    <row r="69" spans="1:7" ht="12.75">
      <c r="A69" t="s">
        <v>101</v>
      </c>
      <c r="G69" s="22">
        <v>125.09</v>
      </c>
    </row>
    <row r="70" spans="1:7" ht="12.75">
      <c r="A70" t="s">
        <v>290</v>
      </c>
      <c r="G70" s="22">
        <v>26.97</v>
      </c>
    </row>
    <row r="71" spans="1:7" ht="12.75">
      <c r="A71" t="s">
        <v>103</v>
      </c>
      <c r="G71" s="22">
        <v>0</v>
      </c>
    </row>
    <row r="72" spans="1:7" ht="12.75">
      <c r="A72" t="s">
        <v>104</v>
      </c>
      <c r="G72" s="22">
        <v>0</v>
      </c>
    </row>
    <row r="73" spans="1:7" ht="12.75">
      <c r="A73" t="s">
        <v>105</v>
      </c>
      <c r="G73" s="22">
        <v>3097.01</v>
      </c>
    </row>
    <row r="74" spans="1:7" ht="12.75">
      <c r="A74" t="s">
        <v>106</v>
      </c>
      <c r="G74" s="22">
        <v>0</v>
      </c>
    </row>
    <row r="75" spans="1:7" ht="12.75">
      <c r="A75" t="s">
        <v>291</v>
      </c>
      <c r="G75" s="22">
        <v>0</v>
      </c>
    </row>
    <row r="76" spans="1:7" ht="12.75">
      <c r="A76" s="3" t="s">
        <v>23</v>
      </c>
      <c r="G76" s="22">
        <f>SUM(G65:G75)</f>
        <v>3424.51</v>
      </c>
    </row>
    <row r="77" ht="12.75">
      <c r="G77" s="22"/>
    </row>
    <row r="78" spans="1:7" ht="12.75">
      <c r="A78" s="1" t="s">
        <v>108</v>
      </c>
      <c r="G78" s="22"/>
    </row>
    <row r="79" spans="1:7" ht="12.75">
      <c r="A79" t="s">
        <v>109</v>
      </c>
      <c r="G79" s="22">
        <v>0</v>
      </c>
    </row>
    <row r="80" spans="1:7" ht="12.75">
      <c r="A80" t="s">
        <v>110</v>
      </c>
      <c r="G80" s="22">
        <v>7030.49</v>
      </c>
    </row>
    <row r="81" spans="1:7" ht="12.75">
      <c r="A81" t="s">
        <v>111</v>
      </c>
      <c r="G81" s="22">
        <v>1132.23</v>
      </c>
    </row>
    <row r="82" spans="1:7" ht="12.75">
      <c r="A82" t="s">
        <v>112</v>
      </c>
      <c r="G82" s="22">
        <v>47.48</v>
      </c>
    </row>
    <row r="83" spans="1:7" ht="12.75">
      <c r="A83" t="s">
        <v>113</v>
      </c>
      <c r="G83" s="22">
        <v>0</v>
      </c>
    </row>
    <row r="84" spans="1:7" ht="12.75">
      <c r="A84" s="3" t="s">
        <v>23</v>
      </c>
      <c r="G84" s="22">
        <f>SUM(G79:G83)</f>
        <v>8210.199999999999</v>
      </c>
    </row>
    <row r="85" ht="12.75">
      <c r="G85" s="22"/>
    </row>
    <row r="86" spans="1:7" ht="12.75">
      <c r="A86" s="1" t="s">
        <v>114</v>
      </c>
      <c r="G86" s="22"/>
    </row>
    <row r="87" spans="1:7" ht="12.75">
      <c r="A87" t="s">
        <v>292</v>
      </c>
      <c r="G87" s="22">
        <v>3153.38</v>
      </c>
    </row>
    <row r="88" spans="1:7" ht="12.75">
      <c r="A88" t="s">
        <v>203</v>
      </c>
      <c r="G88" s="22">
        <v>16443.41</v>
      </c>
    </row>
    <row r="89" ht="12.75">
      <c r="G89" s="22"/>
    </row>
    <row r="90" spans="1:7" ht="12.75">
      <c r="A90" t="s">
        <v>113</v>
      </c>
      <c r="G90" s="22">
        <v>0</v>
      </c>
    </row>
    <row r="91" spans="1:7" ht="12.75">
      <c r="A91" s="3" t="s">
        <v>23</v>
      </c>
      <c r="G91" s="22">
        <f>SUM(G87:G90)</f>
        <v>19596.79</v>
      </c>
    </row>
    <row r="92" ht="12.75">
      <c r="G92" s="22"/>
    </row>
    <row r="93" spans="1:7" ht="12.75">
      <c r="A93" s="1" t="s">
        <v>118</v>
      </c>
      <c r="G93" s="22">
        <v>0</v>
      </c>
    </row>
    <row r="94" ht="12.75">
      <c r="G94" s="22"/>
    </row>
    <row r="95" ht="12.75">
      <c r="G95" s="22"/>
    </row>
    <row r="96" spans="1:7" ht="12.75">
      <c r="A96" s="1" t="s">
        <v>119</v>
      </c>
      <c r="G96" s="22"/>
    </row>
    <row r="97" spans="1:7" ht="12.75">
      <c r="A97" t="s">
        <v>293</v>
      </c>
      <c r="G97" s="22">
        <v>682.04</v>
      </c>
    </row>
    <row r="98" spans="1:7" ht="12.75">
      <c r="A98" t="s">
        <v>282</v>
      </c>
      <c r="G98" s="22">
        <v>1675.31</v>
      </c>
    </row>
    <row r="99" spans="1:7" ht="12.75">
      <c r="A99" t="s">
        <v>122</v>
      </c>
      <c r="G99" s="22">
        <v>664.11</v>
      </c>
    </row>
    <row r="100" spans="1:7" ht="12.75">
      <c r="A100" t="s">
        <v>294</v>
      </c>
      <c r="G100" s="22">
        <v>2064.3</v>
      </c>
    </row>
    <row r="101" spans="1:7" ht="12.75">
      <c r="A101" s="3" t="s">
        <v>23</v>
      </c>
      <c r="G101" s="22">
        <f>SUM(G97:G100)</f>
        <v>5085.76</v>
      </c>
    </row>
    <row r="102" spans="1:7" ht="12.75">
      <c r="A102" t="s">
        <v>295</v>
      </c>
      <c r="G102" s="22"/>
    </row>
    <row r="103" spans="1:7" ht="12.75">
      <c r="A103" s="1" t="s">
        <v>124</v>
      </c>
      <c r="G103" s="22"/>
    </row>
    <row r="104" ht="12.75">
      <c r="G104" s="22"/>
    </row>
    <row r="105" spans="1:7" ht="12.75">
      <c r="A105" s="1" t="s">
        <v>125</v>
      </c>
      <c r="G105" s="22"/>
    </row>
    <row r="106" ht="12.75">
      <c r="G106" s="22"/>
    </row>
    <row r="107" spans="1:7" ht="12.75">
      <c r="A107" s="1" t="s">
        <v>39</v>
      </c>
      <c r="G107" s="22">
        <f>G42+G53+G62+G76+G84+G91+G93+G101+G103+G105</f>
        <v>57131.65</v>
      </c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rowBreaks count="1" manualBreakCount="1">
    <brk id="33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96">
      <selection activeCell="K27" sqref="K27"/>
    </sheetView>
  </sheetViews>
  <sheetFormatPr defaultColWidth="12.375" defaultRowHeight="12.75"/>
  <cols>
    <col min="1" max="1" width="14.875" style="0" customWidth="1"/>
    <col min="2" max="2" width="7.00390625" style="4" customWidth="1"/>
    <col min="3" max="3" width="6.625" style="2" customWidth="1"/>
    <col min="4" max="4" width="6.875" style="4" customWidth="1"/>
    <col min="5" max="5" width="5.875" style="2" customWidth="1"/>
    <col min="6" max="6" width="9.25390625" style="4" customWidth="1"/>
    <col min="7" max="7" width="11.875" style="2" customWidth="1"/>
    <col min="8" max="8" width="12.00390625" style="0" customWidth="1"/>
  </cols>
  <sheetData>
    <row r="1" ht="12.75">
      <c r="A1" s="1" t="s">
        <v>50</v>
      </c>
    </row>
    <row r="2" spans="2:7" s="1" customFormat="1" ht="12.75">
      <c r="B2" s="31" t="s">
        <v>51</v>
      </c>
      <c r="C2" s="11"/>
      <c r="D2" s="31" t="s">
        <v>52</v>
      </c>
      <c r="E2" s="11"/>
      <c r="F2" s="31"/>
      <c r="G2" s="11"/>
    </row>
    <row r="3" spans="1:7" s="1" customFormat="1" ht="12.75">
      <c r="A3" s="1" t="s">
        <v>53</v>
      </c>
      <c r="B3" s="31" t="s">
        <v>54</v>
      </c>
      <c r="C3" s="11" t="s">
        <v>55</v>
      </c>
      <c r="D3" s="31" t="s">
        <v>54</v>
      </c>
      <c r="E3" s="11" t="s">
        <v>55</v>
      </c>
      <c r="F3" s="31" t="s">
        <v>56</v>
      </c>
      <c r="G3" s="11" t="s">
        <v>57</v>
      </c>
    </row>
    <row r="4" spans="1:7" ht="12.75">
      <c r="A4" t="s">
        <v>58</v>
      </c>
      <c r="B4" s="4">
        <v>59</v>
      </c>
      <c r="C4" s="2">
        <v>90</v>
      </c>
      <c r="D4" s="4">
        <v>37</v>
      </c>
      <c r="E4" s="2">
        <v>120</v>
      </c>
      <c r="F4" s="4">
        <f aca="true" t="shared" si="0" ref="F4:F9">B4+D4</f>
        <v>96</v>
      </c>
      <c r="G4" s="2">
        <f aca="true" t="shared" si="1" ref="G4:G9">B4*C4+D4*E4</f>
        <v>9750</v>
      </c>
    </row>
    <row r="5" spans="1:7" ht="12.75">
      <c r="A5" t="s">
        <v>242</v>
      </c>
      <c r="B5" s="4">
        <v>25</v>
      </c>
      <c r="C5" s="2">
        <v>15</v>
      </c>
      <c r="D5" s="4">
        <v>49</v>
      </c>
      <c r="E5" s="2">
        <v>15</v>
      </c>
      <c r="F5" s="4">
        <f t="shared" si="0"/>
        <v>74</v>
      </c>
      <c r="G5" s="2">
        <f t="shared" si="1"/>
        <v>1110</v>
      </c>
    </row>
    <row r="6" spans="1:7" ht="12.75">
      <c r="A6" t="s">
        <v>243</v>
      </c>
      <c r="B6" s="4">
        <v>0</v>
      </c>
      <c r="C6" s="2">
        <v>15</v>
      </c>
      <c r="D6" s="4">
        <v>0</v>
      </c>
      <c r="E6" s="2">
        <v>15</v>
      </c>
      <c r="F6" s="4">
        <f t="shared" si="0"/>
        <v>0</v>
      </c>
      <c r="G6" s="2">
        <f t="shared" si="1"/>
        <v>0</v>
      </c>
    </row>
    <row r="7" spans="1:7" ht="12.75">
      <c r="A7" t="s">
        <v>244</v>
      </c>
      <c r="B7" s="4">
        <v>93</v>
      </c>
      <c r="C7" s="2">
        <v>130</v>
      </c>
      <c r="D7" s="4">
        <v>55</v>
      </c>
      <c r="E7" s="2">
        <v>160</v>
      </c>
      <c r="F7" s="4">
        <f t="shared" si="0"/>
        <v>148</v>
      </c>
      <c r="G7" s="2">
        <f t="shared" si="1"/>
        <v>20890</v>
      </c>
    </row>
    <row r="8" spans="1:7" ht="12.75">
      <c r="A8" t="s">
        <v>296</v>
      </c>
      <c r="B8" s="4">
        <v>0</v>
      </c>
      <c r="C8" s="2">
        <v>15</v>
      </c>
      <c r="D8" s="4">
        <v>0</v>
      </c>
      <c r="E8" s="2">
        <v>15</v>
      </c>
      <c r="F8" s="4">
        <f t="shared" si="0"/>
        <v>0</v>
      </c>
      <c r="G8" s="2">
        <f t="shared" si="1"/>
        <v>0</v>
      </c>
    </row>
    <row r="9" spans="1:7" ht="12.75">
      <c r="A9" t="s">
        <v>113</v>
      </c>
      <c r="B9" s="4">
        <v>30</v>
      </c>
      <c r="C9" s="2">
        <v>83.5</v>
      </c>
      <c r="D9" s="4">
        <v>12</v>
      </c>
      <c r="E9" s="2">
        <v>52.08</v>
      </c>
      <c r="F9" s="4">
        <f t="shared" si="0"/>
        <v>42</v>
      </c>
      <c r="G9" s="2">
        <f t="shared" si="1"/>
        <v>3129.96</v>
      </c>
    </row>
    <row r="11" spans="1:7" ht="12.75">
      <c r="A11" t="s">
        <v>23</v>
      </c>
      <c r="B11" s="4">
        <f>B4+B5+B6+B7+B8+B9</f>
        <v>207</v>
      </c>
      <c r="C11" s="2">
        <f>C4+C5+C6+C7+C8+C9</f>
        <v>348.5</v>
      </c>
      <c r="D11" s="4">
        <f>D4+D5+D6+D7+D8+D9</f>
        <v>153</v>
      </c>
      <c r="E11" s="2">
        <f>E4+E5+E6+E7+E8+E9</f>
        <v>377.08</v>
      </c>
      <c r="F11" s="4">
        <f>B11+D11</f>
        <v>360</v>
      </c>
      <c r="G11" s="2">
        <f>G4+G5+G6+G7+G8+G9</f>
        <v>34879.96</v>
      </c>
    </row>
    <row r="13" ht="12.75">
      <c r="A13" s="1" t="s">
        <v>63</v>
      </c>
    </row>
    <row r="14" spans="1:7" ht="12.75">
      <c r="A14" t="s">
        <v>64</v>
      </c>
      <c r="G14" s="2">
        <v>2797</v>
      </c>
    </row>
    <row r="15" ht="12.75">
      <c r="A15" t="s">
        <v>65</v>
      </c>
    </row>
    <row r="16" ht="12.75">
      <c r="A16" t="s">
        <v>66</v>
      </c>
    </row>
    <row r="17" spans="1:7" ht="12.75">
      <c r="A17" t="s">
        <v>23</v>
      </c>
      <c r="G17" s="2">
        <f>G14+G15+G16</f>
        <v>2797</v>
      </c>
    </row>
    <row r="19" spans="1:7" ht="12.75">
      <c r="A19" s="1" t="s">
        <v>67</v>
      </c>
      <c r="G19" s="2">
        <v>0</v>
      </c>
    </row>
    <row r="21" ht="12.75">
      <c r="A21" s="1" t="s">
        <v>68</v>
      </c>
    </row>
    <row r="22" spans="1:7" ht="12.75">
      <c r="A22" t="s">
        <v>69</v>
      </c>
      <c r="B22" s="4">
        <v>152</v>
      </c>
      <c r="C22" s="2">
        <v>10</v>
      </c>
      <c r="G22" s="2">
        <f>B22*C22</f>
        <v>1520</v>
      </c>
    </row>
    <row r="23" spans="1:7" ht="12.75">
      <c r="A23" t="s">
        <v>297</v>
      </c>
      <c r="G23" s="2">
        <v>1569</v>
      </c>
    </row>
    <row r="24" spans="1:7" ht="12.75">
      <c r="A24" t="s">
        <v>23</v>
      </c>
      <c r="G24" s="2">
        <f>G22+G23</f>
        <v>3089</v>
      </c>
    </row>
    <row r="26" ht="12.75">
      <c r="A26" s="1" t="s">
        <v>70</v>
      </c>
    </row>
    <row r="27" spans="1:7" ht="12.75">
      <c r="A27" t="s">
        <v>298</v>
      </c>
      <c r="G27" s="22">
        <v>1500</v>
      </c>
    </row>
    <row r="28" spans="1:7" ht="12.75">
      <c r="A28" t="s">
        <v>299</v>
      </c>
      <c r="G28" s="22">
        <v>40</v>
      </c>
    </row>
    <row r="29" spans="1:7" ht="12.75">
      <c r="A29" t="s">
        <v>73</v>
      </c>
      <c r="G29" s="22">
        <v>221</v>
      </c>
    </row>
    <row r="30" ht="12.75">
      <c r="G30" s="22"/>
    </row>
    <row r="31" spans="1:7" ht="12.75">
      <c r="A31" t="s">
        <v>23</v>
      </c>
      <c r="G31" s="22">
        <f>G27+G28+G29+G30</f>
        <v>1761</v>
      </c>
    </row>
    <row r="33" spans="1:7" ht="12.75">
      <c r="A33" s="1" t="s">
        <v>38</v>
      </c>
      <c r="G33" s="2">
        <f>G11+G17+G19+G24+G31</f>
        <v>42526.96</v>
      </c>
    </row>
    <row r="35" ht="12.75">
      <c r="A35" s="1" t="s">
        <v>74</v>
      </c>
    </row>
    <row r="37" ht="12.75">
      <c r="G37" s="30" t="s">
        <v>57</v>
      </c>
    </row>
    <row r="38" spans="1:7" ht="12.75">
      <c r="A38" s="1" t="s">
        <v>75</v>
      </c>
      <c r="G38" s="22"/>
    </row>
    <row r="39" spans="1:7" ht="12.75">
      <c r="A39" t="s">
        <v>76</v>
      </c>
      <c r="G39" s="22">
        <v>139.6</v>
      </c>
    </row>
    <row r="40" spans="1:7" ht="12.75">
      <c r="A40" t="s">
        <v>77</v>
      </c>
      <c r="G40" s="22"/>
    </row>
    <row r="41" spans="1:7" ht="12.75">
      <c r="A41" t="s">
        <v>78</v>
      </c>
      <c r="G41" s="22"/>
    </row>
    <row r="42" spans="1:7" ht="12.75">
      <c r="A42" t="s">
        <v>286</v>
      </c>
      <c r="G42" s="22">
        <v>746</v>
      </c>
    </row>
    <row r="43" spans="1:7" ht="12.75">
      <c r="A43" t="s">
        <v>300</v>
      </c>
      <c r="G43" s="22">
        <v>0</v>
      </c>
    </row>
    <row r="44" spans="1:7" ht="12.75">
      <c r="A44" s="3" t="s">
        <v>23</v>
      </c>
      <c r="G44" s="22">
        <f>SUM(G39:G43)</f>
        <v>885.6</v>
      </c>
    </row>
    <row r="45" ht="12.75">
      <c r="G45" s="22"/>
    </row>
    <row r="46" spans="1:7" ht="12.75">
      <c r="A46" s="1" t="s">
        <v>81</v>
      </c>
      <c r="G46" s="22"/>
    </row>
    <row r="47" spans="1:7" ht="12.75">
      <c r="A47" t="s">
        <v>82</v>
      </c>
      <c r="G47" s="22">
        <v>2284.76</v>
      </c>
    </row>
    <row r="48" spans="1:7" ht="12.75">
      <c r="A48" t="s">
        <v>83</v>
      </c>
      <c r="G48" s="22">
        <v>740</v>
      </c>
    </row>
    <row r="49" spans="1:7" ht="12.75">
      <c r="A49" t="s">
        <v>84</v>
      </c>
      <c r="G49" s="22"/>
    </row>
    <row r="50" spans="1:7" ht="12.75">
      <c r="A50" t="s">
        <v>301</v>
      </c>
      <c r="G50" s="22"/>
    </row>
    <row r="51" spans="1:7" ht="12.75">
      <c r="A51" t="s">
        <v>86</v>
      </c>
      <c r="G51" s="22"/>
    </row>
    <row r="52" spans="1:7" ht="12.75">
      <c r="A52" t="s">
        <v>87</v>
      </c>
      <c r="G52" s="22"/>
    </row>
    <row r="53" spans="1:7" ht="12.75">
      <c r="A53" t="s">
        <v>88</v>
      </c>
      <c r="G53" s="22"/>
    </row>
    <row r="54" spans="1:7" ht="12.75">
      <c r="A54" t="s">
        <v>288</v>
      </c>
      <c r="G54" s="22"/>
    </row>
    <row r="55" spans="1:7" ht="12.75">
      <c r="A55" s="3" t="s">
        <v>23</v>
      </c>
      <c r="G55" s="22">
        <f>SUM(G47:G54)</f>
        <v>3024.76</v>
      </c>
    </row>
    <row r="56" ht="12.75">
      <c r="G56" s="22"/>
    </row>
    <row r="57" spans="1:7" ht="12.75">
      <c r="A57" t="s">
        <v>90</v>
      </c>
      <c r="G57" s="22"/>
    </row>
    <row r="58" spans="1:7" ht="12.75">
      <c r="A58" t="s">
        <v>91</v>
      </c>
      <c r="G58" s="22"/>
    </row>
    <row r="59" ht="12.75">
      <c r="G59" s="22"/>
    </row>
    <row r="60" spans="1:7" ht="12.75">
      <c r="A60" s="1" t="s">
        <v>92</v>
      </c>
      <c r="G60" s="22"/>
    </row>
    <row r="61" spans="1:7" ht="12.75">
      <c r="A61" t="s">
        <v>93</v>
      </c>
      <c r="G61" s="22">
        <v>1481</v>
      </c>
    </row>
    <row r="62" spans="1:7" ht="12.75">
      <c r="A62" t="s">
        <v>94</v>
      </c>
      <c r="G62" s="22">
        <v>100</v>
      </c>
    </row>
    <row r="63" spans="1:7" ht="12.75">
      <c r="A63" t="s">
        <v>289</v>
      </c>
      <c r="G63" s="22">
        <v>0</v>
      </c>
    </row>
    <row r="64" spans="1:7" ht="12.75">
      <c r="A64" s="3" t="s">
        <v>23</v>
      </c>
      <c r="G64" s="22">
        <f>SUM(G61:G63)</f>
        <v>1581</v>
      </c>
    </row>
    <row r="65" ht="12.75">
      <c r="G65" s="22"/>
    </row>
    <row r="66" spans="1:7" ht="12.75">
      <c r="A66" s="1" t="s">
        <v>96</v>
      </c>
      <c r="G66" s="22"/>
    </row>
    <row r="67" spans="1:7" ht="12.75">
      <c r="A67" t="s">
        <v>302</v>
      </c>
      <c r="G67" s="22">
        <v>508.45</v>
      </c>
    </row>
    <row r="68" spans="1:7" ht="12.75">
      <c r="A68" t="s">
        <v>98</v>
      </c>
      <c r="G68" s="22">
        <v>100</v>
      </c>
    </row>
    <row r="69" spans="1:7" ht="12.75">
      <c r="A69" t="s">
        <v>99</v>
      </c>
      <c r="G69" s="22">
        <v>82.47</v>
      </c>
    </row>
    <row r="70" spans="1:7" ht="12.75">
      <c r="A70" t="s">
        <v>100</v>
      </c>
      <c r="G70" s="22">
        <v>567</v>
      </c>
    </row>
    <row r="71" spans="1:7" ht="12.75">
      <c r="A71" t="s">
        <v>101</v>
      </c>
      <c r="G71" s="22">
        <v>546.64</v>
      </c>
    </row>
    <row r="72" spans="1:7" ht="12.75">
      <c r="A72" t="s">
        <v>290</v>
      </c>
      <c r="G72" s="22"/>
    </row>
    <row r="73" spans="1:7" ht="12.75">
      <c r="A73" t="s">
        <v>103</v>
      </c>
      <c r="G73" s="22">
        <v>76</v>
      </c>
    </row>
    <row r="74" spans="1:7" ht="12.75">
      <c r="A74" t="s">
        <v>104</v>
      </c>
      <c r="G74" s="22">
        <v>0</v>
      </c>
    </row>
    <row r="75" spans="1:7" ht="12.75">
      <c r="A75" t="s">
        <v>105</v>
      </c>
      <c r="G75" s="22">
        <v>2123.24</v>
      </c>
    </row>
    <row r="76" spans="1:7" ht="12.75">
      <c r="A76" t="s">
        <v>106</v>
      </c>
      <c r="G76" s="22">
        <v>108.85</v>
      </c>
    </row>
    <row r="77" spans="1:7" ht="12.75">
      <c r="A77" t="s">
        <v>291</v>
      </c>
      <c r="G77" s="22">
        <v>4168.61</v>
      </c>
    </row>
    <row r="78" spans="1:7" ht="12.75">
      <c r="A78" s="3" t="s">
        <v>23</v>
      </c>
      <c r="G78" s="22">
        <f>SUM(G67:G77)</f>
        <v>8281.259999999998</v>
      </c>
    </row>
    <row r="79" ht="12.75">
      <c r="G79" s="22"/>
    </row>
    <row r="80" spans="1:7" ht="12.75">
      <c r="A80" s="1" t="s">
        <v>108</v>
      </c>
      <c r="G80" s="22"/>
    </row>
    <row r="81" spans="1:7" ht="12.75">
      <c r="A81" t="s">
        <v>109</v>
      </c>
      <c r="G81" s="22">
        <v>0</v>
      </c>
    </row>
    <row r="82" spans="1:7" ht="12.75">
      <c r="A82" t="s">
        <v>303</v>
      </c>
      <c r="G82" s="22">
        <v>12247</v>
      </c>
    </row>
    <row r="83" spans="1:7" ht="12.75">
      <c r="A83" t="s">
        <v>111</v>
      </c>
      <c r="G83" s="22">
        <v>0</v>
      </c>
    </row>
    <row r="84" spans="1:7" ht="12.75">
      <c r="A84" t="s">
        <v>112</v>
      </c>
      <c r="G84" s="22">
        <v>70</v>
      </c>
    </row>
    <row r="85" spans="1:7" ht="12.75">
      <c r="A85" t="s">
        <v>113</v>
      </c>
      <c r="G85" s="22">
        <v>0</v>
      </c>
    </row>
    <row r="86" spans="1:7" ht="12.75">
      <c r="A86" s="3" t="s">
        <v>23</v>
      </c>
      <c r="G86" s="22">
        <f>SUM(G81:G85)</f>
        <v>12317</v>
      </c>
    </row>
    <row r="87" ht="12.75">
      <c r="G87" s="22"/>
    </row>
    <row r="88" spans="1:7" ht="12.75">
      <c r="A88" s="1" t="s">
        <v>114</v>
      </c>
      <c r="G88" s="22"/>
    </row>
    <row r="89" spans="1:7" ht="12.75">
      <c r="A89" t="s">
        <v>292</v>
      </c>
      <c r="G89" s="22">
        <v>2224.3</v>
      </c>
    </row>
    <row r="90" spans="1:7" ht="12.75">
      <c r="A90" t="s">
        <v>304</v>
      </c>
      <c r="G90" s="22">
        <v>5371.2</v>
      </c>
    </row>
    <row r="91" spans="1:7" ht="12.75">
      <c r="A91" t="s">
        <v>305</v>
      </c>
      <c r="G91" s="22">
        <v>2427.3</v>
      </c>
    </row>
    <row r="92" spans="1:7" ht="12.75">
      <c r="A92" t="s">
        <v>113</v>
      </c>
      <c r="G92" s="22">
        <v>0</v>
      </c>
    </row>
    <row r="93" spans="1:7" ht="12.75">
      <c r="A93" s="3" t="s">
        <v>23</v>
      </c>
      <c r="G93" s="22">
        <f>SUM(G89:G92)</f>
        <v>10022.8</v>
      </c>
    </row>
    <row r="94" ht="12.75">
      <c r="G94" s="22"/>
    </row>
    <row r="95" spans="1:7" ht="12.75">
      <c r="A95" s="1" t="s">
        <v>118</v>
      </c>
      <c r="G95" s="22">
        <v>0</v>
      </c>
    </row>
    <row r="96" ht="12.75">
      <c r="G96" s="22"/>
    </row>
    <row r="97" ht="12.75">
      <c r="G97" s="22"/>
    </row>
    <row r="98" spans="1:7" ht="12.75">
      <c r="A98" s="1" t="s">
        <v>119</v>
      </c>
      <c r="G98" s="22"/>
    </row>
    <row r="99" spans="1:7" ht="12.75">
      <c r="A99" t="s">
        <v>293</v>
      </c>
      <c r="G99" s="22">
        <v>856.61</v>
      </c>
    </row>
    <row r="100" spans="1:7" ht="12.75">
      <c r="A100" t="s">
        <v>282</v>
      </c>
      <c r="G100" s="22">
        <v>855.18</v>
      </c>
    </row>
    <row r="101" spans="1:7" ht="12.75">
      <c r="A101" t="s">
        <v>122</v>
      </c>
      <c r="G101" s="22">
        <v>430.65</v>
      </c>
    </row>
    <row r="102" spans="1:7" ht="12.75">
      <c r="A102" t="s">
        <v>306</v>
      </c>
      <c r="G102" s="22">
        <v>2696.5</v>
      </c>
    </row>
    <row r="103" spans="1:7" ht="12.75">
      <c r="A103" s="3" t="s">
        <v>23</v>
      </c>
      <c r="G103" s="22">
        <f>SUM(G99:G102)</f>
        <v>4838.9400000000005</v>
      </c>
    </row>
    <row r="104" spans="1:7" ht="12.75">
      <c r="A104" t="s">
        <v>307</v>
      </c>
      <c r="G104" s="22"/>
    </row>
    <row r="105" spans="1:7" ht="12.75">
      <c r="A105" s="1" t="s">
        <v>124</v>
      </c>
      <c r="G105" s="22"/>
    </row>
    <row r="106" ht="12.75">
      <c r="G106" s="22"/>
    </row>
    <row r="107" spans="1:7" ht="12.75">
      <c r="A107" s="1" t="s">
        <v>125</v>
      </c>
      <c r="G107" s="22"/>
    </row>
    <row r="108" ht="12.75">
      <c r="G108" s="22"/>
    </row>
    <row r="109" spans="1:7" ht="12.75">
      <c r="A109" s="1" t="s">
        <v>39</v>
      </c>
      <c r="G109" s="22">
        <f>G44+G55+G64+G78+G86+G93+G95+G103+G105+G107</f>
        <v>40951.36</v>
      </c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rowBreaks count="1" manualBreakCount="1">
    <brk id="34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99">
      <selection activeCell="A35" sqref="A35"/>
    </sheetView>
  </sheetViews>
  <sheetFormatPr defaultColWidth="12.375" defaultRowHeight="12.75"/>
  <cols>
    <col min="1" max="1" width="14.875" style="26" customWidth="1"/>
    <col min="2" max="2" width="7.00390625" style="24" customWidth="1"/>
    <col min="3" max="3" width="6.625" style="25" customWidth="1"/>
    <col min="4" max="4" width="6.875" style="24" customWidth="1"/>
    <col min="5" max="5" width="5.875" style="25" customWidth="1"/>
    <col min="6" max="6" width="9.25390625" style="24" customWidth="1"/>
    <col min="7" max="7" width="11.875" style="25" customWidth="1"/>
    <col min="8" max="8" width="12.00390625" style="26" customWidth="1"/>
    <col min="9" max="16384" width="12.375" style="26" customWidth="1"/>
  </cols>
  <sheetData>
    <row r="1" ht="12.75">
      <c r="A1" s="23" t="s">
        <v>50</v>
      </c>
    </row>
    <row r="2" spans="2:7" s="23" customFormat="1" ht="12.75">
      <c r="B2" s="27" t="s">
        <v>51</v>
      </c>
      <c r="C2" s="28"/>
      <c r="D2" s="27" t="s">
        <v>52</v>
      </c>
      <c r="E2" s="28"/>
      <c r="F2" s="27"/>
      <c r="G2" s="28"/>
    </row>
    <row r="3" spans="1:7" s="23" customFormat="1" ht="12.75">
      <c r="A3" s="23" t="s">
        <v>53</v>
      </c>
      <c r="B3" s="27" t="s">
        <v>54</v>
      </c>
      <c r="C3" s="28" t="s">
        <v>55</v>
      </c>
      <c r="D3" s="27" t="s">
        <v>54</v>
      </c>
      <c r="E3" s="28" t="s">
        <v>55</v>
      </c>
      <c r="F3" s="27" t="s">
        <v>56</v>
      </c>
      <c r="G3" s="28" t="s">
        <v>57</v>
      </c>
    </row>
    <row r="4" spans="1:7" ht="12.75">
      <c r="A4" s="26" t="s">
        <v>58</v>
      </c>
      <c r="B4" s="24">
        <v>74</v>
      </c>
      <c r="C4" s="25">
        <v>85</v>
      </c>
      <c r="D4" s="24">
        <v>50</v>
      </c>
      <c r="E4" s="25">
        <v>115</v>
      </c>
      <c r="F4" s="24">
        <f aca="true" t="shared" si="0" ref="F4:F9">B4+D4</f>
        <v>124</v>
      </c>
      <c r="G4" s="25">
        <f aca="true" t="shared" si="1" ref="G4:G9">B4*C4+D4*E4</f>
        <v>12040</v>
      </c>
    </row>
    <row r="5" spans="1:7" ht="12.75">
      <c r="A5" s="26" t="s">
        <v>242</v>
      </c>
      <c r="B5" s="24">
        <v>0</v>
      </c>
      <c r="C5" s="25">
        <v>10</v>
      </c>
      <c r="D5" s="24">
        <v>16</v>
      </c>
      <c r="E5" s="25">
        <v>10</v>
      </c>
      <c r="F5" s="24">
        <f t="shared" si="0"/>
        <v>16</v>
      </c>
      <c r="G5" s="25">
        <f t="shared" si="1"/>
        <v>160</v>
      </c>
    </row>
    <row r="6" spans="1:7" ht="12.75">
      <c r="A6" s="26" t="s">
        <v>243</v>
      </c>
      <c r="B6" s="24">
        <v>0</v>
      </c>
      <c r="C6" s="25">
        <v>15</v>
      </c>
      <c r="D6" s="24">
        <v>1</v>
      </c>
      <c r="E6" s="25">
        <v>10</v>
      </c>
      <c r="F6" s="24">
        <f t="shared" si="0"/>
        <v>1</v>
      </c>
      <c r="G6" s="25">
        <f t="shared" si="1"/>
        <v>10</v>
      </c>
    </row>
    <row r="7" spans="1:7" ht="12.75">
      <c r="A7" s="26" t="s">
        <v>244</v>
      </c>
      <c r="B7" s="24">
        <v>113</v>
      </c>
      <c r="C7" s="25">
        <v>120</v>
      </c>
      <c r="D7" s="24">
        <v>77</v>
      </c>
      <c r="E7" s="25">
        <v>150</v>
      </c>
      <c r="F7" s="24">
        <f t="shared" si="0"/>
        <v>190</v>
      </c>
      <c r="G7" s="25">
        <f t="shared" si="1"/>
        <v>25110</v>
      </c>
    </row>
    <row r="8" spans="1:7" ht="12.75">
      <c r="A8" s="26" t="s">
        <v>296</v>
      </c>
      <c r="B8" s="24">
        <v>0</v>
      </c>
      <c r="C8" s="25">
        <v>15</v>
      </c>
      <c r="D8" s="24">
        <v>30</v>
      </c>
      <c r="E8" s="25">
        <v>15</v>
      </c>
      <c r="F8" s="24">
        <f t="shared" si="0"/>
        <v>30</v>
      </c>
      <c r="G8" s="25">
        <f t="shared" si="1"/>
        <v>450</v>
      </c>
    </row>
    <row r="9" spans="1:7" ht="12.75">
      <c r="A9" s="26" t="s">
        <v>308</v>
      </c>
      <c r="D9" s="24">
        <v>8</v>
      </c>
      <c r="E9" s="25">
        <v>0</v>
      </c>
      <c r="F9" s="24">
        <f t="shared" si="0"/>
        <v>8</v>
      </c>
      <c r="G9" s="25">
        <f t="shared" si="1"/>
        <v>0</v>
      </c>
    </row>
    <row r="11" spans="1:7" ht="12.75">
      <c r="A11" s="26" t="s">
        <v>23</v>
      </c>
      <c r="B11" s="24">
        <f>B4+B5+B6+B7+B8+B9</f>
        <v>187</v>
      </c>
      <c r="C11" s="25">
        <f>C4+C5+C6+C7+C8+C9</f>
        <v>245</v>
      </c>
      <c r="D11" s="24">
        <f>D4+D5+D6+D7+D8+D9</f>
        <v>182</v>
      </c>
      <c r="E11" s="25">
        <f>E4+E5+E6+E7+E8+E9</f>
        <v>300</v>
      </c>
      <c r="F11" s="24">
        <f>B11+D11</f>
        <v>369</v>
      </c>
      <c r="G11" s="25">
        <f>G4+G5+G6+G7+G8+G9</f>
        <v>37770</v>
      </c>
    </row>
    <row r="13" ht="12.75">
      <c r="A13" s="23" t="s">
        <v>63</v>
      </c>
    </row>
    <row r="14" spans="1:7" ht="12.75">
      <c r="A14" s="26" t="s">
        <v>64</v>
      </c>
      <c r="G14" s="25">
        <v>3024</v>
      </c>
    </row>
    <row r="15" spans="1:7" ht="12.75">
      <c r="A15" s="26" t="s">
        <v>65</v>
      </c>
      <c r="G15" s="25">
        <v>27</v>
      </c>
    </row>
    <row r="16" ht="12.75">
      <c r="A16" s="26" t="s">
        <v>66</v>
      </c>
    </row>
    <row r="17" spans="1:7" ht="12.75">
      <c r="A17" s="26" t="s">
        <v>23</v>
      </c>
      <c r="G17" s="25">
        <f>G14+G15+G16</f>
        <v>3051</v>
      </c>
    </row>
    <row r="19" spans="1:7" ht="12.75">
      <c r="A19" s="23" t="s">
        <v>67</v>
      </c>
      <c r="G19" s="25">
        <v>0</v>
      </c>
    </row>
    <row r="21" ht="12.75">
      <c r="A21" s="23" t="s">
        <v>68</v>
      </c>
    </row>
    <row r="22" spans="1:7" ht="12.75">
      <c r="A22" s="26" t="s">
        <v>69</v>
      </c>
      <c r="G22" s="25">
        <v>3521.31</v>
      </c>
    </row>
    <row r="23" spans="1:7" ht="12.75">
      <c r="A23" s="26" t="s">
        <v>113</v>
      </c>
      <c r="G23" s="25">
        <f>B23*C23</f>
        <v>0</v>
      </c>
    </row>
    <row r="24" spans="1:7" ht="12.75">
      <c r="A24" s="26" t="s">
        <v>23</v>
      </c>
      <c r="G24" s="25">
        <f>G22+G23</f>
        <v>3521.31</v>
      </c>
    </row>
    <row r="26" ht="12.75">
      <c r="A26" s="23" t="s">
        <v>70</v>
      </c>
    </row>
    <row r="27" spans="1:7" ht="12.75">
      <c r="A27" s="26" t="s">
        <v>309</v>
      </c>
      <c r="G27" s="29">
        <v>2000</v>
      </c>
    </row>
    <row r="28" ht="12.75">
      <c r="G28" s="29"/>
    </row>
    <row r="29" ht="12.75">
      <c r="G29" s="29"/>
    </row>
    <row r="30" ht="12.75">
      <c r="G30" s="29"/>
    </row>
    <row r="31" spans="1:7" ht="12.75">
      <c r="A31" s="26" t="s">
        <v>23</v>
      </c>
      <c r="G31" s="29">
        <f>G27+G28+G29+G30</f>
        <v>2000</v>
      </c>
    </row>
    <row r="33" spans="1:7" ht="12.75">
      <c r="A33" s="23" t="s">
        <v>38</v>
      </c>
      <c r="G33" s="25">
        <f>G11+G17+G19+G24+G31</f>
        <v>46342.31</v>
      </c>
    </row>
    <row r="34" ht="12.75">
      <c r="A34" s="23" t="s">
        <v>74</v>
      </c>
    </row>
    <row r="37" spans="1:7" ht="12.75">
      <c r="A37"/>
      <c r="G37" s="30" t="s">
        <v>57</v>
      </c>
    </row>
    <row r="38" spans="1:7" ht="12.75">
      <c r="A38" s="1" t="s">
        <v>75</v>
      </c>
      <c r="G38" s="22"/>
    </row>
    <row r="39" spans="1:7" ht="12.75">
      <c r="A39" t="s">
        <v>76</v>
      </c>
      <c r="G39" s="22">
        <v>2044.52</v>
      </c>
    </row>
    <row r="40" spans="1:7" ht="12.75">
      <c r="A40" t="s">
        <v>77</v>
      </c>
      <c r="G40" s="22">
        <v>1745.96</v>
      </c>
    </row>
    <row r="41" spans="1:7" ht="12.75">
      <c r="A41" t="s">
        <v>78</v>
      </c>
      <c r="G41" s="22"/>
    </row>
    <row r="42" spans="1:7" ht="12.75">
      <c r="A42" t="s">
        <v>310</v>
      </c>
      <c r="G42" s="22"/>
    </row>
    <row r="43" spans="1:7" ht="12.75">
      <c r="A43" t="s">
        <v>300</v>
      </c>
      <c r="G43" s="22">
        <v>1985.28</v>
      </c>
    </row>
    <row r="44" spans="1:7" ht="12.75">
      <c r="A44" s="3" t="s">
        <v>23</v>
      </c>
      <c r="G44" s="22">
        <f>SUM(G39:G43)</f>
        <v>5775.76</v>
      </c>
    </row>
    <row r="45" spans="1:7" ht="12.75">
      <c r="A45"/>
      <c r="G45" s="22"/>
    </row>
    <row r="46" spans="1:7" ht="12.75">
      <c r="A46" s="1" t="s">
        <v>81</v>
      </c>
      <c r="G46" s="22"/>
    </row>
    <row r="47" spans="1:7" ht="12.75">
      <c r="A47" t="s">
        <v>82</v>
      </c>
      <c r="G47" s="22">
        <v>1453.73</v>
      </c>
    </row>
    <row r="48" spans="1:7" ht="12.75">
      <c r="A48" t="s">
        <v>83</v>
      </c>
      <c r="G48" s="22">
        <v>100</v>
      </c>
    </row>
    <row r="49" spans="1:7" ht="12.75">
      <c r="A49" t="s">
        <v>84</v>
      </c>
      <c r="G49" s="22"/>
    </row>
    <row r="50" spans="1:7" ht="12.75">
      <c r="A50" t="s">
        <v>301</v>
      </c>
      <c r="G50" s="22"/>
    </row>
    <row r="51" spans="1:7" ht="12.75">
      <c r="A51" t="s">
        <v>86</v>
      </c>
      <c r="G51" s="22"/>
    </row>
    <row r="52" spans="1:7" ht="12.75">
      <c r="A52" t="s">
        <v>87</v>
      </c>
      <c r="G52" s="22"/>
    </row>
    <row r="53" spans="1:7" ht="12.75">
      <c r="A53" t="s">
        <v>88</v>
      </c>
      <c r="G53" s="22">
        <v>1274.61</v>
      </c>
    </row>
    <row r="54" spans="1:7" ht="12.75">
      <c r="A54" t="s">
        <v>113</v>
      </c>
      <c r="G54" s="22">
        <v>0</v>
      </c>
    </row>
    <row r="55" spans="1:7" ht="12.75">
      <c r="A55" s="3" t="s">
        <v>23</v>
      </c>
      <c r="G55" s="22">
        <f>SUM(G47:G54)</f>
        <v>2828.34</v>
      </c>
    </row>
    <row r="56" spans="1:7" ht="12.75">
      <c r="A56"/>
      <c r="G56" s="22"/>
    </row>
    <row r="57" spans="1:7" ht="12.75">
      <c r="A57" t="s">
        <v>90</v>
      </c>
      <c r="G57" s="22"/>
    </row>
    <row r="58" spans="1:7" ht="12.75">
      <c r="A58" t="s">
        <v>91</v>
      </c>
      <c r="G58" s="22"/>
    </row>
    <row r="59" spans="1:7" ht="12.75">
      <c r="A59"/>
      <c r="G59" s="22"/>
    </row>
    <row r="60" spans="1:7" ht="12.75">
      <c r="A60" s="1" t="s">
        <v>92</v>
      </c>
      <c r="G60" s="22"/>
    </row>
    <row r="61" spans="1:7" ht="12.75">
      <c r="A61" t="s">
        <v>93</v>
      </c>
      <c r="G61" s="22">
        <v>1656.19</v>
      </c>
    </row>
    <row r="62" spans="1:7" ht="12.75">
      <c r="A62" t="s">
        <v>94</v>
      </c>
      <c r="G62" s="22"/>
    </row>
    <row r="63" spans="1:7" ht="12.75">
      <c r="A63" t="s">
        <v>113</v>
      </c>
      <c r="G63" s="22">
        <v>540</v>
      </c>
    </row>
    <row r="64" spans="1:7" ht="12.75">
      <c r="A64" s="3" t="s">
        <v>23</v>
      </c>
      <c r="G64" s="22">
        <f>SUM(G61:G63)</f>
        <v>2196.19</v>
      </c>
    </row>
    <row r="65" spans="1:7" ht="12.75">
      <c r="A65"/>
      <c r="G65" s="22"/>
    </row>
    <row r="66" spans="1:7" ht="12.75">
      <c r="A66" s="1" t="s">
        <v>96</v>
      </c>
      <c r="G66" s="22"/>
    </row>
    <row r="67" spans="1:7" ht="12.75">
      <c r="A67" t="s">
        <v>302</v>
      </c>
      <c r="G67" s="22">
        <v>245.18</v>
      </c>
    </row>
    <row r="68" spans="1:7" ht="12.75">
      <c r="A68" t="s">
        <v>98</v>
      </c>
      <c r="G68" s="22">
        <v>0</v>
      </c>
    </row>
    <row r="69" spans="1:7" ht="12.75">
      <c r="A69" t="s">
        <v>99</v>
      </c>
      <c r="G69" s="22">
        <v>98.35</v>
      </c>
    </row>
    <row r="70" spans="1:7" ht="12.75">
      <c r="A70" t="s">
        <v>100</v>
      </c>
      <c r="G70" s="22">
        <v>0</v>
      </c>
    </row>
    <row r="71" spans="1:7" ht="12.75">
      <c r="A71" t="s">
        <v>101</v>
      </c>
      <c r="G71" s="22">
        <v>0</v>
      </c>
    </row>
    <row r="72" spans="1:7" ht="12.75">
      <c r="A72" t="s">
        <v>290</v>
      </c>
      <c r="G72" s="22">
        <v>120.64</v>
      </c>
    </row>
    <row r="73" spans="1:7" ht="12.75">
      <c r="A73" t="s">
        <v>103</v>
      </c>
      <c r="G73" s="22">
        <v>0</v>
      </c>
    </row>
    <row r="74" spans="1:7" ht="12.75">
      <c r="A74" t="s">
        <v>104</v>
      </c>
      <c r="G74" s="22">
        <v>0</v>
      </c>
    </row>
    <row r="75" spans="1:7" ht="12.75">
      <c r="A75" t="s">
        <v>105</v>
      </c>
      <c r="G75" s="22">
        <v>2351.42</v>
      </c>
    </row>
    <row r="76" spans="1:7" ht="12.75">
      <c r="A76" t="s">
        <v>106</v>
      </c>
      <c r="G76" s="22">
        <v>0</v>
      </c>
    </row>
    <row r="77" spans="1:7" ht="12.75">
      <c r="A77" t="s">
        <v>311</v>
      </c>
      <c r="G77" s="22">
        <v>196.55</v>
      </c>
    </row>
    <row r="78" spans="1:7" ht="12.75">
      <c r="A78" s="3" t="s">
        <v>23</v>
      </c>
      <c r="G78" s="22">
        <f>SUM(G67:G77)</f>
        <v>3012.1400000000003</v>
      </c>
    </row>
    <row r="79" spans="1:7" ht="12.75">
      <c r="A79"/>
      <c r="G79" s="22"/>
    </row>
    <row r="80" spans="1:7" ht="12.75">
      <c r="A80" s="1" t="s">
        <v>108</v>
      </c>
      <c r="G80" s="22"/>
    </row>
    <row r="81" spans="1:7" ht="12.75">
      <c r="A81" t="s">
        <v>109</v>
      </c>
      <c r="G81" s="22"/>
    </row>
    <row r="82" spans="1:7" ht="12.75">
      <c r="A82" t="s">
        <v>303</v>
      </c>
      <c r="G82" s="22">
        <v>10762.16</v>
      </c>
    </row>
    <row r="83" spans="1:7" ht="12.75">
      <c r="A83" t="s">
        <v>111</v>
      </c>
      <c r="G83" s="22">
        <v>2150.02</v>
      </c>
    </row>
    <row r="84" spans="1:7" ht="12.75">
      <c r="A84" t="s">
        <v>112</v>
      </c>
      <c r="G84" s="22">
        <v>472.12</v>
      </c>
    </row>
    <row r="85" spans="1:7" ht="12.75">
      <c r="A85" t="s">
        <v>113</v>
      </c>
      <c r="G85" s="22"/>
    </row>
    <row r="86" spans="1:7" ht="12.75">
      <c r="A86" s="3" t="s">
        <v>23</v>
      </c>
      <c r="G86" s="22">
        <f>SUM(G81:G85)</f>
        <v>13384.300000000001</v>
      </c>
    </row>
    <row r="87" spans="1:7" ht="12.75">
      <c r="A87"/>
      <c r="G87" s="22"/>
    </row>
    <row r="88" spans="1:7" ht="12.75">
      <c r="A88" s="1" t="s">
        <v>114</v>
      </c>
      <c r="G88" s="22"/>
    </row>
    <row r="89" spans="1:7" ht="12.75">
      <c r="A89" t="s">
        <v>312</v>
      </c>
      <c r="G89" s="22">
        <v>1473.72</v>
      </c>
    </row>
    <row r="90" spans="1:7" ht="12.75">
      <c r="A90" t="s">
        <v>313</v>
      </c>
      <c r="G90" s="22">
        <v>10890</v>
      </c>
    </row>
    <row r="91" spans="1:7" ht="12.75">
      <c r="A91" t="s">
        <v>314</v>
      </c>
      <c r="G91" s="22">
        <v>3835.62</v>
      </c>
    </row>
    <row r="92" spans="1:7" ht="12.75">
      <c r="A92" t="s">
        <v>315</v>
      </c>
      <c r="G92" s="22">
        <v>0</v>
      </c>
    </row>
    <row r="93" spans="1:7" ht="12.75">
      <c r="A93" s="3" t="s">
        <v>23</v>
      </c>
      <c r="G93" s="22">
        <f>SUM(G89:G92)</f>
        <v>16199.34</v>
      </c>
    </row>
    <row r="94" spans="1:7" ht="12.75">
      <c r="A94"/>
      <c r="G94" s="22"/>
    </row>
    <row r="95" spans="1:7" ht="12.75">
      <c r="A95" s="1" t="s">
        <v>118</v>
      </c>
      <c r="G95" s="22">
        <v>0</v>
      </c>
    </row>
    <row r="96" spans="1:7" ht="12.75">
      <c r="A96"/>
      <c r="G96" s="22"/>
    </row>
    <row r="97" spans="1:7" ht="12.75">
      <c r="A97"/>
      <c r="G97" s="22"/>
    </row>
    <row r="98" spans="1:7" ht="12.75">
      <c r="A98" s="1" t="s">
        <v>119</v>
      </c>
      <c r="G98" s="22"/>
    </row>
    <row r="99" spans="1:7" ht="12.75">
      <c r="A99" t="s">
        <v>316</v>
      </c>
      <c r="G99" s="22">
        <v>1066.25</v>
      </c>
    </row>
    <row r="100" spans="1:7" ht="12.75">
      <c r="A100" t="s">
        <v>317</v>
      </c>
      <c r="G100" s="22">
        <v>842.35</v>
      </c>
    </row>
    <row r="101" spans="1:7" ht="12.75">
      <c r="A101" t="s">
        <v>179</v>
      </c>
      <c r="G101" s="22">
        <v>438.89</v>
      </c>
    </row>
    <row r="102" spans="1:7" ht="12.75">
      <c r="A102" t="s">
        <v>318</v>
      </c>
      <c r="G102" s="22">
        <v>2892.32</v>
      </c>
    </row>
    <row r="103" spans="1:7" ht="12.75">
      <c r="A103" s="3" t="s">
        <v>23</v>
      </c>
      <c r="G103" s="22">
        <f>SUM(G99:G102)</f>
        <v>5239.8099999999995</v>
      </c>
    </row>
    <row r="104" spans="1:7" ht="12.75">
      <c r="A104"/>
      <c r="G104" s="22"/>
    </row>
    <row r="105" spans="1:7" ht="12.75">
      <c r="A105" s="1" t="s">
        <v>124</v>
      </c>
      <c r="G105" s="22"/>
    </row>
    <row r="106" spans="1:7" ht="12.75">
      <c r="A106"/>
      <c r="G106" s="22"/>
    </row>
    <row r="107" spans="1:7" ht="12.75">
      <c r="A107" s="1" t="s">
        <v>125</v>
      </c>
      <c r="G107" s="22">
        <v>0</v>
      </c>
    </row>
    <row r="108" spans="1:7" ht="12.75">
      <c r="A108"/>
      <c r="G108" s="22"/>
    </row>
    <row r="109" spans="1:7" ht="12.75">
      <c r="A109" s="1" t="s">
        <v>39</v>
      </c>
      <c r="G109" s="22">
        <f>G44+G55+G64+G78+G86+G93+G95+G103+G105+G107</f>
        <v>48635.880000000005</v>
      </c>
    </row>
    <row r="110" spans="1:2" ht="12.75">
      <c r="A110"/>
      <c r="B110" s="22"/>
    </row>
    <row r="111" spans="1:2" ht="12.75">
      <c r="A111"/>
      <c r="B111" s="22"/>
    </row>
    <row r="112" spans="1:2" ht="12.75">
      <c r="A112"/>
      <c r="B112" s="22"/>
    </row>
    <row r="113" spans="1:2" ht="12.75">
      <c r="A113" t="s">
        <v>319</v>
      </c>
      <c r="B113" s="22"/>
    </row>
    <row r="114" spans="1:2" ht="12.75">
      <c r="A114" t="s">
        <v>320</v>
      </c>
      <c r="B114" s="22"/>
    </row>
    <row r="115" spans="1:2" ht="12.75">
      <c r="A115" t="s">
        <v>321</v>
      </c>
      <c r="B115" s="22"/>
    </row>
    <row r="116" spans="1:2" ht="12.75">
      <c r="A116" t="s">
        <v>322</v>
      </c>
      <c r="B116" s="22"/>
    </row>
    <row r="117" spans="1:2" ht="12.75">
      <c r="A117"/>
      <c r="B117" s="22"/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rowBreaks count="1" manualBreakCount="1">
    <brk id="33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I8" sqref="I8"/>
    </sheetView>
  </sheetViews>
  <sheetFormatPr defaultColWidth="12.375" defaultRowHeight="12.75"/>
  <cols>
    <col min="1" max="1" width="14.875" style="16" customWidth="1"/>
    <col min="2" max="2" width="7.00390625" style="14" customWidth="1"/>
    <col min="3" max="3" width="6.625" style="15" customWidth="1"/>
    <col min="4" max="4" width="6.875" style="14" customWidth="1"/>
    <col min="5" max="5" width="5.875" style="15" customWidth="1"/>
    <col min="6" max="6" width="9.25390625" style="14" customWidth="1"/>
    <col min="7" max="7" width="11.875" style="15" customWidth="1"/>
    <col min="8" max="8" width="12.00390625" style="16" customWidth="1"/>
    <col min="9" max="16384" width="12.375" style="16" customWidth="1"/>
  </cols>
  <sheetData>
    <row r="1" ht="12.75">
      <c r="A1" s="13" t="s">
        <v>50</v>
      </c>
    </row>
    <row r="2" spans="2:7" s="13" customFormat="1" ht="12.75">
      <c r="B2" s="17" t="s">
        <v>51</v>
      </c>
      <c r="C2" s="18"/>
      <c r="D2" s="17" t="s">
        <v>52</v>
      </c>
      <c r="E2" s="18"/>
      <c r="F2" s="17"/>
      <c r="G2" s="18"/>
    </row>
    <row r="3" spans="1:7" s="13" customFormat="1" ht="12.75">
      <c r="A3" s="13" t="s">
        <v>53</v>
      </c>
      <c r="B3" s="17" t="s">
        <v>54</v>
      </c>
      <c r="C3" s="18" t="s">
        <v>55</v>
      </c>
      <c r="D3" s="17" t="s">
        <v>54</v>
      </c>
      <c r="E3" s="18" t="s">
        <v>55</v>
      </c>
      <c r="F3" s="17" t="s">
        <v>56</v>
      </c>
      <c r="G3" s="18" t="s">
        <v>57</v>
      </c>
    </row>
    <row r="4" spans="1:7" ht="12.75">
      <c r="A4" s="16" t="s">
        <v>58</v>
      </c>
      <c r="B4" s="14">
        <v>55</v>
      </c>
      <c r="C4" s="15">
        <v>80</v>
      </c>
      <c r="D4" s="14">
        <v>79</v>
      </c>
      <c r="E4" s="15">
        <v>110</v>
      </c>
      <c r="F4" s="14">
        <f aca="true" t="shared" si="0" ref="F4:F9">B4+D4</f>
        <v>134</v>
      </c>
      <c r="G4" s="15">
        <f aca="true" t="shared" si="1" ref="G4:G9">B4*C4+D4*E4</f>
        <v>13090</v>
      </c>
    </row>
    <row r="5" spans="1:7" ht="12.75">
      <c r="A5" s="16" t="s">
        <v>242</v>
      </c>
      <c r="B5" s="14">
        <v>25</v>
      </c>
      <c r="C5" s="15">
        <v>10</v>
      </c>
      <c r="D5" s="14">
        <v>55</v>
      </c>
      <c r="E5" s="15">
        <v>10</v>
      </c>
      <c r="F5" s="14">
        <f t="shared" si="0"/>
        <v>80</v>
      </c>
      <c r="G5" s="15">
        <f t="shared" si="1"/>
        <v>800</v>
      </c>
    </row>
    <row r="6" spans="1:7" ht="12.75">
      <c r="A6" s="16" t="s">
        <v>243</v>
      </c>
      <c r="B6" s="14">
        <v>1</v>
      </c>
      <c r="C6" s="15">
        <v>10</v>
      </c>
      <c r="D6" s="14">
        <v>3</v>
      </c>
      <c r="E6" s="15">
        <v>10</v>
      </c>
      <c r="F6" s="14">
        <f t="shared" si="0"/>
        <v>4</v>
      </c>
      <c r="G6" s="15">
        <f t="shared" si="1"/>
        <v>40</v>
      </c>
    </row>
    <row r="7" spans="1:7" ht="12.75">
      <c r="A7" s="16" t="s">
        <v>244</v>
      </c>
      <c r="B7" s="14">
        <v>91</v>
      </c>
      <c r="C7" s="15">
        <v>110</v>
      </c>
      <c r="D7" s="14">
        <v>136</v>
      </c>
      <c r="E7" s="15">
        <v>140</v>
      </c>
      <c r="F7" s="14">
        <f t="shared" si="0"/>
        <v>227</v>
      </c>
      <c r="G7" s="15">
        <f t="shared" si="1"/>
        <v>29050</v>
      </c>
    </row>
    <row r="8" spans="1:7" ht="12.75">
      <c r="A8" s="16" t="s">
        <v>296</v>
      </c>
      <c r="D8" s="14">
        <v>0</v>
      </c>
      <c r="E8" s="15">
        <v>10</v>
      </c>
      <c r="F8" s="14">
        <f t="shared" si="0"/>
        <v>0</v>
      </c>
      <c r="G8" s="15">
        <f t="shared" si="1"/>
        <v>0</v>
      </c>
    </row>
    <row r="9" spans="1:7" ht="12.75">
      <c r="A9" s="16" t="s">
        <v>323</v>
      </c>
      <c r="D9" s="14">
        <v>7</v>
      </c>
      <c r="E9" s="15">
        <v>120</v>
      </c>
      <c r="F9" s="14">
        <f t="shared" si="0"/>
        <v>7</v>
      </c>
      <c r="G9" s="15">
        <f t="shared" si="1"/>
        <v>840</v>
      </c>
    </row>
    <row r="10" ht="12.75">
      <c r="A10" s="16" t="s">
        <v>324</v>
      </c>
    </row>
    <row r="11" spans="1:7" ht="12.75">
      <c r="A11" s="16" t="s">
        <v>23</v>
      </c>
      <c r="B11" s="14">
        <f>B4+B5+B6+B7+B8+B9</f>
        <v>172</v>
      </c>
      <c r="C11" s="15">
        <f>C4+C5+C6+C7+C8+C9</f>
        <v>210</v>
      </c>
      <c r="D11" s="14">
        <f>D4+D5+D6+D7+D8+D9</f>
        <v>280</v>
      </c>
      <c r="E11" s="15">
        <f>E4+E5+E6+E7+E8+E9</f>
        <v>400</v>
      </c>
      <c r="F11" s="14">
        <f>B11+D11</f>
        <v>452</v>
      </c>
      <c r="G11" s="15">
        <f>G4+G5+G6+G7+G8+G9</f>
        <v>43820</v>
      </c>
    </row>
    <row r="13" ht="12.75">
      <c r="A13" s="13" t="s">
        <v>63</v>
      </c>
    </row>
    <row r="14" spans="1:7" ht="12.75">
      <c r="A14" s="16" t="s">
        <v>64</v>
      </c>
      <c r="G14" s="15">
        <v>2646</v>
      </c>
    </row>
    <row r="15" ht="12.75">
      <c r="A15" s="16" t="s">
        <v>65</v>
      </c>
    </row>
    <row r="16" ht="12.75">
      <c r="A16" s="16" t="s">
        <v>66</v>
      </c>
    </row>
    <row r="17" spans="1:7" ht="12.75">
      <c r="A17" s="16" t="s">
        <v>23</v>
      </c>
      <c r="G17" s="15">
        <f>G14+G15+G16</f>
        <v>2646</v>
      </c>
    </row>
    <row r="19" spans="1:7" ht="12.75">
      <c r="A19" s="13" t="s">
        <v>67</v>
      </c>
      <c r="G19" s="15">
        <v>0</v>
      </c>
    </row>
    <row r="21" ht="12.75">
      <c r="A21" s="13" t="s">
        <v>68</v>
      </c>
    </row>
    <row r="22" spans="1:7" ht="12.75">
      <c r="A22" s="16" t="s">
        <v>69</v>
      </c>
      <c r="B22" s="14">
        <v>32</v>
      </c>
      <c r="C22" s="15">
        <v>20</v>
      </c>
      <c r="G22" s="15">
        <f>B22*C22</f>
        <v>640</v>
      </c>
    </row>
    <row r="23" spans="1:7" ht="12.75">
      <c r="A23" s="16" t="s">
        <v>113</v>
      </c>
      <c r="G23" s="15">
        <f>B23*C23</f>
        <v>0</v>
      </c>
    </row>
    <row r="24" spans="1:7" ht="12.75">
      <c r="A24" s="16" t="s">
        <v>23</v>
      </c>
      <c r="G24" s="15">
        <f>G22+G23</f>
        <v>640</v>
      </c>
    </row>
    <row r="26" ht="12.75">
      <c r="A26" s="13" t="s">
        <v>70</v>
      </c>
    </row>
    <row r="27" spans="1:7" ht="12.75">
      <c r="A27" s="16" t="s">
        <v>325</v>
      </c>
      <c r="G27" s="19">
        <v>61.13</v>
      </c>
    </row>
    <row r="28" spans="1:7" ht="12.75">
      <c r="A28" s="16" t="s">
        <v>326</v>
      </c>
      <c r="G28" s="19">
        <v>688.93</v>
      </c>
    </row>
    <row r="29" spans="1:7" ht="12.75">
      <c r="A29" s="16" t="s">
        <v>327</v>
      </c>
      <c r="G29" s="19">
        <v>49.89</v>
      </c>
    </row>
    <row r="30" spans="1:7" ht="12.75">
      <c r="A30" s="16" t="s">
        <v>328</v>
      </c>
      <c r="G30" s="19"/>
    </row>
    <row r="31" spans="1:7" ht="12.75">
      <c r="A31" s="16" t="s">
        <v>23</v>
      </c>
      <c r="G31" s="19">
        <f>G27+G28+G29+G30</f>
        <v>799.9499999999999</v>
      </c>
    </row>
    <row r="33" spans="1:7" ht="12.75">
      <c r="A33" s="13" t="s">
        <v>38</v>
      </c>
      <c r="G33" s="15">
        <f>G11+G17+G19+G24+G31</f>
        <v>47905.95</v>
      </c>
    </row>
    <row r="35" spans="1:7" ht="12.75">
      <c r="A35" s="13" t="s">
        <v>74</v>
      </c>
      <c r="G35" s="20"/>
    </row>
    <row r="36" ht="12.75">
      <c r="G36" s="20" t="s">
        <v>57</v>
      </c>
    </row>
    <row r="37" spans="1:7" ht="12.75">
      <c r="A37" s="13" t="s">
        <v>75</v>
      </c>
      <c r="G37" s="19"/>
    </row>
    <row r="38" spans="1:7" ht="12.75">
      <c r="A38" s="16" t="s">
        <v>76</v>
      </c>
      <c r="G38" s="19">
        <v>1238.61</v>
      </c>
    </row>
    <row r="39" spans="1:7" ht="12.75">
      <c r="A39" s="16" t="s">
        <v>77</v>
      </c>
      <c r="G39" s="19"/>
    </row>
    <row r="40" spans="1:7" ht="12.75">
      <c r="A40" s="16" t="s">
        <v>78</v>
      </c>
      <c r="G40" s="19"/>
    </row>
    <row r="41" spans="1:7" ht="12.75">
      <c r="A41" s="16" t="s">
        <v>310</v>
      </c>
      <c r="G41" s="19"/>
    </row>
    <row r="42" spans="1:7" ht="12.75">
      <c r="A42" s="16" t="s">
        <v>300</v>
      </c>
      <c r="G42" s="19">
        <v>2154.15</v>
      </c>
    </row>
    <row r="43" spans="1:7" ht="12.75">
      <c r="A43" s="21" t="s">
        <v>23</v>
      </c>
      <c r="G43" s="19">
        <f>SUM(G38:G42)</f>
        <v>3392.76</v>
      </c>
    </row>
    <row r="44" ht="12.75">
      <c r="G44" s="19"/>
    </row>
    <row r="45" spans="1:7" ht="12.75">
      <c r="A45" s="13" t="s">
        <v>81</v>
      </c>
      <c r="G45" s="19"/>
    </row>
    <row r="46" spans="1:7" ht="12.75">
      <c r="A46" s="16" t="s">
        <v>82</v>
      </c>
      <c r="G46" s="19">
        <v>1691</v>
      </c>
    </row>
    <row r="47" spans="1:7" ht="12.75">
      <c r="A47" s="16" t="s">
        <v>83</v>
      </c>
      <c r="G47" s="19">
        <v>120</v>
      </c>
    </row>
    <row r="48" spans="1:7" ht="12.75">
      <c r="A48" s="16" t="s">
        <v>84</v>
      </c>
      <c r="G48" s="19"/>
    </row>
    <row r="49" spans="1:7" ht="12.75">
      <c r="A49" s="16" t="s">
        <v>301</v>
      </c>
      <c r="G49" s="19"/>
    </row>
    <row r="50" spans="1:7" ht="12.75">
      <c r="A50" s="16" t="s">
        <v>86</v>
      </c>
      <c r="G50" s="19"/>
    </row>
    <row r="51" spans="1:7" ht="12.75">
      <c r="A51" s="16" t="s">
        <v>87</v>
      </c>
      <c r="G51" s="19"/>
    </row>
    <row r="52" spans="1:7" ht="12.75">
      <c r="A52" s="16" t="s">
        <v>88</v>
      </c>
      <c r="G52" s="19"/>
    </row>
    <row r="53" spans="1:7" ht="12.75">
      <c r="A53" s="16" t="s">
        <v>288</v>
      </c>
      <c r="G53" s="19">
        <v>145.5</v>
      </c>
    </row>
    <row r="54" spans="1:7" ht="12.75">
      <c r="A54" s="21" t="s">
        <v>23</v>
      </c>
      <c r="G54" s="19">
        <f>SUM(G46:G53)</f>
        <v>1956.5</v>
      </c>
    </row>
    <row r="55" ht="12.75">
      <c r="G55" s="19"/>
    </row>
    <row r="56" spans="1:7" ht="12.75">
      <c r="A56" s="16" t="s">
        <v>90</v>
      </c>
      <c r="G56" s="19"/>
    </row>
    <row r="57" spans="1:7" ht="12.75">
      <c r="A57" s="16" t="s">
        <v>91</v>
      </c>
      <c r="G57" s="19"/>
    </row>
    <row r="58" ht="12.75">
      <c r="G58" s="19"/>
    </row>
    <row r="59" spans="1:7" ht="12.75">
      <c r="A59" s="13" t="s">
        <v>92</v>
      </c>
      <c r="G59" s="19"/>
    </row>
    <row r="60" spans="1:7" ht="12.75">
      <c r="A60" s="16" t="s">
        <v>93</v>
      </c>
      <c r="G60" s="19">
        <v>1640.1</v>
      </c>
    </row>
    <row r="61" spans="1:7" ht="12.75">
      <c r="A61" s="16" t="s">
        <v>94</v>
      </c>
      <c r="G61" s="19"/>
    </row>
    <row r="62" spans="1:7" ht="12.75">
      <c r="A62" s="16" t="s">
        <v>289</v>
      </c>
      <c r="G62" s="19">
        <v>1260</v>
      </c>
    </row>
    <row r="63" spans="1:7" ht="12.75">
      <c r="A63" s="21" t="s">
        <v>23</v>
      </c>
      <c r="G63" s="19">
        <f>SUM(G60:G62)</f>
        <v>2900.1</v>
      </c>
    </row>
    <row r="64" ht="12.75">
      <c r="G64" s="19"/>
    </row>
    <row r="65" spans="1:7" ht="12.75">
      <c r="A65" s="13" t="s">
        <v>96</v>
      </c>
      <c r="G65" s="19"/>
    </row>
    <row r="66" spans="1:7" ht="12.75">
      <c r="A66" s="16" t="s">
        <v>302</v>
      </c>
      <c r="G66" s="19">
        <v>177.43</v>
      </c>
    </row>
    <row r="67" spans="1:7" ht="12.75">
      <c r="A67" s="16" t="s">
        <v>98</v>
      </c>
      <c r="G67" s="19">
        <v>100</v>
      </c>
    </row>
    <row r="68" spans="1:7" ht="12.75">
      <c r="A68" s="16" t="s">
        <v>99</v>
      </c>
      <c r="G68" s="19"/>
    </row>
    <row r="69" spans="1:7" ht="12.75">
      <c r="A69" s="16" t="s">
        <v>100</v>
      </c>
      <c r="G69" s="19">
        <v>61.41</v>
      </c>
    </row>
    <row r="70" spans="1:7" ht="12.75">
      <c r="A70" s="16" t="s">
        <v>101</v>
      </c>
      <c r="G70" s="19"/>
    </row>
    <row r="71" spans="1:7" ht="12.75">
      <c r="A71" s="16" t="s">
        <v>290</v>
      </c>
      <c r="G71" s="19">
        <v>139.03</v>
      </c>
    </row>
    <row r="72" spans="1:7" ht="12.75">
      <c r="A72" s="16" t="s">
        <v>103</v>
      </c>
      <c r="G72" s="19">
        <v>39.16</v>
      </c>
    </row>
    <row r="73" spans="1:7" ht="12.75">
      <c r="A73" s="16" t="s">
        <v>104</v>
      </c>
      <c r="G73" s="19"/>
    </row>
    <row r="74" spans="1:7" ht="12.75">
      <c r="A74" s="16" t="s">
        <v>105</v>
      </c>
      <c r="G74" s="19">
        <v>2216.37</v>
      </c>
    </row>
    <row r="75" spans="1:7" ht="12.75">
      <c r="A75" s="16" t="s">
        <v>106</v>
      </c>
      <c r="G75" s="19">
        <v>120</v>
      </c>
    </row>
    <row r="76" spans="1:7" ht="12.75">
      <c r="A76" s="16" t="s">
        <v>329</v>
      </c>
      <c r="G76" s="19">
        <v>60</v>
      </c>
    </row>
    <row r="77" spans="1:7" ht="12.75">
      <c r="A77" s="21" t="s">
        <v>23</v>
      </c>
      <c r="G77" s="19">
        <f>SUM(G66:G76)</f>
        <v>2913.3999999999996</v>
      </c>
    </row>
    <row r="78" ht="12.75">
      <c r="G78" s="19"/>
    </row>
    <row r="79" spans="1:7" ht="12.75">
      <c r="A79" s="13" t="s">
        <v>108</v>
      </c>
      <c r="G79" s="19"/>
    </row>
    <row r="80" spans="1:7" ht="12.75">
      <c r="A80" s="16" t="s">
        <v>109</v>
      </c>
      <c r="G80" s="19"/>
    </row>
    <row r="81" spans="1:7" ht="12.75">
      <c r="A81" s="16" t="s">
        <v>303</v>
      </c>
      <c r="G81" s="19">
        <v>6860.55</v>
      </c>
    </row>
    <row r="82" spans="1:7" ht="12.75">
      <c r="A82" s="16" t="s">
        <v>111</v>
      </c>
      <c r="G82" s="19">
        <v>1847.13</v>
      </c>
    </row>
    <row r="83" spans="1:7" ht="12.75">
      <c r="A83" s="16" t="s">
        <v>112</v>
      </c>
      <c r="G83" s="19">
        <v>251.82</v>
      </c>
    </row>
    <row r="84" spans="1:7" ht="12.75">
      <c r="A84" s="16" t="s">
        <v>113</v>
      </c>
      <c r="G84" s="19"/>
    </row>
    <row r="85" spans="1:7" ht="12.75">
      <c r="A85" s="21" t="s">
        <v>23</v>
      </c>
      <c r="G85" s="19">
        <f>SUM(G80:G84)</f>
        <v>8959.5</v>
      </c>
    </row>
    <row r="86" ht="12.75">
      <c r="G86" s="19"/>
    </row>
    <row r="87" spans="1:7" ht="12.75">
      <c r="A87" s="13" t="s">
        <v>114</v>
      </c>
      <c r="G87" s="19"/>
    </row>
    <row r="88" spans="1:7" ht="12.75">
      <c r="A88" s="16" t="s">
        <v>292</v>
      </c>
      <c r="G88" s="19">
        <v>1414.92</v>
      </c>
    </row>
    <row r="89" spans="1:7" ht="12.75">
      <c r="A89" s="16" t="s">
        <v>69</v>
      </c>
      <c r="G89" s="19">
        <v>11376.15</v>
      </c>
    </row>
    <row r="90" spans="1:7" ht="12.75">
      <c r="A90" s="16" t="s">
        <v>330</v>
      </c>
      <c r="G90" s="19">
        <v>357.63</v>
      </c>
    </row>
    <row r="91" spans="1:7" ht="12.75">
      <c r="A91" s="16" t="s">
        <v>113</v>
      </c>
      <c r="G91" s="19"/>
    </row>
    <row r="92" spans="1:7" ht="12.75">
      <c r="A92" s="21" t="s">
        <v>23</v>
      </c>
      <c r="G92" s="19">
        <f>SUM(G88:G91)</f>
        <v>13148.699999999999</v>
      </c>
    </row>
    <row r="93" ht="12.75">
      <c r="G93" s="19"/>
    </row>
    <row r="94" spans="1:7" ht="12.75">
      <c r="A94" s="13" t="s">
        <v>118</v>
      </c>
      <c r="G94" s="19">
        <v>0</v>
      </c>
    </row>
    <row r="95" ht="12.75">
      <c r="G95" s="19"/>
    </row>
    <row r="96" ht="12.75">
      <c r="G96" s="19"/>
    </row>
    <row r="97" spans="1:7" ht="12.75">
      <c r="A97" s="13" t="s">
        <v>119</v>
      </c>
      <c r="G97" s="19"/>
    </row>
    <row r="98" spans="1:7" ht="12.75">
      <c r="A98" s="16" t="s">
        <v>331</v>
      </c>
      <c r="G98" s="19">
        <v>913.28</v>
      </c>
    </row>
    <row r="99" spans="1:7" ht="12.75">
      <c r="A99" s="16" t="s">
        <v>332</v>
      </c>
      <c r="G99" s="19">
        <v>1271.86</v>
      </c>
    </row>
    <row r="100" spans="1:7" ht="12.75">
      <c r="A100" s="16" t="s">
        <v>333</v>
      </c>
      <c r="G100" s="19">
        <v>685.91</v>
      </c>
    </row>
    <row r="101" spans="1:7" ht="12.75">
      <c r="A101" s="16" t="s">
        <v>113</v>
      </c>
      <c r="G101" s="19"/>
    </row>
    <row r="102" spans="1:7" ht="12.75">
      <c r="A102" s="21" t="s">
        <v>23</v>
      </c>
      <c r="G102" s="19">
        <f>SUM(G98:G101)</f>
        <v>2871.0499999999997</v>
      </c>
    </row>
    <row r="103" ht="12.75">
      <c r="G103" s="19"/>
    </row>
    <row r="104" spans="1:7" ht="12.75">
      <c r="A104" s="13" t="s">
        <v>124</v>
      </c>
      <c r="G104" s="19"/>
    </row>
    <row r="105" ht="12.75">
      <c r="G105" s="19"/>
    </row>
    <row r="106" spans="1:7" ht="12.75">
      <c r="A106" s="13" t="s">
        <v>125</v>
      </c>
      <c r="G106" s="19"/>
    </row>
    <row r="107" ht="12.75">
      <c r="G107" s="19"/>
    </row>
    <row r="108" spans="1:7" ht="12.75">
      <c r="A108" s="13" t="s">
        <v>39</v>
      </c>
      <c r="G108" s="19">
        <f>G43+G54+G63+G77+G85+G92+G94+G102+G104+G106</f>
        <v>36142.01</v>
      </c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</headerFooter>
  <rowBreaks count="1" manualBreakCount="1">
    <brk id="3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C6" sqref="C6"/>
    </sheetView>
  </sheetViews>
  <sheetFormatPr defaultColWidth="12.375" defaultRowHeight="12.75"/>
  <cols>
    <col min="1" max="1" width="14.875" style="0" customWidth="1"/>
    <col min="2" max="2" width="7.00390625" style="4" customWidth="1"/>
    <col min="3" max="3" width="7.625" style="2" customWidth="1"/>
    <col min="4" max="4" width="6.875" style="4" customWidth="1"/>
    <col min="5" max="5" width="8.375" style="2" customWidth="1"/>
    <col min="6" max="6" width="9.25390625" style="4" customWidth="1"/>
    <col min="7" max="7" width="11.875" style="2" customWidth="1"/>
    <col min="8" max="8" width="12.00390625" style="0" customWidth="1"/>
  </cols>
  <sheetData>
    <row r="1" ht="12.75">
      <c r="A1" s="1" t="s">
        <v>50</v>
      </c>
    </row>
    <row r="2" spans="2:7" s="1" customFormat="1" ht="12.75">
      <c r="B2" s="31" t="s">
        <v>51</v>
      </c>
      <c r="C2" s="11"/>
      <c r="D2" s="31" t="s">
        <v>52</v>
      </c>
      <c r="E2" s="11"/>
      <c r="F2" s="31"/>
      <c r="G2" s="11"/>
    </row>
    <row r="3" spans="1:7" s="1" customFormat="1" ht="12.75">
      <c r="A3" s="1" t="s">
        <v>53</v>
      </c>
      <c r="B3" s="31" t="s">
        <v>54</v>
      </c>
      <c r="C3" s="11" t="s">
        <v>55</v>
      </c>
      <c r="D3" s="31" t="s">
        <v>54</v>
      </c>
      <c r="E3" s="11" t="s">
        <v>55</v>
      </c>
      <c r="F3" s="31" t="s">
        <v>56</v>
      </c>
      <c r="G3" s="11" t="s">
        <v>57</v>
      </c>
    </row>
    <row r="4" spans="1:7" ht="12.75">
      <c r="A4" t="s">
        <v>58</v>
      </c>
      <c r="C4" s="2">
        <v>320</v>
      </c>
      <c r="E4" s="2">
        <v>390</v>
      </c>
      <c r="G4" s="2">
        <f aca="true" t="shared" si="0" ref="G4:G10">B4*C4+D4*E4</f>
        <v>0</v>
      </c>
    </row>
    <row r="5" spans="1:7" ht="12.75">
      <c r="A5" t="s">
        <v>59</v>
      </c>
      <c r="C5" s="2">
        <v>420</v>
      </c>
      <c r="E5" s="2">
        <v>500</v>
      </c>
      <c r="G5" s="2">
        <f t="shared" si="0"/>
        <v>0</v>
      </c>
    </row>
    <row r="6" spans="1:7" ht="12.75">
      <c r="A6" t="s">
        <v>60</v>
      </c>
      <c r="G6" s="2">
        <f t="shared" si="0"/>
        <v>0</v>
      </c>
    </row>
    <row r="7" spans="1:7" ht="12.75">
      <c r="A7" t="s">
        <v>61</v>
      </c>
      <c r="C7" s="2">
        <v>70</v>
      </c>
      <c r="E7" s="2">
        <v>90</v>
      </c>
      <c r="G7" s="2">
        <f t="shared" si="0"/>
        <v>0</v>
      </c>
    </row>
    <row r="8" spans="1:7" ht="12.75">
      <c r="A8" t="s">
        <v>62</v>
      </c>
      <c r="C8" s="2">
        <v>70</v>
      </c>
      <c r="E8" s="2">
        <v>90</v>
      </c>
      <c r="G8" s="2">
        <f t="shared" si="0"/>
        <v>0</v>
      </c>
    </row>
    <row r="9" ht="12.75">
      <c r="G9" s="2">
        <f t="shared" si="0"/>
        <v>0</v>
      </c>
    </row>
    <row r="10" ht="12.75">
      <c r="G10" s="2">
        <f t="shared" si="0"/>
        <v>0</v>
      </c>
    </row>
    <row r="11" spans="1:7" ht="12.75">
      <c r="A11" s="3" t="s">
        <v>23</v>
      </c>
      <c r="B11" s="4">
        <f>B4+B5+B6+B7+B8+B9</f>
        <v>0</v>
      </c>
      <c r="D11" s="4">
        <f>D4+D5+D6+D7+D8+D9</f>
        <v>0</v>
      </c>
      <c r="F11" s="4">
        <f>B11+D11</f>
        <v>0</v>
      </c>
      <c r="G11" s="2">
        <f>G4+G5+G6+G7+G8+G9+G10</f>
        <v>0</v>
      </c>
    </row>
    <row r="13" ht="12.75">
      <c r="A13" s="1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spans="1:7" ht="12.75">
      <c r="A17" s="3" t="s">
        <v>23</v>
      </c>
      <c r="G17" s="2">
        <f>SUM(G14:G16)</f>
        <v>0</v>
      </c>
    </row>
    <row r="19" spans="1:7" ht="12.75">
      <c r="A19" s="1" t="s">
        <v>67</v>
      </c>
      <c r="G19" s="2">
        <v>0</v>
      </c>
    </row>
    <row r="21" ht="12.75">
      <c r="A21" s="1" t="s">
        <v>68</v>
      </c>
    </row>
    <row r="22" spans="1:3" ht="12.75">
      <c r="A22" t="s">
        <v>69</v>
      </c>
      <c r="B22" s="4">
        <v>300</v>
      </c>
      <c r="C22" s="2">
        <v>20</v>
      </c>
    </row>
    <row r="24" spans="1:7" ht="12.75">
      <c r="A24" s="3" t="s">
        <v>23</v>
      </c>
      <c r="G24" s="2">
        <f>G22+G23</f>
        <v>0</v>
      </c>
    </row>
    <row r="26" ht="12.75">
      <c r="A26" s="1" t="s">
        <v>70</v>
      </c>
    </row>
    <row r="27" spans="1:7" ht="12.75">
      <c r="A27" t="s">
        <v>71</v>
      </c>
      <c r="G27" s="22"/>
    </row>
    <row r="28" spans="1:7" ht="12.75">
      <c r="A28" t="s">
        <v>72</v>
      </c>
      <c r="G28" s="22"/>
    </row>
    <row r="29" spans="1:7" ht="12.75">
      <c r="A29" t="s">
        <v>73</v>
      </c>
      <c r="G29" s="22"/>
    </row>
    <row r="30" spans="1:7" ht="12.75">
      <c r="A30" t="s">
        <v>73</v>
      </c>
      <c r="G30" s="22"/>
    </row>
    <row r="31" spans="1:7" ht="12.75">
      <c r="A31" s="3" t="s">
        <v>23</v>
      </c>
      <c r="G31" s="22">
        <f>G27+G28+G29+G30</f>
        <v>0</v>
      </c>
    </row>
    <row r="33" spans="1:7" ht="12.75">
      <c r="A33" s="1" t="s">
        <v>38</v>
      </c>
      <c r="G33" s="2">
        <f>G11+G17+G19+G24+G31</f>
        <v>0</v>
      </c>
    </row>
    <row r="35" ht="12.75">
      <c r="A35" s="1" t="s">
        <v>74</v>
      </c>
    </row>
    <row r="36" ht="12.75">
      <c r="G36" s="30" t="s">
        <v>57</v>
      </c>
    </row>
    <row r="37" spans="1:7" ht="12.75">
      <c r="A37" s="1" t="s">
        <v>75</v>
      </c>
      <c r="G37" s="22"/>
    </row>
    <row r="38" spans="1:7" ht="12.75">
      <c r="A38" t="s">
        <v>76</v>
      </c>
      <c r="G38" s="22"/>
    </row>
    <row r="39" spans="1:7" ht="12.75">
      <c r="A39" t="s">
        <v>77</v>
      </c>
      <c r="G39" s="22"/>
    </row>
    <row r="40" spans="1:7" ht="12.75">
      <c r="A40" t="s">
        <v>78</v>
      </c>
      <c r="G40" s="22"/>
    </row>
    <row r="41" spans="1:7" ht="12.75">
      <c r="A41" t="s">
        <v>79</v>
      </c>
      <c r="G41" s="22"/>
    </row>
    <row r="42" spans="1:7" ht="12.75">
      <c r="A42" t="s">
        <v>80</v>
      </c>
      <c r="G42" s="22"/>
    </row>
    <row r="43" spans="1:7" ht="12.75">
      <c r="A43" s="3" t="s">
        <v>23</v>
      </c>
      <c r="G43" s="22">
        <f>SUM(G38:G42)</f>
        <v>0</v>
      </c>
    </row>
    <row r="44" ht="12.75">
      <c r="G44" s="22"/>
    </row>
    <row r="45" spans="1:7" ht="12.75">
      <c r="A45" s="1" t="s">
        <v>81</v>
      </c>
      <c r="G45" s="22"/>
    </row>
    <row r="46" spans="1:7" ht="12.75">
      <c r="A46" t="s">
        <v>82</v>
      </c>
      <c r="G46" s="22"/>
    </row>
    <row r="47" spans="1:7" ht="12.75">
      <c r="A47" t="s">
        <v>83</v>
      </c>
      <c r="G47" s="22"/>
    </row>
    <row r="48" spans="1:7" ht="12.75">
      <c r="A48" t="s">
        <v>84</v>
      </c>
      <c r="G48" s="22"/>
    </row>
    <row r="49" spans="1:7" ht="12.75">
      <c r="A49" t="s">
        <v>85</v>
      </c>
      <c r="G49" s="22"/>
    </row>
    <row r="50" spans="1:7" ht="12.75">
      <c r="A50" t="s">
        <v>86</v>
      </c>
      <c r="G50" s="22"/>
    </row>
    <row r="51" spans="1:7" ht="12.75">
      <c r="A51" t="s">
        <v>87</v>
      </c>
      <c r="G51" s="22"/>
    </row>
    <row r="52" spans="1:7" ht="12.75">
      <c r="A52" t="s">
        <v>88</v>
      </c>
      <c r="G52" s="22"/>
    </row>
    <row r="53" spans="1:7" ht="12.75">
      <c r="A53" t="s">
        <v>89</v>
      </c>
      <c r="G53" s="22"/>
    </row>
    <row r="54" spans="1:7" ht="12.75">
      <c r="A54" s="3" t="s">
        <v>23</v>
      </c>
      <c r="G54" s="22">
        <f>SUM(G46:G53)</f>
        <v>0</v>
      </c>
    </row>
    <row r="55" ht="12.75">
      <c r="G55" s="22"/>
    </row>
    <row r="56" spans="1:7" ht="12.75">
      <c r="A56" t="s">
        <v>90</v>
      </c>
      <c r="G56" s="22"/>
    </row>
    <row r="57" spans="1:7" ht="12.75">
      <c r="A57" t="s">
        <v>91</v>
      </c>
      <c r="G57" s="22"/>
    </row>
    <row r="58" ht="12.75">
      <c r="G58" s="22"/>
    </row>
    <row r="59" spans="1:7" ht="12.75">
      <c r="A59" s="1" t="s">
        <v>92</v>
      </c>
      <c r="G59" s="22"/>
    </row>
    <row r="60" spans="1:7" ht="12.75">
      <c r="A60" t="s">
        <v>93</v>
      </c>
      <c r="G60" s="22"/>
    </row>
    <row r="61" spans="1:7" ht="12.75">
      <c r="A61" t="s">
        <v>94</v>
      </c>
      <c r="G61" s="22"/>
    </row>
    <row r="62" spans="1:7" ht="12.75">
      <c r="A62" t="s">
        <v>95</v>
      </c>
      <c r="G62" s="22"/>
    </row>
    <row r="63" spans="1:7" ht="12.75">
      <c r="A63" s="3" t="s">
        <v>23</v>
      </c>
      <c r="G63" s="22">
        <f>SUM(G60:G62)</f>
        <v>0</v>
      </c>
    </row>
    <row r="64" ht="12.75">
      <c r="G64" s="22"/>
    </row>
    <row r="65" spans="1:7" ht="12.75">
      <c r="A65" s="1" t="s">
        <v>96</v>
      </c>
      <c r="G65" s="22"/>
    </row>
    <row r="66" spans="1:7" ht="12.75">
      <c r="A66" t="s">
        <v>97</v>
      </c>
      <c r="G66" s="22"/>
    </row>
    <row r="67" spans="1:7" ht="12.75">
      <c r="A67" t="s">
        <v>98</v>
      </c>
      <c r="G67" s="22"/>
    </row>
    <row r="68" spans="1:7" ht="12.75">
      <c r="A68" t="s">
        <v>99</v>
      </c>
      <c r="G68" s="22"/>
    </row>
    <row r="69" spans="1:7" ht="12.75">
      <c r="A69" t="s">
        <v>100</v>
      </c>
      <c r="G69" s="22"/>
    </row>
    <row r="70" spans="1:7" ht="12.75">
      <c r="A70" t="s">
        <v>101</v>
      </c>
      <c r="G70" s="22"/>
    </row>
    <row r="71" spans="1:7" ht="12.75">
      <c r="A71" t="s">
        <v>102</v>
      </c>
      <c r="G71" s="22"/>
    </row>
    <row r="72" spans="1:7" ht="12.75">
      <c r="A72" t="s">
        <v>103</v>
      </c>
      <c r="G72" s="22"/>
    </row>
    <row r="73" spans="1:7" ht="12.75">
      <c r="A73" t="s">
        <v>104</v>
      </c>
      <c r="G73" s="22"/>
    </row>
    <row r="74" spans="1:7" ht="12.75">
      <c r="A74" t="s">
        <v>105</v>
      </c>
      <c r="G74" s="22"/>
    </row>
    <row r="75" spans="1:7" ht="12.75">
      <c r="A75" t="s">
        <v>106</v>
      </c>
      <c r="G75" s="22"/>
    </row>
    <row r="76" spans="1:7" ht="12.75">
      <c r="A76" t="s">
        <v>107</v>
      </c>
      <c r="G76" s="22"/>
    </row>
    <row r="77" spans="1:7" ht="12.75">
      <c r="A77" s="3" t="s">
        <v>23</v>
      </c>
      <c r="G77" s="22">
        <f>SUM(G66:G76)</f>
        <v>0</v>
      </c>
    </row>
    <row r="78" ht="12.75">
      <c r="G78" s="22"/>
    </row>
    <row r="79" spans="1:7" ht="12.75">
      <c r="A79" s="1" t="s">
        <v>108</v>
      </c>
      <c r="G79" s="22"/>
    </row>
    <row r="80" spans="1:7" ht="12.75">
      <c r="A80" t="s">
        <v>109</v>
      </c>
      <c r="G80" s="22"/>
    </row>
    <row r="81" spans="1:7" ht="12.75">
      <c r="A81" t="s">
        <v>110</v>
      </c>
      <c r="G81" s="22"/>
    </row>
    <row r="82" spans="1:7" ht="12.75">
      <c r="A82" t="s">
        <v>111</v>
      </c>
      <c r="G82" s="22"/>
    </row>
    <row r="83" spans="1:7" ht="12.75">
      <c r="A83" t="s">
        <v>112</v>
      </c>
      <c r="G83" s="22"/>
    </row>
    <row r="84" spans="1:7" ht="12.75">
      <c r="A84" t="s">
        <v>113</v>
      </c>
      <c r="G84" s="22"/>
    </row>
    <row r="85" spans="1:7" ht="12.75">
      <c r="A85" s="3" t="s">
        <v>23</v>
      </c>
      <c r="G85" s="22">
        <f>SUM(G80:G84)</f>
        <v>0</v>
      </c>
    </row>
    <row r="86" ht="12.75">
      <c r="G86" s="22"/>
    </row>
    <row r="87" spans="1:7" ht="12.75">
      <c r="A87" s="1" t="s">
        <v>114</v>
      </c>
      <c r="G87" s="22"/>
    </row>
    <row r="88" spans="1:7" ht="12.75">
      <c r="A88" t="s">
        <v>115</v>
      </c>
      <c r="G88" s="22"/>
    </row>
    <row r="89" spans="1:7" ht="12.75">
      <c r="A89" t="s">
        <v>116</v>
      </c>
      <c r="G89" s="22"/>
    </row>
    <row r="90" spans="1:7" ht="12.75">
      <c r="A90" t="s">
        <v>117</v>
      </c>
      <c r="G90" s="22"/>
    </row>
    <row r="91" spans="1:7" ht="12.75">
      <c r="A91" t="s">
        <v>113</v>
      </c>
      <c r="G91" s="22"/>
    </row>
    <row r="92" spans="1:7" ht="12.75">
      <c r="A92" s="3" t="s">
        <v>23</v>
      </c>
      <c r="G92" s="22">
        <f>SUM(G88:G91)</f>
        <v>0</v>
      </c>
    </row>
    <row r="93" ht="12.75">
      <c r="G93" s="22"/>
    </row>
    <row r="94" spans="1:7" ht="12.75">
      <c r="A94" s="1" t="s">
        <v>118</v>
      </c>
      <c r="G94" s="22">
        <v>0</v>
      </c>
    </row>
    <row r="95" ht="12.75">
      <c r="G95" s="22"/>
    </row>
    <row r="96" ht="12.75">
      <c r="G96" s="22"/>
    </row>
    <row r="97" spans="1:7" ht="12.75">
      <c r="A97" s="1" t="s">
        <v>119</v>
      </c>
      <c r="G97" s="22"/>
    </row>
    <row r="98" spans="1:7" ht="12.75">
      <c r="A98" t="s">
        <v>120</v>
      </c>
      <c r="G98" s="22"/>
    </row>
    <row r="99" spans="1:7" ht="12.75">
      <c r="A99" t="s">
        <v>121</v>
      </c>
      <c r="G99" s="22"/>
    </row>
    <row r="100" spans="1:7" ht="12.75">
      <c r="A100" t="s">
        <v>122</v>
      </c>
      <c r="G100" s="22"/>
    </row>
    <row r="101" spans="1:7" ht="12.75">
      <c r="A101" t="s">
        <v>123</v>
      </c>
      <c r="G101" s="22"/>
    </row>
    <row r="102" spans="1:7" ht="12.75">
      <c r="A102" s="3" t="s">
        <v>23</v>
      </c>
      <c r="G102" s="22">
        <f>SUM(G98:G101)</f>
        <v>0</v>
      </c>
    </row>
    <row r="103" ht="12.75">
      <c r="G103" s="22"/>
    </row>
    <row r="104" spans="1:7" ht="12.75">
      <c r="A104" s="1" t="s">
        <v>124</v>
      </c>
      <c r="G104" s="22"/>
    </row>
    <row r="105" ht="12.75">
      <c r="G105" s="22"/>
    </row>
    <row r="106" spans="1:7" ht="12.75">
      <c r="A106" s="1" t="s">
        <v>125</v>
      </c>
      <c r="G106" s="22"/>
    </row>
    <row r="107" ht="12.75">
      <c r="G107" s="22"/>
    </row>
    <row r="108" spans="1:7" ht="12.75">
      <c r="A108" s="1" t="s">
        <v>39</v>
      </c>
      <c r="G108" s="22">
        <f>G43+G54+G63+G77+G85+G92+G94+G102+G104+G106</f>
        <v>0</v>
      </c>
    </row>
    <row r="109" ht="12.75">
      <c r="G109" s="22"/>
    </row>
    <row r="110" ht="12.75">
      <c r="G110" s="22"/>
    </row>
    <row r="111" ht="12.75">
      <c r="G111" s="22"/>
    </row>
    <row r="112" spans="1:7" ht="12.75">
      <c r="A112" t="s">
        <v>126</v>
      </c>
      <c r="G112" s="22"/>
    </row>
    <row r="113" spans="1:7" ht="12.75">
      <c r="A113" t="s">
        <v>127</v>
      </c>
      <c r="G113" s="22"/>
    </row>
    <row r="114" ht="12.75">
      <c r="G114" s="22"/>
    </row>
    <row r="115" spans="1:7" ht="12.75">
      <c r="A115" t="s">
        <v>128</v>
      </c>
      <c r="G115" s="22"/>
    </row>
    <row r="116" spans="1:7" ht="12.75">
      <c r="A116" t="s">
        <v>129</v>
      </c>
      <c r="G116" s="22"/>
    </row>
    <row r="117" spans="1:7" ht="12.75">
      <c r="A117" t="s">
        <v>130</v>
      </c>
      <c r="G117" s="22"/>
    </row>
    <row r="118" spans="1:7" ht="12.75">
      <c r="A118" s="1" t="s">
        <v>131</v>
      </c>
      <c r="G118" s="22">
        <f>SUM(G112:G117)</f>
        <v>0</v>
      </c>
    </row>
    <row r="119" ht="12.75">
      <c r="G119" s="22"/>
    </row>
    <row r="120" spans="1:7" ht="12.75">
      <c r="A120" t="s">
        <v>132</v>
      </c>
      <c r="G120" s="22"/>
    </row>
    <row r="121" spans="1:7" ht="12.75">
      <c r="A121" t="s">
        <v>133</v>
      </c>
      <c r="G121" s="22"/>
    </row>
    <row r="122" spans="1:7" ht="12.75">
      <c r="A122" s="1" t="s">
        <v>134</v>
      </c>
      <c r="G122" s="22">
        <f>SUM(G120:G121)</f>
        <v>0</v>
      </c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rowBreaks count="1" manualBreakCount="1">
    <brk id="3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H46" sqref="H46"/>
    </sheetView>
  </sheetViews>
  <sheetFormatPr defaultColWidth="12.375" defaultRowHeight="12.75"/>
  <cols>
    <col min="1" max="1" width="14.875" style="0" customWidth="1"/>
    <col min="2" max="2" width="7.00390625" style="4" customWidth="1"/>
    <col min="3" max="3" width="7.625" style="2" customWidth="1"/>
    <col min="4" max="4" width="6.875" style="4" customWidth="1"/>
    <col min="5" max="5" width="5.875" style="2" customWidth="1"/>
    <col min="6" max="6" width="9.25390625" style="4" customWidth="1"/>
    <col min="7" max="7" width="11.875" style="2" customWidth="1"/>
    <col min="8" max="8" width="12.00390625" style="0" customWidth="1"/>
  </cols>
  <sheetData>
    <row r="1" ht="12.75">
      <c r="A1" s="1" t="s">
        <v>50</v>
      </c>
    </row>
    <row r="2" spans="2:7" s="1" customFormat="1" ht="12.75">
      <c r="B2" s="31" t="s">
        <v>51</v>
      </c>
      <c r="C2" s="11"/>
      <c r="D2" s="31" t="s">
        <v>52</v>
      </c>
      <c r="E2" s="11"/>
      <c r="F2" s="31"/>
      <c r="G2" s="11"/>
    </row>
    <row r="3" spans="1:7" s="1" customFormat="1" ht="12.75">
      <c r="A3" s="1" t="s">
        <v>53</v>
      </c>
      <c r="B3" s="31" t="s">
        <v>54</v>
      </c>
      <c r="C3" s="11" t="s">
        <v>55</v>
      </c>
      <c r="D3" s="31" t="s">
        <v>54</v>
      </c>
      <c r="E3" s="11" t="s">
        <v>55</v>
      </c>
      <c r="F3" s="31" t="s">
        <v>56</v>
      </c>
      <c r="G3" s="11" t="s">
        <v>57</v>
      </c>
    </row>
    <row r="4" spans="1:7" ht="12.75">
      <c r="A4" t="s">
        <v>58</v>
      </c>
      <c r="C4" s="2">
        <v>290</v>
      </c>
      <c r="E4" s="2">
        <v>365</v>
      </c>
      <c r="F4" s="4">
        <f aca="true" t="shared" si="0" ref="F4:F9">B4+D4</f>
        <v>0</v>
      </c>
      <c r="G4" s="2">
        <f aca="true" t="shared" si="1" ref="G4:G10">B4*C4+D4*E4</f>
        <v>0</v>
      </c>
    </row>
    <row r="5" spans="1:7" ht="12.75">
      <c r="A5" t="s">
        <v>59</v>
      </c>
      <c r="C5" s="2">
        <v>430</v>
      </c>
      <c r="E5" s="2">
        <v>540</v>
      </c>
      <c r="F5" s="4">
        <f t="shared" si="0"/>
        <v>0</v>
      </c>
      <c r="G5" s="2">
        <f t="shared" si="1"/>
        <v>0</v>
      </c>
    </row>
    <row r="6" spans="1:7" ht="12.75">
      <c r="A6" t="s">
        <v>60</v>
      </c>
      <c r="F6" s="4">
        <f t="shared" si="0"/>
        <v>0</v>
      </c>
      <c r="G6" s="2">
        <f t="shared" si="1"/>
        <v>0</v>
      </c>
    </row>
    <row r="7" spans="1:7" ht="12.75">
      <c r="A7" t="s">
        <v>61</v>
      </c>
      <c r="C7" s="2">
        <v>50</v>
      </c>
      <c r="E7" s="2">
        <v>70</v>
      </c>
      <c r="F7" s="4">
        <f t="shared" si="0"/>
        <v>0</v>
      </c>
      <c r="G7" s="2">
        <f t="shared" si="1"/>
        <v>0</v>
      </c>
    </row>
    <row r="8" spans="1:7" ht="12.75">
      <c r="A8" t="s">
        <v>62</v>
      </c>
      <c r="C8" s="2">
        <v>50</v>
      </c>
      <c r="E8" s="2">
        <v>70</v>
      </c>
      <c r="F8" s="4">
        <f t="shared" si="0"/>
        <v>0</v>
      </c>
      <c r="G8" s="2">
        <f t="shared" si="1"/>
        <v>0</v>
      </c>
    </row>
    <row r="9" spans="6:7" ht="12.75">
      <c r="F9" s="4">
        <f t="shared" si="0"/>
        <v>0</v>
      </c>
      <c r="G9" s="2">
        <f t="shared" si="1"/>
        <v>0</v>
      </c>
    </row>
    <row r="10" ht="12.75">
      <c r="G10" s="2">
        <f t="shared" si="1"/>
        <v>0</v>
      </c>
    </row>
    <row r="11" spans="1:7" ht="12.75">
      <c r="A11" s="3" t="s">
        <v>23</v>
      </c>
      <c r="B11" s="4">
        <f>B4+B5+B6+B7+B8+B9</f>
        <v>0</v>
      </c>
      <c r="D11" s="4">
        <f>D4+D5+D6+D7+D8+D9</f>
        <v>0</v>
      </c>
      <c r="F11" s="4">
        <f>B11+D11</f>
        <v>0</v>
      </c>
      <c r="G11" s="2">
        <f>G4+G5+G6+G7+G8+G9+G10</f>
        <v>0</v>
      </c>
    </row>
    <row r="13" ht="12.75">
      <c r="A13" s="1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spans="1:7" ht="12.75">
      <c r="A17" s="3" t="s">
        <v>23</v>
      </c>
      <c r="G17" s="2">
        <f>SUM(G14:G16)</f>
        <v>0</v>
      </c>
    </row>
    <row r="19" spans="1:7" ht="12.75">
      <c r="A19" s="1" t="s">
        <v>67</v>
      </c>
      <c r="G19" s="2">
        <v>0</v>
      </c>
    </row>
    <row r="21" ht="12.75">
      <c r="A21" s="1" t="s">
        <v>68</v>
      </c>
    </row>
    <row r="22" spans="1:3" ht="12.75">
      <c r="A22" t="s">
        <v>69</v>
      </c>
      <c r="B22" s="4">
        <v>300</v>
      </c>
      <c r="C22" s="2">
        <v>20</v>
      </c>
    </row>
    <row r="24" spans="1:7" ht="12.75">
      <c r="A24" s="3" t="s">
        <v>23</v>
      </c>
      <c r="G24" s="2">
        <f>G22+G23</f>
        <v>0</v>
      </c>
    </row>
    <row r="26" ht="12.75">
      <c r="A26" s="1" t="s">
        <v>70</v>
      </c>
    </row>
    <row r="27" spans="1:7" ht="12.75">
      <c r="A27" t="s">
        <v>71</v>
      </c>
      <c r="G27" s="22"/>
    </row>
    <row r="28" spans="1:7" ht="12.75">
      <c r="A28" t="s">
        <v>72</v>
      </c>
      <c r="G28" s="22"/>
    </row>
    <row r="29" spans="1:7" ht="12.75">
      <c r="A29" t="s">
        <v>73</v>
      </c>
      <c r="G29" s="22"/>
    </row>
    <row r="30" spans="1:7" ht="12.75">
      <c r="A30" t="s">
        <v>73</v>
      </c>
      <c r="G30" s="22"/>
    </row>
    <row r="31" spans="1:7" ht="12.75">
      <c r="A31" s="3" t="s">
        <v>23</v>
      </c>
      <c r="G31" s="22">
        <f>G27+G28+G29+G30</f>
        <v>0</v>
      </c>
    </row>
    <row r="33" spans="1:7" ht="12.75">
      <c r="A33" s="1" t="s">
        <v>38</v>
      </c>
      <c r="G33" s="2">
        <f>G11+G17+G19+G24+G31</f>
        <v>0</v>
      </c>
    </row>
    <row r="35" ht="12.75">
      <c r="A35" s="1" t="s">
        <v>74</v>
      </c>
    </row>
    <row r="36" ht="12.75">
      <c r="G36" s="30" t="s">
        <v>57</v>
      </c>
    </row>
    <row r="37" spans="1:7" ht="12.75">
      <c r="A37" s="1" t="s">
        <v>75</v>
      </c>
      <c r="G37" s="22"/>
    </row>
    <row r="38" spans="1:7" ht="12.75">
      <c r="A38" t="s">
        <v>76</v>
      </c>
      <c r="G38" s="22"/>
    </row>
    <row r="39" spans="1:7" ht="12.75">
      <c r="A39" t="s">
        <v>77</v>
      </c>
      <c r="G39" s="22"/>
    </row>
    <row r="40" spans="1:7" ht="12.75">
      <c r="A40" t="s">
        <v>78</v>
      </c>
      <c r="G40" s="22"/>
    </row>
    <row r="41" spans="1:7" ht="12.75">
      <c r="A41" t="s">
        <v>79</v>
      </c>
      <c r="G41" s="22"/>
    </row>
    <row r="42" spans="1:7" ht="12.75">
      <c r="A42" t="s">
        <v>80</v>
      </c>
      <c r="G42" s="22"/>
    </row>
    <row r="43" spans="1:7" ht="12.75">
      <c r="A43" s="3" t="s">
        <v>23</v>
      </c>
      <c r="G43" s="22">
        <f>SUM(G38:G42)</f>
        <v>0</v>
      </c>
    </row>
    <row r="44" ht="12.75">
      <c r="G44" s="22"/>
    </row>
    <row r="45" spans="1:7" ht="12.75">
      <c r="A45" s="1" t="s">
        <v>81</v>
      </c>
      <c r="G45" s="22"/>
    </row>
    <row r="46" spans="1:7" ht="12.75">
      <c r="A46" t="s">
        <v>82</v>
      </c>
      <c r="G46" s="22"/>
    </row>
    <row r="47" spans="1:7" ht="12.75">
      <c r="A47" t="s">
        <v>83</v>
      </c>
      <c r="G47" s="22"/>
    </row>
    <row r="48" spans="1:7" ht="12.75">
      <c r="A48" t="s">
        <v>84</v>
      </c>
      <c r="G48" s="22"/>
    </row>
    <row r="49" spans="1:7" ht="12.75">
      <c r="A49" t="s">
        <v>85</v>
      </c>
      <c r="G49" s="22"/>
    </row>
    <row r="50" spans="1:7" ht="12.75">
      <c r="A50" t="s">
        <v>86</v>
      </c>
      <c r="G50" s="22"/>
    </row>
    <row r="51" spans="1:7" ht="12.75">
      <c r="A51" t="s">
        <v>87</v>
      </c>
      <c r="G51" s="22"/>
    </row>
    <row r="52" spans="1:7" ht="12.75">
      <c r="A52" t="s">
        <v>88</v>
      </c>
      <c r="G52" s="22"/>
    </row>
    <row r="53" spans="1:7" ht="12.75">
      <c r="A53" t="s">
        <v>89</v>
      </c>
      <c r="G53" s="22"/>
    </row>
    <row r="54" spans="1:7" ht="12.75">
      <c r="A54" s="3" t="s">
        <v>23</v>
      </c>
      <c r="G54" s="22">
        <f>SUM(G46:G53)</f>
        <v>0</v>
      </c>
    </row>
    <row r="55" ht="12.75">
      <c r="G55" s="22"/>
    </row>
    <row r="56" spans="1:7" ht="12.75">
      <c r="A56" t="s">
        <v>90</v>
      </c>
      <c r="G56" s="22"/>
    </row>
    <row r="57" spans="1:7" ht="12.75">
      <c r="A57" t="s">
        <v>91</v>
      </c>
      <c r="G57" s="22"/>
    </row>
    <row r="58" ht="12.75">
      <c r="G58" s="22"/>
    </row>
    <row r="59" spans="1:7" ht="12.75">
      <c r="A59" s="1" t="s">
        <v>92</v>
      </c>
      <c r="G59" s="22"/>
    </row>
    <row r="60" spans="1:7" ht="12.75">
      <c r="A60" t="s">
        <v>93</v>
      </c>
      <c r="G60" s="22"/>
    </row>
    <row r="61" spans="1:7" ht="12.75">
      <c r="A61" t="s">
        <v>94</v>
      </c>
      <c r="G61" s="22"/>
    </row>
    <row r="62" spans="1:7" ht="12.75">
      <c r="A62" t="s">
        <v>95</v>
      </c>
      <c r="G62" s="22"/>
    </row>
    <row r="63" spans="1:7" ht="12.75">
      <c r="A63" s="3" t="s">
        <v>23</v>
      </c>
      <c r="G63" s="22">
        <f>SUM(G60:G62)</f>
        <v>0</v>
      </c>
    </row>
    <row r="64" ht="12.75">
      <c r="G64" s="22"/>
    </row>
    <row r="65" spans="1:7" ht="12.75">
      <c r="A65" s="1" t="s">
        <v>96</v>
      </c>
      <c r="G65" s="22"/>
    </row>
    <row r="66" spans="1:7" ht="12.75">
      <c r="A66" t="s">
        <v>97</v>
      </c>
      <c r="G66" s="22"/>
    </row>
    <row r="67" spans="1:7" ht="12.75">
      <c r="A67" t="s">
        <v>98</v>
      </c>
      <c r="G67" s="22"/>
    </row>
    <row r="68" spans="1:7" ht="12.75">
      <c r="A68" t="s">
        <v>99</v>
      </c>
      <c r="G68" s="22"/>
    </row>
    <row r="69" spans="1:7" ht="12.75">
      <c r="A69" t="s">
        <v>100</v>
      </c>
      <c r="G69" s="22"/>
    </row>
    <row r="70" spans="1:7" ht="12.75">
      <c r="A70" t="s">
        <v>101</v>
      </c>
      <c r="G70" s="22"/>
    </row>
    <row r="71" spans="1:7" ht="12.75">
      <c r="A71" t="s">
        <v>102</v>
      </c>
      <c r="G71" s="22"/>
    </row>
    <row r="72" spans="1:7" ht="12.75">
      <c r="A72" t="s">
        <v>103</v>
      </c>
      <c r="G72" s="22"/>
    </row>
    <row r="73" spans="1:7" ht="12.75">
      <c r="A73" t="s">
        <v>104</v>
      </c>
      <c r="G73" s="22"/>
    </row>
    <row r="74" spans="1:7" ht="12.75">
      <c r="A74" t="s">
        <v>105</v>
      </c>
      <c r="G74" s="22"/>
    </row>
    <row r="75" spans="1:7" ht="12.75">
      <c r="A75" t="s">
        <v>106</v>
      </c>
      <c r="G75" s="22"/>
    </row>
    <row r="76" spans="1:7" ht="12.75">
      <c r="A76" t="s">
        <v>107</v>
      </c>
      <c r="G76" s="22"/>
    </row>
    <row r="77" spans="1:7" ht="12.75">
      <c r="A77" s="3" t="s">
        <v>23</v>
      </c>
      <c r="G77" s="22">
        <f>SUM(G66:G76)</f>
        <v>0</v>
      </c>
    </row>
    <row r="78" ht="12.75">
      <c r="G78" s="22"/>
    </row>
    <row r="79" spans="1:7" ht="12.75">
      <c r="A79" s="1" t="s">
        <v>108</v>
      </c>
      <c r="G79" s="22"/>
    </row>
    <row r="80" spans="1:7" ht="12.75">
      <c r="A80" t="s">
        <v>109</v>
      </c>
      <c r="G80" s="22"/>
    </row>
    <row r="81" spans="1:7" ht="12.75">
      <c r="A81" t="s">
        <v>110</v>
      </c>
      <c r="G81" s="22"/>
    </row>
    <row r="82" spans="1:7" ht="12.75">
      <c r="A82" t="s">
        <v>111</v>
      </c>
      <c r="G82" s="22"/>
    </row>
    <row r="83" spans="1:7" ht="12.75">
      <c r="A83" t="s">
        <v>112</v>
      </c>
      <c r="G83" s="22"/>
    </row>
    <row r="84" spans="1:7" ht="12.75">
      <c r="A84" t="s">
        <v>113</v>
      </c>
      <c r="G84" s="22"/>
    </row>
    <row r="85" spans="1:7" ht="12.75">
      <c r="A85" s="3" t="s">
        <v>23</v>
      </c>
      <c r="G85" s="22">
        <f>SUM(G80:G84)</f>
        <v>0</v>
      </c>
    </row>
    <row r="86" ht="12.75">
      <c r="G86" s="22"/>
    </row>
    <row r="87" spans="1:7" ht="12.75">
      <c r="A87" s="1" t="s">
        <v>114</v>
      </c>
      <c r="G87" s="22"/>
    </row>
    <row r="88" spans="1:7" ht="12.75">
      <c r="A88" t="s">
        <v>115</v>
      </c>
      <c r="G88" s="22"/>
    </row>
    <row r="89" spans="1:7" ht="12.75">
      <c r="A89" t="s">
        <v>116</v>
      </c>
      <c r="G89" s="22"/>
    </row>
    <row r="90" spans="1:7" ht="12.75">
      <c r="A90" t="s">
        <v>117</v>
      </c>
      <c r="G90" s="22"/>
    </row>
    <row r="91" spans="1:7" ht="12.75">
      <c r="A91" t="s">
        <v>113</v>
      </c>
      <c r="G91" s="22"/>
    </row>
    <row r="92" spans="1:7" ht="12.75">
      <c r="A92" s="3" t="s">
        <v>23</v>
      </c>
      <c r="G92" s="22">
        <f>SUM(G88:G91)</f>
        <v>0</v>
      </c>
    </row>
    <row r="93" ht="12.75">
      <c r="G93" s="22"/>
    </row>
    <row r="94" spans="1:7" ht="12.75">
      <c r="A94" s="1" t="s">
        <v>118</v>
      </c>
      <c r="G94" s="22">
        <v>0</v>
      </c>
    </row>
    <row r="95" ht="12.75">
      <c r="G95" s="22"/>
    </row>
    <row r="96" ht="12.75">
      <c r="G96" s="22"/>
    </row>
    <row r="97" spans="1:7" ht="12.75">
      <c r="A97" s="1" t="s">
        <v>119</v>
      </c>
      <c r="G97" s="22"/>
    </row>
    <row r="98" spans="1:7" ht="12.75">
      <c r="A98" t="s">
        <v>120</v>
      </c>
      <c r="G98" s="22"/>
    </row>
    <row r="99" spans="1:7" ht="12.75">
      <c r="A99" t="s">
        <v>121</v>
      </c>
      <c r="G99" s="22"/>
    </row>
    <row r="100" spans="1:7" ht="12.75">
      <c r="A100" t="s">
        <v>122</v>
      </c>
      <c r="G100" s="22"/>
    </row>
    <row r="101" spans="1:7" ht="12.75">
      <c r="A101" t="s">
        <v>123</v>
      </c>
      <c r="G101" s="22"/>
    </row>
    <row r="102" spans="1:7" ht="12.75">
      <c r="A102" s="3" t="s">
        <v>23</v>
      </c>
      <c r="G102" s="22">
        <f>SUM(G98:G101)</f>
        <v>0</v>
      </c>
    </row>
    <row r="103" ht="12.75">
      <c r="G103" s="22"/>
    </row>
    <row r="104" spans="1:7" ht="12.75">
      <c r="A104" s="1" t="s">
        <v>124</v>
      </c>
      <c r="G104" s="22"/>
    </row>
    <row r="105" ht="12.75">
      <c r="G105" s="22"/>
    </row>
    <row r="106" spans="1:7" ht="12.75">
      <c r="A106" s="1" t="s">
        <v>125</v>
      </c>
      <c r="G106" s="22"/>
    </row>
    <row r="107" ht="12.75">
      <c r="G107" s="22"/>
    </row>
    <row r="108" spans="1:7" ht="12.75">
      <c r="A108" s="1" t="s">
        <v>39</v>
      </c>
      <c r="G108" s="22">
        <f>G43+G54+G63+G77+G85+G92+G94+G102+G104+G106</f>
        <v>0</v>
      </c>
    </row>
    <row r="109" ht="12.75">
      <c r="G109" s="22"/>
    </row>
    <row r="110" ht="12.75">
      <c r="G110" s="22"/>
    </row>
    <row r="111" ht="12.75">
      <c r="G111" s="22"/>
    </row>
    <row r="112" spans="1:7" ht="12.75">
      <c r="A112" t="s">
        <v>126</v>
      </c>
      <c r="G112" s="22"/>
    </row>
    <row r="113" spans="1:7" ht="12.75">
      <c r="A113" t="s">
        <v>127</v>
      </c>
      <c r="G113" s="22"/>
    </row>
    <row r="114" ht="12.75">
      <c r="G114" s="22"/>
    </row>
    <row r="115" spans="1:7" ht="12.75">
      <c r="A115" t="s">
        <v>128</v>
      </c>
      <c r="G115" s="22"/>
    </row>
    <row r="116" spans="1:7" ht="12.75">
      <c r="A116" t="s">
        <v>129</v>
      </c>
      <c r="G116" s="22"/>
    </row>
    <row r="117" spans="1:7" ht="12.75">
      <c r="A117" t="s">
        <v>130</v>
      </c>
      <c r="G117" s="22"/>
    </row>
    <row r="118" spans="1:7" ht="12.75">
      <c r="A118" s="1" t="s">
        <v>131</v>
      </c>
      <c r="G118" s="22">
        <f>SUM(G112:G117)</f>
        <v>0</v>
      </c>
    </row>
    <row r="119" ht="12.75">
      <c r="G119" s="22"/>
    </row>
    <row r="120" spans="1:7" ht="12.75">
      <c r="A120" t="s">
        <v>132</v>
      </c>
      <c r="G120" s="22"/>
    </row>
    <row r="121" spans="1:7" ht="12.75">
      <c r="A121" t="s">
        <v>133</v>
      </c>
      <c r="G121" s="22"/>
    </row>
    <row r="122" spans="1:7" ht="12.75">
      <c r="A122" s="1" t="s">
        <v>134</v>
      </c>
      <c r="G122" s="22">
        <f>SUM(G120:G121)</f>
        <v>0</v>
      </c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rowBreaks count="1" manualBreakCount="1">
    <brk id="3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selection activeCell="G40" sqref="G40"/>
    </sheetView>
  </sheetViews>
  <sheetFormatPr defaultColWidth="12.375" defaultRowHeight="12.75"/>
  <cols>
    <col min="1" max="1" width="14.875" style="0" customWidth="1"/>
    <col min="2" max="2" width="7.00390625" style="4" customWidth="1"/>
    <col min="3" max="3" width="7.625" style="2" customWidth="1"/>
    <col min="4" max="4" width="6.875" style="4" customWidth="1"/>
    <col min="5" max="5" width="5.875" style="2" customWidth="1"/>
    <col min="6" max="6" width="9.25390625" style="4" customWidth="1"/>
    <col min="7" max="7" width="12.875" style="38" customWidth="1"/>
    <col min="8" max="9" width="9.00390625" style="0" customWidth="1"/>
  </cols>
  <sheetData>
    <row r="1" ht="12.75">
      <c r="A1" s="1" t="s">
        <v>50</v>
      </c>
    </row>
    <row r="2" spans="2:7" s="1" customFormat="1" ht="12.75">
      <c r="B2" s="31" t="s">
        <v>51</v>
      </c>
      <c r="C2" s="11"/>
      <c r="D2" s="31" t="s">
        <v>52</v>
      </c>
      <c r="E2" s="11"/>
      <c r="F2" s="31"/>
      <c r="G2" s="39"/>
    </row>
    <row r="3" spans="1:9" s="1" customFormat="1" ht="12.75">
      <c r="A3" s="1" t="s">
        <v>53</v>
      </c>
      <c r="B3" s="31" t="s">
        <v>54</v>
      </c>
      <c r="C3" s="11" t="s">
        <v>55</v>
      </c>
      <c r="D3" s="31" t="s">
        <v>54</v>
      </c>
      <c r="E3" s="11" t="s">
        <v>55</v>
      </c>
      <c r="F3" s="31" t="s">
        <v>56</v>
      </c>
      <c r="G3" s="39" t="s">
        <v>57</v>
      </c>
      <c r="H3" s="1" t="s">
        <v>135</v>
      </c>
      <c r="I3" s="1" t="s">
        <v>136</v>
      </c>
    </row>
    <row r="4" spans="1:9" ht="12.75">
      <c r="A4" t="s">
        <v>58</v>
      </c>
      <c r="B4" s="4">
        <v>90</v>
      </c>
      <c r="C4" s="2">
        <v>225</v>
      </c>
      <c r="D4" s="4">
        <v>72</v>
      </c>
      <c r="E4" s="2">
        <v>275</v>
      </c>
      <c r="F4" s="4">
        <f>B4+D4</f>
        <v>162</v>
      </c>
      <c r="G4" s="38">
        <f>I4+H4</f>
        <v>49390</v>
      </c>
      <c r="H4" s="2">
        <v>22770</v>
      </c>
      <c r="I4" s="2">
        <v>26620</v>
      </c>
    </row>
    <row r="5" spans="1:9" ht="12.75">
      <c r="A5" t="s">
        <v>59</v>
      </c>
      <c r="B5" s="4">
        <v>135</v>
      </c>
      <c r="C5" s="2">
        <v>320</v>
      </c>
      <c r="D5" s="4">
        <v>110</v>
      </c>
      <c r="E5" s="2">
        <v>375</v>
      </c>
      <c r="F5" s="4">
        <f>B5+D5</f>
        <v>245</v>
      </c>
      <c r="G5" s="38">
        <f>I5+H5</f>
        <v>68345</v>
      </c>
      <c r="H5" s="2">
        <v>35025</v>
      </c>
      <c r="I5" s="2">
        <v>33320</v>
      </c>
    </row>
    <row r="6" spans="1:9" ht="12.75">
      <c r="A6" t="s">
        <v>60</v>
      </c>
      <c r="H6" s="2"/>
      <c r="I6" s="2"/>
    </row>
    <row r="7" spans="1:9" ht="12.75">
      <c r="A7" t="s">
        <v>137</v>
      </c>
      <c r="H7" s="2"/>
      <c r="I7" s="2"/>
    </row>
    <row r="8" spans="1:9" ht="12.75">
      <c r="A8" t="s">
        <v>62</v>
      </c>
      <c r="B8" s="4">
        <v>50</v>
      </c>
      <c r="C8" s="2">
        <v>30</v>
      </c>
      <c r="D8" s="4">
        <v>37</v>
      </c>
      <c r="E8" s="2">
        <v>35</v>
      </c>
      <c r="F8" s="4">
        <f>B8+D8</f>
        <v>87</v>
      </c>
      <c r="G8" s="38">
        <f>I8+H8</f>
        <v>2980</v>
      </c>
      <c r="H8" s="2">
        <v>1125</v>
      </c>
      <c r="I8" s="2">
        <v>1855</v>
      </c>
    </row>
    <row r="9" spans="8:9" ht="12.75">
      <c r="H9" s="2"/>
      <c r="I9" s="2"/>
    </row>
    <row r="11" spans="1:7" ht="12.75">
      <c r="A11" s="3" t="s">
        <v>23</v>
      </c>
      <c r="B11" s="4">
        <f>B4+B5+B6+B7+B8+B9</f>
        <v>275</v>
      </c>
      <c r="D11" s="4">
        <f>D4+D5+D6+D7+D8+D9</f>
        <v>219</v>
      </c>
      <c r="F11" s="4">
        <f>B11+D11</f>
        <v>494</v>
      </c>
      <c r="G11" s="39">
        <f>G4+G5+G6+G7+G8+G9+G10</f>
        <v>120715</v>
      </c>
    </row>
    <row r="13" ht="12.75">
      <c r="A13" s="1" t="s">
        <v>63</v>
      </c>
    </row>
    <row r="14" spans="1:7" ht="12.75">
      <c r="A14" t="s">
        <v>64</v>
      </c>
      <c r="G14" s="38">
        <v>2352</v>
      </c>
    </row>
    <row r="15" spans="1:7" ht="12.75">
      <c r="A15" t="s">
        <v>65</v>
      </c>
      <c r="G15" s="38">
        <v>70</v>
      </c>
    </row>
    <row r="16" spans="1:7" ht="12.75">
      <c r="A16" t="s">
        <v>66</v>
      </c>
      <c r="G16" s="38">
        <v>0</v>
      </c>
    </row>
    <row r="17" spans="1:7" ht="12.75">
      <c r="A17" s="3" t="s">
        <v>23</v>
      </c>
      <c r="G17" s="39">
        <f>SUM(G14:G16)</f>
        <v>2422</v>
      </c>
    </row>
    <row r="19" spans="1:7" ht="12.75">
      <c r="A19" s="1" t="s">
        <v>67</v>
      </c>
      <c r="G19" s="39">
        <v>0</v>
      </c>
    </row>
    <row r="20" ht="12.75">
      <c r="A20" s="1"/>
    </row>
    <row r="21" spans="1:7" ht="12.75">
      <c r="A21" s="34" t="s">
        <v>138</v>
      </c>
      <c r="G21" s="39">
        <f>46*500</f>
        <v>23000</v>
      </c>
    </row>
    <row r="23" ht="12.75">
      <c r="A23" s="1" t="s">
        <v>68</v>
      </c>
    </row>
    <row r="24" spans="1:7" ht="12.75">
      <c r="A24" t="s">
        <v>69</v>
      </c>
      <c r="B24" s="4">
        <v>301</v>
      </c>
      <c r="C24" s="2">
        <v>25</v>
      </c>
      <c r="G24" s="38">
        <f>B24*C24+10</f>
        <v>7535</v>
      </c>
    </row>
    <row r="25" spans="1:7" ht="12.75">
      <c r="A25" t="s">
        <v>139</v>
      </c>
      <c r="G25" s="38">
        <v>0</v>
      </c>
    </row>
    <row r="26" spans="1:7" ht="12.75">
      <c r="A26" t="s">
        <v>140</v>
      </c>
      <c r="G26" s="38">
        <v>0</v>
      </c>
    </row>
    <row r="28" spans="1:7" ht="12.75">
      <c r="A28" s="3" t="s">
        <v>23</v>
      </c>
      <c r="G28" s="39">
        <f>SUM(G24:G27)</f>
        <v>7535</v>
      </c>
    </row>
    <row r="30" ht="12.75">
      <c r="A30" s="1" t="s">
        <v>70</v>
      </c>
    </row>
    <row r="31" ht="12.75">
      <c r="A31" t="s">
        <v>71</v>
      </c>
    </row>
    <row r="32" spans="1:7" ht="12.75">
      <c r="A32" t="s">
        <v>72</v>
      </c>
      <c r="G32" s="38">
        <v>2585.7</v>
      </c>
    </row>
    <row r="33" spans="1:7" ht="12.75">
      <c r="A33" t="s">
        <v>141</v>
      </c>
      <c r="G33" s="38">
        <v>5000</v>
      </c>
    </row>
    <row r="34" spans="1:7" ht="12.75">
      <c r="A34" t="s">
        <v>142</v>
      </c>
      <c r="G34" s="38">
        <v>5000</v>
      </c>
    </row>
    <row r="35" spans="1:8" ht="12.75">
      <c r="A35" t="s">
        <v>143</v>
      </c>
      <c r="G35" s="38">
        <v>2500</v>
      </c>
      <c r="H35" s="40"/>
    </row>
    <row r="36" spans="1:7" ht="12.75">
      <c r="A36" t="s">
        <v>144</v>
      </c>
      <c r="G36" s="38">
        <v>2337</v>
      </c>
    </row>
    <row r="37" spans="1:7" ht="12.75">
      <c r="A37" t="s">
        <v>145</v>
      </c>
      <c r="G37" s="38">
        <v>3000</v>
      </c>
    </row>
    <row r="38" spans="1:7" ht="12.75">
      <c r="A38" t="s">
        <v>146</v>
      </c>
      <c r="G38" s="38">
        <v>255</v>
      </c>
    </row>
    <row r="40" spans="1:7" ht="12.75">
      <c r="A40" s="3" t="s">
        <v>23</v>
      </c>
      <c r="G40" s="39">
        <f>SUM(G31:G39)</f>
        <v>20677.7</v>
      </c>
    </row>
    <row r="42" spans="1:7" ht="12.75">
      <c r="A42" s="1" t="s">
        <v>38</v>
      </c>
      <c r="G42" s="39">
        <f>G11+G17+G19+G21+G28+G40</f>
        <v>174349.7</v>
      </c>
    </row>
    <row r="44" ht="12.75">
      <c r="A44" s="1" t="s">
        <v>74</v>
      </c>
    </row>
    <row r="45" ht="12.75">
      <c r="G45" s="39" t="s">
        <v>57</v>
      </c>
    </row>
    <row r="46" ht="12.75">
      <c r="A46" s="1" t="s">
        <v>75</v>
      </c>
    </row>
    <row r="47" spans="1:7" ht="12.75">
      <c r="A47" t="s">
        <v>147</v>
      </c>
      <c r="G47" s="38">
        <v>7560.45</v>
      </c>
    </row>
    <row r="48" spans="1:7" ht="12.75">
      <c r="A48" t="s">
        <v>148</v>
      </c>
      <c r="G48" s="38">
        <v>4600</v>
      </c>
    </row>
    <row r="49" spans="1:7" ht="12.75">
      <c r="A49" t="s">
        <v>78</v>
      </c>
      <c r="G49" s="38">
        <v>0</v>
      </c>
    </row>
    <row r="50" spans="1:7" ht="12.75">
      <c r="A50" t="s">
        <v>149</v>
      </c>
      <c r="G50" s="38">
        <v>12000</v>
      </c>
    </row>
    <row r="51" spans="1:7" ht="12.75">
      <c r="A51" t="s">
        <v>150</v>
      </c>
      <c r="G51" s="38">
        <v>417.54</v>
      </c>
    </row>
    <row r="52" spans="1:7" ht="12.75">
      <c r="A52" t="s">
        <v>80</v>
      </c>
      <c r="G52" s="38">
        <v>7587.29</v>
      </c>
    </row>
    <row r="53" spans="1:7" ht="12.75">
      <c r="A53" t="s">
        <v>151</v>
      </c>
      <c r="G53" s="38">
        <v>1087.54</v>
      </c>
    </row>
    <row r="54" spans="1:7" ht="12.75">
      <c r="A54" s="3" t="s">
        <v>23</v>
      </c>
      <c r="G54" s="39">
        <f>SUM(G47:G53)</f>
        <v>33252.82</v>
      </c>
    </row>
    <row r="56" ht="12.75">
      <c r="A56" s="1" t="s">
        <v>81</v>
      </c>
    </row>
    <row r="57" spans="1:7" ht="12.75">
      <c r="A57" s="34" t="s">
        <v>152</v>
      </c>
      <c r="G57" s="38">
        <v>0</v>
      </c>
    </row>
    <row r="58" spans="1:7" ht="12.75">
      <c r="A58" s="34" t="s">
        <v>153</v>
      </c>
      <c r="G58" s="38">
        <v>19280.18</v>
      </c>
    </row>
    <row r="59" spans="1:7" ht="12.75">
      <c r="A59" t="s">
        <v>154</v>
      </c>
      <c r="G59" s="38">
        <v>669.38</v>
      </c>
    </row>
    <row r="60" spans="1:7" ht="12.75">
      <c r="A60" t="s">
        <v>155</v>
      </c>
      <c r="G60" s="38">
        <v>442.53</v>
      </c>
    </row>
    <row r="61" spans="1:7" ht="12.75">
      <c r="A61" t="s">
        <v>156</v>
      </c>
      <c r="G61" s="38">
        <v>255</v>
      </c>
    </row>
    <row r="62" spans="1:7" ht="12.75">
      <c r="A62" s="3" t="s">
        <v>23</v>
      </c>
      <c r="G62" s="39">
        <f>SUM(G58:G61)</f>
        <v>20647.09</v>
      </c>
    </row>
    <row r="64" ht="12.75">
      <c r="A64" s="1" t="s">
        <v>92</v>
      </c>
    </row>
    <row r="65" spans="1:7" ht="12.75">
      <c r="A65" t="s">
        <v>157</v>
      </c>
      <c r="G65" s="38">
        <v>10533.17</v>
      </c>
    </row>
    <row r="66" spans="1:7" ht="12.75">
      <c r="A66" t="s">
        <v>94</v>
      </c>
      <c r="G66" s="38">
        <v>425.31</v>
      </c>
    </row>
    <row r="67" ht="12.75">
      <c r="A67" t="s">
        <v>95</v>
      </c>
    </row>
    <row r="68" ht="12.75">
      <c r="A68" t="s">
        <v>158</v>
      </c>
    </row>
    <row r="69" spans="1:7" ht="12.75">
      <c r="A69" s="3" t="s">
        <v>23</v>
      </c>
      <c r="G69" s="39">
        <f>SUM(G65:G68)</f>
        <v>10958.48</v>
      </c>
    </row>
    <row r="71" ht="12.75">
      <c r="A71" s="1" t="s">
        <v>96</v>
      </c>
    </row>
    <row r="72" spans="1:7" ht="12.75">
      <c r="A72" t="s">
        <v>98</v>
      </c>
      <c r="G72" s="38">
        <v>100</v>
      </c>
    </row>
    <row r="73" ht="12.75">
      <c r="A73" t="s">
        <v>99</v>
      </c>
    </row>
    <row r="74" spans="1:7" ht="12.75">
      <c r="A74" t="s">
        <v>159</v>
      </c>
      <c r="G74" s="38">
        <v>4061.83</v>
      </c>
    </row>
    <row r="75" spans="1:7" ht="12.75">
      <c r="A75" t="s">
        <v>160</v>
      </c>
      <c r="G75" s="38">
        <v>1260.63</v>
      </c>
    </row>
    <row r="76" spans="1:7" ht="12.75">
      <c r="A76" t="s">
        <v>161</v>
      </c>
      <c r="G76" s="38">
        <v>24.6</v>
      </c>
    </row>
    <row r="77" ht="12.75">
      <c r="A77" t="s">
        <v>104</v>
      </c>
    </row>
    <row r="78" spans="1:7" ht="12.75">
      <c r="A78" t="s">
        <v>106</v>
      </c>
      <c r="G78" s="38">
        <v>543</v>
      </c>
    </row>
    <row r="79" spans="1:7" ht="12.75">
      <c r="A79" t="s">
        <v>162</v>
      </c>
      <c r="G79" s="38">
        <v>5675.26</v>
      </c>
    </row>
    <row r="80" ht="12.75">
      <c r="A80" t="s">
        <v>163</v>
      </c>
    </row>
    <row r="81" spans="1:7" ht="12.75">
      <c r="A81" t="s">
        <v>164</v>
      </c>
      <c r="G81" s="38">
        <v>2704.47</v>
      </c>
    </row>
    <row r="82" spans="1:7" ht="12.75">
      <c r="A82" t="s">
        <v>165</v>
      </c>
      <c r="G82" s="38">
        <v>1075</v>
      </c>
    </row>
    <row r="83" spans="1:7" ht="12.75">
      <c r="A83" t="s">
        <v>166</v>
      </c>
      <c r="G83" s="38">
        <v>2500</v>
      </c>
    </row>
    <row r="84" spans="1:7" ht="12.75">
      <c r="A84" t="s">
        <v>167</v>
      </c>
      <c r="G84" s="38">
        <v>2500</v>
      </c>
    </row>
    <row r="85" spans="1:7" ht="12.75">
      <c r="A85" s="3" t="s">
        <v>23</v>
      </c>
      <c r="G85" s="39">
        <f>SUM(G72:G84)</f>
        <v>20444.79</v>
      </c>
    </row>
    <row r="87" ht="12.75">
      <c r="A87" s="1" t="s">
        <v>108</v>
      </c>
    </row>
    <row r="88" spans="1:7" ht="12.75">
      <c r="A88" t="s">
        <v>109</v>
      </c>
      <c r="G88" s="38">
        <v>2337</v>
      </c>
    </row>
    <row r="89" spans="1:7" ht="12.75">
      <c r="A89" t="s">
        <v>110</v>
      </c>
      <c r="G89" s="38">
        <v>0</v>
      </c>
    </row>
    <row r="90" spans="1:7" ht="12.75">
      <c r="A90" t="s">
        <v>111</v>
      </c>
      <c r="G90" s="38">
        <v>0</v>
      </c>
    </row>
    <row r="91" spans="1:7" ht="12.75">
      <c r="A91" t="s">
        <v>112</v>
      </c>
      <c r="G91" s="38">
        <v>3583.95</v>
      </c>
    </row>
    <row r="92" spans="1:7" ht="12.75">
      <c r="A92" t="s">
        <v>113</v>
      </c>
      <c r="G92" s="38">
        <v>0</v>
      </c>
    </row>
    <row r="93" spans="1:7" ht="12.75">
      <c r="A93" s="3" t="s">
        <v>23</v>
      </c>
      <c r="G93" s="39">
        <f>SUM(G88:G92)</f>
        <v>5920.95</v>
      </c>
    </row>
    <row r="95" ht="12.75">
      <c r="A95" s="1" t="s">
        <v>114</v>
      </c>
    </row>
    <row r="96" spans="1:7" ht="12.75">
      <c r="A96" t="s">
        <v>168</v>
      </c>
      <c r="G96" s="38">
        <v>5352.82</v>
      </c>
    </row>
    <row r="97" spans="1:7" ht="12.75">
      <c r="A97" t="s">
        <v>169</v>
      </c>
      <c r="G97" s="38">
        <v>13947.73</v>
      </c>
    </row>
    <row r="98" spans="1:7" ht="12.75">
      <c r="A98" t="s">
        <v>170</v>
      </c>
      <c r="G98" s="38">
        <v>24785.19</v>
      </c>
    </row>
    <row r="99" spans="1:7" ht="12.75">
      <c r="A99" t="s">
        <v>171</v>
      </c>
      <c r="G99" s="38">
        <v>376.94</v>
      </c>
    </row>
    <row r="100" spans="1:7" ht="12.75">
      <c r="A100" t="s">
        <v>172</v>
      </c>
      <c r="G100" s="38">
        <v>198.9</v>
      </c>
    </row>
    <row r="101" spans="1:7" ht="12.75">
      <c r="A101" t="s">
        <v>173</v>
      </c>
      <c r="G101" s="38">
        <v>252.78</v>
      </c>
    </row>
    <row r="102" spans="1:7" ht="12.75">
      <c r="A102" t="s">
        <v>174</v>
      </c>
      <c r="G102" s="38">
        <v>1400</v>
      </c>
    </row>
    <row r="103" spans="1:7" ht="12.75">
      <c r="A103" t="s">
        <v>175</v>
      </c>
      <c r="G103" s="38">
        <v>1695</v>
      </c>
    </row>
    <row r="104" spans="1:7" ht="12.75">
      <c r="A104" t="s">
        <v>176</v>
      </c>
      <c r="G104" s="38">
        <v>1960.68</v>
      </c>
    </row>
    <row r="105" spans="1:7" ht="12.75">
      <c r="A105" t="s">
        <v>177</v>
      </c>
      <c r="G105" s="38">
        <v>0</v>
      </c>
    </row>
    <row r="107" spans="1:7" ht="12.75">
      <c r="A107" s="3" t="s">
        <v>23</v>
      </c>
      <c r="G107" s="39">
        <f>SUM(G96:G106)</f>
        <v>49970.04</v>
      </c>
    </row>
    <row r="109" spans="1:7" ht="12.75">
      <c r="A109" s="1" t="s">
        <v>118</v>
      </c>
      <c r="G109" s="39">
        <v>0</v>
      </c>
    </row>
    <row r="110" spans="1:7" ht="12.75">
      <c r="A110" s="1"/>
      <c r="G110" s="39"/>
    </row>
    <row r="111" ht="12.75">
      <c r="A111" s="1" t="s">
        <v>119</v>
      </c>
    </row>
    <row r="112" spans="1:7" ht="12.75">
      <c r="A112" t="s">
        <v>178</v>
      </c>
      <c r="G112" s="38">
        <v>5568</v>
      </c>
    </row>
    <row r="113" spans="1:7" ht="12.75">
      <c r="A113" t="s">
        <v>179</v>
      </c>
      <c r="G113" s="38">
        <v>1842.47</v>
      </c>
    </row>
    <row r="114" ht="12.75">
      <c r="A114" t="s">
        <v>123</v>
      </c>
    </row>
    <row r="115" ht="12.75">
      <c r="A115" t="s">
        <v>126</v>
      </c>
    </row>
    <row r="116" ht="12.75">
      <c r="A116" t="s">
        <v>180</v>
      </c>
    </row>
    <row r="117" ht="12.75">
      <c r="A117" t="s">
        <v>181</v>
      </c>
    </row>
    <row r="118" spans="1:7" ht="12.75">
      <c r="A118" t="s">
        <v>182</v>
      </c>
      <c r="G118" s="38">
        <v>17772.24</v>
      </c>
    </row>
    <row r="119" spans="1:7" ht="12.75">
      <c r="A119" t="s">
        <v>183</v>
      </c>
      <c r="G119" s="38">
        <v>2724.06</v>
      </c>
    </row>
    <row r="120" spans="1:7" ht="12.75">
      <c r="A120" t="s">
        <v>184</v>
      </c>
      <c r="G120" s="38">
        <v>19040.87</v>
      </c>
    </row>
    <row r="121" spans="1:7" ht="12.75">
      <c r="A121" t="s">
        <v>185</v>
      </c>
      <c r="G121" s="38">
        <v>30.06</v>
      </c>
    </row>
    <row r="122" spans="1:7" ht="12.75">
      <c r="A122" s="3" t="s">
        <v>23</v>
      </c>
      <c r="G122" s="39">
        <f>SUM(G112:G121)</f>
        <v>46977.7</v>
      </c>
    </row>
    <row r="124" spans="1:7" ht="12.75">
      <c r="A124" s="1" t="s">
        <v>124</v>
      </c>
      <c r="G124" s="39">
        <v>0</v>
      </c>
    </row>
    <row r="126" spans="1:7" ht="12.75">
      <c r="A126" s="1" t="s">
        <v>125</v>
      </c>
      <c r="G126" s="39">
        <v>0</v>
      </c>
    </row>
    <row r="128" spans="1:7" ht="12.75">
      <c r="A128" s="1" t="s">
        <v>39</v>
      </c>
      <c r="G128" s="39">
        <f>G54+G62+G69+G85+G93+G107+G109+G122+G124+G126</f>
        <v>188171.87</v>
      </c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rowBreaks count="1" manualBreakCount="1">
    <brk id="43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25">
      <selection activeCell="G69" sqref="G69"/>
    </sheetView>
  </sheetViews>
  <sheetFormatPr defaultColWidth="12.375" defaultRowHeight="12.75"/>
  <cols>
    <col min="1" max="1" width="14.875" style="0" customWidth="1"/>
    <col min="2" max="2" width="7.00390625" style="4" customWidth="1"/>
    <col min="3" max="3" width="7.625" style="2" customWidth="1"/>
    <col min="4" max="4" width="6.875" style="4" customWidth="1"/>
    <col min="5" max="5" width="5.875" style="2" customWidth="1"/>
    <col min="6" max="6" width="9.25390625" style="4" customWidth="1"/>
    <col min="7" max="7" width="11.875" style="2" customWidth="1"/>
    <col min="8" max="8" width="12.00390625" style="0" customWidth="1"/>
  </cols>
  <sheetData>
    <row r="1" ht="12.75">
      <c r="A1" s="1" t="s">
        <v>50</v>
      </c>
    </row>
    <row r="2" spans="2:7" s="1" customFormat="1" ht="12.75">
      <c r="B2" s="31" t="s">
        <v>51</v>
      </c>
      <c r="C2" s="11"/>
      <c r="D2" s="31" t="s">
        <v>52</v>
      </c>
      <c r="E2" s="11"/>
      <c r="F2" s="31"/>
      <c r="G2" s="11"/>
    </row>
    <row r="3" spans="1:7" s="1" customFormat="1" ht="12.75">
      <c r="A3" s="1" t="s">
        <v>53</v>
      </c>
      <c r="B3" s="31" t="s">
        <v>54</v>
      </c>
      <c r="C3" s="11" t="s">
        <v>55</v>
      </c>
      <c r="D3" s="31" t="s">
        <v>54</v>
      </c>
      <c r="E3" s="11" t="s">
        <v>55</v>
      </c>
      <c r="F3" s="31" t="s">
        <v>56</v>
      </c>
      <c r="G3" s="11" t="s">
        <v>57</v>
      </c>
    </row>
    <row r="4" spans="1:7" ht="12.75">
      <c r="A4" t="s">
        <v>58</v>
      </c>
      <c r="B4" s="4">
        <v>120</v>
      </c>
      <c r="C4" s="2">
        <v>185</v>
      </c>
      <c r="D4" s="4">
        <v>104</v>
      </c>
      <c r="E4" s="2">
        <v>215</v>
      </c>
      <c r="F4" s="4">
        <f aca="true" t="shared" si="0" ref="F4:F9">B4+D4</f>
        <v>224</v>
      </c>
      <c r="G4" s="2">
        <f aca="true" t="shared" si="1" ref="G4:G9">B4*C4+D4*E4</f>
        <v>44560</v>
      </c>
    </row>
    <row r="5" spans="1:7" ht="12.75">
      <c r="A5" t="s">
        <v>59</v>
      </c>
      <c r="B5" s="4">
        <v>96</v>
      </c>
      <c r="C5" s="2">
        <v>290</v>
      </c>
      <c r="D5" s="4">
        <v>87</v>
      </c>
      <c r="E5" s="2">
        <v>320</v>
      </c>
      <c r="F5" s="4">
        <f t="shared" si="0"/>
        <v>183</v>
      </c>
      <c r="G5" s="2">
        <f t="shared" si="1"/>
        <v>55680</v>
      </c>
    </row>
    <row r="6" spans="1:7" ht="12.75">
      <c r="A6" t="s">
        <v>60</v>
      </c>
      <c r="B6" s="4">
        <v>5</v>
      </c>
      <c r="C6" s="2">
        <v>160</v>
      </c>
      <c r="D6" s="4">
        <v>3</v>
      </c>
      <c r="E6" s="2">
        <v>190</v>
      </c>
      <c r="F6" s="4">
        <f t="shared" si="0"/>
        <v>8</v>
      </c>
      <c r="G6" s="2">
        <f t="shared" si="1"/>
        <v>1370</v>
      </c>
    </row>
    <row r="7" spans="1:7" ht="12.75">
      <c r="A7" t="s">
        <v>61</v>
      </c>
      <c r="B7" s="4">
        <v>12</v>
      </c>
      <c r="C7" s="2">
        <v>25</v>
      </c>
      <c r="D7" s="4">
        <v>1</v>
      </c>
      <c r="E7" s="2">
        <v>30</v>
      </c>
      <c r="F7" s="4">
        <f t="shared" si="0"/>
        <v>13</v>
      </c>
      <c r="G7" s="2">
        <f t="shared" si="1"/>
        <v>330</v>
      </c>
    </row>
    <row r="8" spans="1:7" ht="12.75">
      <c r="A8" t="s">
        <v>186</v>
      </c>
      <c r="B8" s="4">
        <v>38</v>
      </c>
      <c r="C8" s="2">
        <v>35</v>
      </c>
      <c r="D8" s="4">
        <v>78</v>
      </c>
      <c r="E8" s="2">
        <v>40</v>
      </c>
      <c r="F8" s="4">
        <f t="shared" si="0"/>
        <v>116</v>
      </c>
      <c r="G8" s="2">
        <f t="shared" si="1"/>
        <v>4450</v>
      </c>
    </row>
    <row r="9" spans="1:7" ht="12.75">
      <c r="A9" t="s">
        <v>187</v>
      </c>
      <c r="B9" s="4">
        <v>21</v>
      </c>
      <c r="C9" s="2">
        <v>35</v>
      </c>
      <c r="D9" s="4">
        <v>0</v>
      </c>
      <c r="E9" s="2">
        <v>40</v>
      </c>
      <c r="F9" s="4">
        <f t="shared" si="0"/>
        <v>21</v>
      </c>
      <c r="G9" s="2">
        <f t="shared" si="1"/>
        <v>735</v>
      </c>
    </row>
    <row r="10" spans="1:5" ht="51">
      <c r="A10" s="32" t="s">
        <v>188</v>
      </c>
      <c r="D10" s="4">
        <v>37</v>
      </c>
      <c r="E10" s="2">
        <v>0</v>
      </c>
    </row>
    <row r="11" spans="1:7" ht="12.75">
      <c r="A11" s="3" t="s">
        <v>23</v>
      </c>
      <c r="B11" s="4">
        <f>SUM(B4:B10)</f>
        <v>292</v>
      </c>
      <c r="D11" s="4">
        <f>SUM(D4:D10)</f>
        <v>310</v>
      </c>
      <c r="F11" s="4">
        <f>B11+D11</f>
        <v>602</v>
      </c>
      <c r="G11" s="2">
        <f>SUM(G4:G10)</f>
        <v>107125</v>
      </c>
    </row>
    <row r="13" ht="12.75">
      <c r="A13" s="1" t="s">
        <v>63</v>
      </c>
    </row>
    <row r="14" spans="1:7" ht="12.75">
      <c r="A14" t="s">
        <v>64</v>
      </c>
      <c r="G14" s="2">
        <v>2189</v>
      </c>
    </row>
    <row r="15" spans="1:7" ht="12.75">
      <c r="A15" t="s">
        <v>65</v>
      </c>
      <c r="G15" s="2">
        <v>0</v>
      </c>
    </row>
    <row r="16" spans="1:7" ht="12.75">
      <c r="A16" t="s">
        <v>66</v>
      </c>
      <c r="G16" s="2">
        <v>0</v>
      </c>
    </row>
    <row r="17" spans="1:7" ht="12.75">
      <c r="A17" s="3" t="s">
        <v>23</v>
      </c>
      <c r="G17" s="2">
        <f>SUM(G14:G16)</f>
        <v>2189</v>
      </c>
    </row>
    <row r="19" spans="1:7" ht="12.75">
      <c r="A19" s="1" t="s">
        <v>67</v>
      </c>
      <c r="G19" s="2">
        <v>0</v>
      </c>
    </row>
    <row r="21" ht="12.75">
      <c r="A21" s="1" t="s">
        <v>68</v>
      </c>
    </row>
    <row r="22" spans="1:7" ht="12.75">
      <c r="A22" t="s">
        <v>69</v>
      </c>
      <c r="G22" s="2">
        <v>10889.72</v>
      </c>
    </row>
    <row r="24" spans="1:7" ht="12.75">
      <c r="A24" s="3" t="s">
        <v>23</v>
      </c>
      <c r="G24" s="2">
        <f>G22+G23</f>
        <v>10889.72</v>
      </c>
    </row>
    <row r="26" ht="12.75">
      <c r="A26" s="1" t="s">
        <v>70</v>
      </c>
    </row>
    <row r="27" spans="1:7" ht="12.75">
      <c r="A27" t="s">
        <v>71</v>
      </c>
      <c r="G27" s="22">
        <v>0</v>
      </c>
    </row>
    <row r="28" spans="1:7" ht="12.75">
      <c r="A28" t="s">
        <v>72</v>
      </c>
      <c r="G28" s="22">
        <v>0</v>
      </c>
    </row>
    <row r="29" spans="1:7" ht="12.75">
      <c r="A29" s="33" t="s">
        <v>189</v>
      </c>
      <c r="G29" s="22">
        <v>26000</v>
      </c>
    </row>
    <row r="30" spans="1:7" ht="12.75">
      <c r="A30" s="33" t="s">
        <v>190</v>
      </c>
      <c r="G30" s="22">
        <v>6000</v>
      </c>
    </row>
    <row r="31" spans="1:7" ht="12.75">
      <c r="A31" s="33" t="s">
        <v>191</v>
      </c>
      <c r="G31" s="22">
        <v>843</v>
      </c>
    </row>
    <row r="32" spans="1:7" ht="12.75">
      <c r="A32" s="33" t="s">
        <v>192</v>
      </c>
      <c r="G32" s="22">
        <v>18550</v>
      </c>
    </row>
    <row r="33" spans="1:7" ht="12.75">
      <c r="A33" s="33" t="s">
        <v>193</v>
      </c>
      <c r="G33" s="22">
        <v>10000</v>
      </c>
    </row>
    <row r="34" spans="1:7" ht="12.75">
      <c r="A34" s="33" t="s">
        <v>194</v>
      </c>
      <c r="G34" s="22">
        <v>25000</v>
      </c>
    </row>
    <row r="35" spans="1:7" ht="12.75">
      <c r="A35" s="3" t="s">
        <v>23</v>
      </c>
      <c r="G35" s="22">
        <f>SUM(G27:G34)</f>
        <v>86393</v>
      </c>
    </row>
    <row r="37" spans="1:7" ht="12.75">
      <c r="A37" s="1" t="s">
        <v>38</v>
      </c>
      <c r="G37" s="2">
        <f>G11+G17+G19+G24+G35</f>
        <v>206596.72</v>
      </c>
    </row>
    <row r="39" ht="12.75">
      <c r="A39" s="1" t="s">
        <v>74</v>
      </c>
    </row>
    <row r="40" ht="12.75">
      <c r="G40" s="30" t="s">
        <v>57</v>
      </c>
    </row>
    <row r="41" spans="1:7" ht="12.75">
      <c r="A41" s="1" t="s">
        <v>75</v>
      </c>
      <c r="G41" s="22"/>
    </row>
    <row r="42" spans="1:7" ht="12.75">
      <c r="A42" t="s">
        <v>76</v>
      </c>
      <c r="G42" s="22">
        <v>8666.82</v>
      </c>
    </row>
    <row r="43" spans="1:7" ht="12.75">
      <c r="A43" t="s">
        <v>77</v>
      </c>
      <c r="G43" s="22">
        <v>7888.63</v>
      </c>
    </row>
    <row r="44" spans="1:7" ht="12.75">
      <c r="A44" t="s">
        <v>78</v>
      </c>
      <c r="G44" s="22">
        <v>245.81</v>
      </c>
    </row>
    <row r="45" spans="1:7" ht="12.75">
      <c r="A45" t="s">
        <v>79</v>
      </c>
      <c r="G45" s="22">
        <v>135</v>
      </c>
    </row>
    <row r="46" spans="1:7" ht="12.75">
      <c r="A46" t="s">
        <v>80</v>
      </c>
      <c r="G46" s="22">
        <v>188.18</v>
      </c>
    </row>
    <row r="47" spans="1:7" ht="12.75">
      <c r="A47" s="3" t="s">
        <v>23</v>
      </c>
      <c r="G47" s="22">
        <f>SUM(G42:G46)</f>
        <v>17124.440000000002</v>
      </c>
    </row>
    <row r="48" ht="12.75">
      <c r="G48" s="22"/>
    </row>
    <row r="49" spans="1:7" ht="12.75">
      <c r="A49" s="1" t="s">
        <v>81</v>
      </c>
      <c r="G49" s="22"/>
    </row>
    <row r="50" spans="1:7" ht="12.75">
      <c r="A50" t="s">
        <v>82</v>
      </c>
      <c r="G50" s="22">
        <v>35056.87</v>
      </c>
    </row>
    <row r="51" spans="1:7" ht="12.75">
      <c r="A51" t="s">
        <v>83</v>
      </c>
      <c r="G51" s="22">
        <v>3302.4</v>
      </c>
    </row>
    <row r="52" spans="1:7" ht="12.75">
      <c r="A52" t="s">
        <v>84</v>
      </c>
      <c r="G52" s="22"/>
    </row>
    <row r="53" spans="1:7" ht="12.75">
      <c r="A53" t="s">
        <v>85</v>
      </c>
      <c r="G53" s="22"/>
    </row>
    <row r="54" spans="1:7" ht="12.75">
      <c r="A54" t="s">
        <v>86</v>
      </c>
      <c r="G54" s="22"/>
    </row>
    <row r="55" spans="1:7" ht="12.75">
      <c r="A55" t="s">
        <v>87</v>
      </c>
      <c r="G55" s="22">
        <v>222.5</v>
      </c>
    </row>
    <row r="56" spans="1:7" ht="12.75">
      <c r="A56" t="s">
        <v>88</v>
      </c>
      <c r="G56" s="22">
        <v>5888</v>
      </c>
    </row>
    <row r="57" spans="1:7" ht="12.75">
      <c r="A57" t="s">
        <v>195</v>
      </c>
      <c r="G57" s="22">
        <v>0</v>
      </c>
    </row>
    <row r="58" spans="1:7" ht="12.75">
      <c r="A58" t="s">
        <v>196</v>
      </c>
      <c r="G58" s="22">
        <v>5000</v>
      </c>
    </row>
    <row r="59" spans="1:7" ht="12.75">
      <c r="A59" t="s">
        <v>197</v>
      </c>
      <c r="G59" s="22">
        <v>1175</v>
      </c>
    </row>
    <row r="60" spans="1:7" ht="12.75">
      <c r="A60" s="3" t="s">
        <v>23</v>
      </c>
      <c r="G60" s="22">
        <f>SUM(G50:G59)</f>
        <v>50644.770000000004</v>
      </c>
    </row>
    <row r="61" ht="12.75">
      <c r="G61" s="22"/>
    </row>
    <row r="62" spans="1:7" ht="12.75">
      <c r="A62" t="s">
        <v>90</v>
      </c>
      <c r="G62" s="22"/>
    </row>
    <row r="63" spans="1:7" ht="12.75">
      <c r="A63" t="s">
        <v>91</v>
      </c>
      <c r="G63" s="22"/>
    </row>
    <row r="64" ht="12.75">
      <c r="G64" s="22"/>
    </row>
    <row r="65" spans="1:7" ht="12.75">
      <c r="A65" s="1" t="s">
        <v>92</v>
      </c>
      <c r="G65" s="22"/>
    </row>
    <row r="66" spans="1:7" ht="12.75">
      <c r="A66" t="s">
        <v>93</v>
      </c>
      <c r="G66" s="22">
        <v>11318.05</v>
      </c>
    </row>
    <row r="67" spans="1:7" ht="12.75">
      <c r="A67" t="s">
        <v>94</v>
      </c>
      <c r="G67" s="22">
        <v>989</v>
      </c>
    </row>
    <row r="68" spans="1:7" ht="12.75">
      <c r="A68" t="s">
        <v>198</v>
      </c>
      <c r="G68" s="22"/>
    </row>
    <row r="69" spans="1:7" ht="12.75">
      <c r="A69" s="3" t="s">
        <v>23</v>
      </c>
      <c r="G69" s="22">
        <f>SUM(G66:G68)</f>
        <v>12307.05</v>
      </c>
    </row>
    <row r="70" ht="12.75">
      <c r="G70" s="22"/>
    </row>
    <row r="71" spans="1:7" ht="12.75">
      <c r="A71" s="1" t="s">
        <v>96</v>
      </c>
      <c r="G71" s="22"/>
    </row>
    <row r="72" spans="1:7" ht="12.75">
      <c r="A72" t="s">
        <v>97</v>
      </c>
      <c r="G72" s="22">
        <v>932.67</v>
      </c>
    </row>
    <row r="73" spans="1:7" ht="12.75">
      <c r="A73" t="s">
        <v>98</v>
      </c>
      <c r="G73" s="22">
        <v>100</v>
      </c>
    </row>
    <row r="74" spans="1:7" ht="12.75">
      <c r="A74" t="s">
        <v>199</v>
      </c>
      <c r="G74" s="22">
        <v>1019.37</v>
      </c>
    </row>
    <row r="75" spans="1:7" ht="12.75">
      <c r="A75" t="s">
        <v>100</v>
      </c>
      <c r="G75" s="22">
        <v>1892.77</v>
      </c>
    </row>
    <row r="76" spans="1:7" ht="12.75">
      <c r="A76" t="s">
        <v>101</v>
      </c>
      <c r="G76" s="22"/>
    </row>
    <row r="77" spans="1:7" ht="12.75">
      <c r="A77" t="s">
        <v>102</v>
      </c>
      <c r="G77" s="22">
        <v>4714.75</v>
      </c>
    </row>
    <row r="78" spans="1:7" ht="12.75">
      <c r="A78" t="s">
        <v>103</v>
      </c>
      <c r="G78" s="22"/>
    </row>
    <row r="79" spans="1:7" ht="12.75">
      <c r="A79" t="s">
        <v>104</v>
      </c>
      <c r="G79" s="22"/>
    </row>
    <row r="80" spans="1:7" ht="12.75">
      <c r="A80" t="s">
        <v>105</v>
      </c>
      <c r="G80" s="22">
        <v>14095.81</v>
      </c>
    </row>
    <row r="81" spans="1:7" ht="12.75">
      <c r="A81" t="s">
        <v>106</v>
      </c>
      <c r="G81" s="22">
        <v>769.24</v>
      </c>
    </row>
    <row r="82" spans="1:7" ht="12.75">
      <c r="A82" t="s">
        <v>200</v>
      </c>
      <c r="G82" s="22">
        <v>629</v>
      </c>
    </row>
    <row r="83" spans="1:7" ht="12.75">
      <c r="A83" t="s">
        <v>201</v>
      </c>
      <c r="G83" s="22"/>
    </row>
    <row r="84" spans="1:7" ht="12.75">
      <c r="A84" t="s">
        <v>107</v>
      </c>
      <c r="G84" s="22"/>
    </row>
    <row r="85" spans="1:7" ht="12.75">
      <c r="A85" s="3" t="s">
        <v>23</v>
      </c>
      <c r="G85" s="22">
        <f>SUM(G72:G84)</f>
        <v>24153.61</v>
      </c>
    </row>
    <row r="86" ht="12.75">
      <c r="G86" s="22"/>
    </row>
    <row r="87" spans="1:7" ht="12.75">
      <c r="A87" s="1" t="s">
        <v>108</v>
      </c>
      <c r="G87" s="22"/>
    </row>
    <row r="88" spans="1:7" ht="12.75">
      <c r="A88" t="s">
        <v>109</v>
      </c>
      <c r="G88" s="22">
        <v>17511.5</v>
      </c>
    </row>
    <row r="89" spans="1:7" ht="12.75">
      <c r="A89" t="s">
        <v>110</v>
      </c>
      <c r="G89" s="22">
        <v>15000</v>
      </c>
    </row>
    <row r="90" spans="1:7" ht="12.75">
      <c r="A90" t="s">
        <v>111</v>
      </c>
      <c r="G90" s="22"/>
    </row>
    <row r="91" spans="1:7" ht="12.75">
      <c r="A91" t="s">
        <v>112</v>
      </c>
      <c r="G91" s="22">
        <v>669.94</v>
      </c>
    </row>
    <row r="92" spans="1:7" ht="12.75">
      <c r="A92" t="s">
        <v>113</v>
      </c>
      <c r="G92" s="22"/>
    </row>
    <row r="93" spans="1:7" ht="12.75">
      <c r="A93" s="3" t="s">
        <v>23</v>
      </c>
      <c r="G93" s="22">
        <f>SUM(G88:G92)</f>
        <v>33181.44</v>
      </c>
    </row>
    <row r="94" ht="12.75">
      <c r="G94" s="22"/>
    </row>
    <row r="95" spans="1:7" ht="12.75">
      <c r="A95" s="1" t="s">
        <v>114</v>
      </c>
      <c r="G95" s="22"/>
    </row>
    <row r="96" spans="1:7" ht="12.75">
      <c r="A96" t="s">
        <v>202</v>
      </c>
      <c r="G96" s="22">
        <v>4290.45</v>
      </c>
    </row>
    <row r="97" spans="1:7" ht="12.75">
      <c r="A97" t="s">
        <v>203</v>
      </c>
      <c r="G97" s="22">
        <v>10781.97</v>
      </c>
    </row>
    <row r="98" spans="1:7" ht="12.75">
      <c r="A98" t="s">
        <v>204</v>
      </c>
      <c r="G98" s="22">
        <v>309.96</v>
      </c>
    </row>
    <row r="99" spans="1:7" ht="12.75">
      <c r="A99" t="s">
        <v>205</v>
      </c>
      <c r="G99" s="22">
        <v>502.03</v>
      </c>
    </row>
    <row r="100" spans="1:7" ht="12.75">
      <c r="A100" s="3" t="s">
        <v>23</v>
      </c>
      <c r="G100" s="22">
        <f>SUM(G96:G99)</f>
        <v>15884.409999999998</v>
      </c>
    </row>
    <row r="101" ht="12.75">
      <c r="G101" s="22"/>
    </row>
    <row r="102" spans="1:7" ht="12.75">
      <c r="A102" s="1" t="s">
        <v>118</v>
      </c>
      <c r="G102" s="22">
        <v>0</v>
      </c>
    </row>
    <row r="103" ht="12.75">
      <c r="G103" s="22"/>
    </row>
    <row r="104" ht="12.75">
      <c r="G104" s="22"/>
    </row>
    <row r="105" spans="1:7" ht="12.75">
      <c r="A105" s="1" t="s">
        <v>119</v>
      </c>
      <c r="G105" s="22"/>
    </row>
    <row r="106" spans="1:7" ht="12.75">
      <c r="A106" t="s">
        <v>120</v>
      </c>
      <c r="G106" s="22"/>
    </row>
    <row r="107" spans="1:7" ht="12.75">
      <c r="A107" t="s">
        <v>206</v>
      </c>
      <c r="G107" s="22">
        <v>9507.52</v>
      </c>
    </row>
    <row r="108" spans="1:7" ht="12.75">
      <c r="A108" t="s">
        <v>207</v>
      </c>
      <c r="G108" s="22">
        <v>3834.68</v>
      </c>
    </row>
    <row r="109" spans="1:7" ht="12.75">
      <c r="A109" t="s">
        <v>208</v>
      </c>
      <c r="G109" s="22">
        <v>1500</v>
      </c>
    </row>
    <row r="110" spans="1:7" ht="12.75">
      <c r="A110" t="s">
        <v>209</v>
      </c>
      <c r="G110" s="22"/>
    </row>
    <row r="111" spans="1:7" ht="12.75">
      <c r="A111" t="s">
        <v>210</v>
      </c>
      <c r="G111" s="22">
        <v>6000</v>
      </c>
    </row>
    <row r="112" spans="1:7" ht="12.75">
      <c r="A112" t="s">
        <v>211</v>
      </c>
      <c r="G112" s="22">
        <v>2540</v>
      </c>
    </row>
    <row r="113" spans="1:7" ht="12.75">
      <c r="A113" t="s">
        <v>212</v>
      </c>
      <c r="G113" s="22">
        <v>199.78</v>
      </c>
    </row>
    <row r="114" spans="1:7" ht="12.75">
      <c r="A114" s="3" t="s">
        <v>23</v>
      </c>
      <c r="G114" s="22">
        <f>SUM(G106:G113)</f>
        <v>23581.98</v>
      </c>
    </row>
    <row r="115" ht="12.75">
      <c r="G115" s="22"/>
    </row>
    <row r="116" spans="1:7" ht="12.75">
      <c r="A116" s="1" t="s">
        <v>124</v>
      </c>
      <c r="G116" s="22">
        <v>0</v>
      </c>
    </row>
    <row r="117" ht="12.75">
      <c r="G117" s="22"/>
    </row>
    <row r="118" spans="1:7" ht="12.75">
      <c r="A118" s="1" t="s">
        <v>125</v>
      </c>
      <c r="G118" s="22"/>
    </row>
    <row r="119" spans="1:7" ht="12.75">
      <c r="A119" s="34" t="s">
        <v>213</v>
      </c>
      <c r="G119" s="22">
        <v>2412</v>
      </c>
    </row>
    <row r="120" spans="1:7" ht="12.75">
      <c r="A120" s="34"/>
      <c r="G120" s="22"/>
    </row>
    <row r="121" spans="1:7" ht="12.75">
      <c r="A121" s="34" t="s">
        <v>214</v>
      </c>
      <c r="G121" s="22">
        <v>14859</v>
      </c>
    </row>
    <row r="122" spans="1:7" ht="12.75">
      <c r="A122" s="34" t="s">
        <v>215</v>
      </c>
      <c r="G122" s="22">
        <v>-1911.35</v>
      </c>
    </row>
    <row r="123" spans="1:7" ht="12.75">
      <c r="A123" s="35" t="s">
        <v>216</v>
      </c>
      <c r="G123" s="22">
        <v>5213</v>
      </c>
    </row>
    <row r="124" spans="1:7" ht="12.75">
      <c r="A124" s="3" t="s">
        <v>23</v>
      </c>
      <c r="G124" s="22">
        <f>SUM(G119:G123)</f>
        <v>20572.65</v>
      </c>
    </row>
    <row r="125" spans="1:7" ht="12.75">
      <c r="A125" s="3"/>
      <c r="G125" s="22"/>
    </row>
    <row r="126" spans="1:7" ht="51">
      <c r="A126" s="36" t="s">
        <v>217</v>
      </c>
      <c r="G126" s="30">
        <f>G47+G60+G69+G85+G93+G100+G102+G114+G116+G124</f>
        <v>197450.35</v>
      </c>
    </row>
    <row r="127" spans="1:7" ht="12.75">
      <c r="A127" s="35"/>
      <c r="G127" s="22"/>
    </row>
    <row r="128" spans="1:7" ht="12.75">
      <c r="A128" s="37" t="s">
        <v>218</v>
      </c>
      <c r="G128" s="22">
        <v>9146.65</v>
      </c>
    </row>
    <row r="129" ht="12.75">
      <c r="G129" s="22"/>
    </row>
    <row r="130" spans="1:7" ht="12.75">
      <c r="A130" s="1" t="s">
        <v>39</v>
      </c>
      <c r="G130" s="22">
        <f>G126+G128</f>
        <v>206597</v>
      </c>
    </row>
    <row r="131" ht="12.75">
      <c r="B131" s="22"/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rowBreaks count="1" manualBreakCount="1">
    <brk id="38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31">
      <selection activeCell="I45" sqref="I45"/>
    </sheetView>
  </sheetViews>
  <sheetFormatPr defaultColWidth="12.375" defaultRowHeight="12.75"/>
  <cols>
    <col min="1" max="1" width="17.625" style="0" customWidth="1"/>
    <col min="2" max="2" width="7.00390625" style="4" customWidth="1"/>
    <col min="3" max="3" width="7.625" style="2" customWidth="1"/>
    <col min="4" max="4" width="6.875" style="4" customWidth="1"/>
    <col min="5" max="5" width="8.25390625" style="2" customWidth="1"/>
    <col min="6" max="6" width="9.25390625" style="4" customWidth="1"/>
    <col min="7" max="7" width="11.875" style="2" customWidth="1"/>
    <col min="8" max="8" width="12.00390625" style="0" customWidth="1"/>
  </cols>
  <sheetData>
    <row r="1" spans="1:7" s="1" customFormat="1" ht="12.75">
      <c r="A1" s="1" t="s">
        <v>50</v>
      </c>
      <c r="B1" s="31"/>
      <c r="C1" s="11"/>
      <c r="D1" s="31"/>
      <c r="E1" s="11"/>
      <c r="F1" s="31"/>
      <c r="G1" s="11"/>
    </row>
    <row r="2" spans="2:7" s="1" customFormat="1" ht="12.75">
      <c r="B2" s="31" t="s">
        <v>51</v>
      </c>
      <c r="C2" s="11"/>
      <c r="D2" s="31" t="s">
        <v>52</v>
      </c>
      <c r="E2" s="11"/>
      <c r="F2" s="31"/>
      <c r="G2" s="11"/>
    </row>
    <row r="3" spans="1:7" s="1" customFormat="1" ht="12.75">
      <c r="A3" s="1" t="s">
        <v>53</v>
      </c>
      <c r="B3" s="31" t="s">
        <v>54</v>
      </c>
      <c r="C3" s="11" t="s">
        <v>55</v>
      </c>
      <c r="D3" s="31" t="s">
        <v>54</v>
      </c>
      <c r="E3" s="11" t="s">
        <v>55</v>
      </c>
      <c r="F3" s="31" t="s">
        <v>56</v>
      </c>
      <c r="G3" s="11" t="s">
        <v>57</v>
      </c>
    </row>
    <row r="4" spans="1:7" ht="12.75">
      <c r="A4" t="s">
        <v>58</v>
      </c>
      <c r="B4" s="4">
        <v>105</v>
      </c>
      <c r="C4" s="2">
        <v>170</v>
      </c>
      <c r="D4" s="4">
        <v>77</v>
      </c>
      <c r="E4" s="2">
        <v>210</v>
      </c>
      <c r="F4" s="4">
        <f aca="true" t="shared" si="0" ref="F4:F13">B4+D4</f>
        <v>182</v>
      </c>
      <c r="G4" s="2">
        <f aca="true" t="shared" si="1" ref="G4:G13">B4*C4+D4*E4</f>
        <v>34020</v>
      </c>
    </row>
    <row r="5" spans="1:7" ht="12.75">
      <c r="A5" t="s">
        <v>59</v>
      </c>
      <c r="B5" s="4">
        <v>93</v>
      </c>
      <c r="C5" s="2">
        <v>250</v>
      </c>
      <c r="D5" s="4">
        <v>92</v>
      </c>
      <c r="E5" s="2">
        <v>290</v>
      </c>
      <c r="F5" s="4">
        <f t="shared" si="0"/>
        <v>185</v>
      </c>
      <c r="G5" s="2">
        <f t="shared" si="1"/>
        <v>49930</v>
      </c>
    </row>
    <row r="6" spans="1:7" ht="12.75">
      <c r="A6" t="s">
        <v>60</v>
      </c>
      <c r="B6" s="4">
        <v>3</v>
      </c>
      <c r="C6" s="2">
        <v>150</v>
      </c>
      <c r="D6" s="4">
        <v>2</v>
      </c>
      <c r="E6" s="2">
        <v>190</v>
      </c>
      <c r="F6" s="4">
        <f t="shared" si="0"/>
        <v>5</v>
      </c>
      <c r="G6" s="2">
        <f t="shared" si="1"/>
        <v>830</v>
      </c>
    </row>
    <row r="7" spans="1:7" ht="12.75">
      <c r="A7" t="s">
        <v>61</v>
      </c>
      <c r="C7" s="2">
        <v>35</v>
      </c>
      <c r="D7" s="4">
        <v>10</v>
      </c>
      <c r="E7" s="2">
        <v>25</v>
      </c>
      <c r="F7" s="4">
        <f t="shared" si="0"/>
        <v>10</v>
      </c>
      <c r="G7" s="2">
        <f t="shared" si="1"/>
        <v>250</v>
      </c>
    </row>
    <row r="8" spans="1:7" ht="12.75">
      <c r="A8" t="s">
        <v>62</v>
      </c>
      <c r="C8" s="2">
        <v>45</v>
      </c>
      <c r="D8" s="4">
        <v>134</v>
      </c>
      <c r="E8" s="2">
        <v>35</v>
      </c>
      <c r="F8" s="4">
        <f t="shared" si="0"/>
        <v>134</v>
      </c>
      <c r="G8" s="2">
        <f t="shared" si="1"/>
        <v>4690</v>
      </c>
    </row>
    <row r="9" spans="1:7" ht="12.75">
      <c r="A9" t="s">
        <v>219</v>
      </c>
      <c r="D9" s="4">
        <v>2</v>
      </c>
      <c r="E9" s="2">
        <v>280</v>
      </c>
      <c r="F9" s="4">
        <f t="shared" si="0"/>
        <v>2</v>
      </c>
      <c r="G9" s="2">
        <f t="shared" si="1"/>
        <v>560</v>
      </c>
    </row>
    <row r="10" spans="1:7" ht="12.75">
      <c r="A10" t="s">
        <v>220</v>
      </c>
      <c r="D10" s="4">
        <v>3</v>
      </c>
      <c r="E10" s="2">
        <v>100</v>
      </c>
      <c r="F10" s="4">
        <f t="shared" si="0"/>
        <v>3</v>
      </c>
      <c r="G10" s="2">
        <f t="shared" si="1"/>
        <v>300</v>
      </c>
    </row>
    <row r="11" spans="1:7" ht="12.75">
      <c r="A11" t="s">
        <v>221</v>
      </c>
      <c r="D11" s="4">
        <v>5</v>
      </c>
      <c r="E11" s="2">
        <v>30</v>
      </c>
      <c r="F11" s="4">
        <f t="shared" si="0"/>
        <v>5</v>
      </c>
      <c r="G11" s="2">
        <f t="shared" si="1"/>
        <v>150</v>
      </c>
    </row>
    <row r="12" spans="1:7" ht="12.75">
      <c r="A12" t="s">
        <v>222</v>
      </c>
      <c r="D12" s="4">
        <v>1</v>
      </c>
      <c r="E12" s="2">
        <v>30</v>
      </c>
      <c r="F12" s="4">
        <f t="shared" si="0"/>
        <v>1</v>
      </c>
      <c r="G12" s="2">
        <f t="shared" si="1"/>
        <v>30</v>
      </c>
    </row>
    <row r="13" spans="1:7" ht="12.75">
      <c r="A13" t="s">
        <v>222</v>
      </c>
      <c r="D13" s="4">
        <v>1</v>
      </c>
      <c r="E13" s="2">
        <v>35</v>
      </c>
      <c r="F13" s="4">
        <f t="shared" si="0"/>
        <v>1</v>
      </c>
      <c r="G13" s="2">
        <f t="shared" si="1"/>
        <v>35</v>
      </c>
    </row>
    <row r="14" spans="1:7" ht="12.75">
      <c r="A14" s="3" t="s">
        <v>23</v>
      </c>
      <c r="B14" s="4">
        <f>SUM(B4:B13)</f>
        <v>201</v>
      </c>
      <c r="D14" s="4">
        <f>SUM(D4:D13)</f>
        <v>327</v>
      </c>
      <c r="F14" s="4">
        <f>B14+D14</f>
        <v>528</v>
      </c>
      <c r="G14" s="2">
        <f>SUM(G4:G13)</f>
        <v>90795</v>
      </c>
    </row>
    <row r="16" ht="12.75">
      <c r="A16" s="1" t="s">
        <v>63</v>
      </c>
    </row>
    <row r="17" spans="1:7" ht="12.75">
      <c r="A17" t="s">
        <v>64</v>
      </c>
      <c r="G17" s="2">
        <v>3707.33</v>
      </c>
    </row>
    <row r="18" spans="1:7" ht="12.75">
      <c r="A18" t="s">
        <v>65</v>
      </c>
      <c r="G18" s="2">
        <v>15</v>
      </c>
    </row>
    <row r="19" spans="1:7" ht="12.75">
      <c r="A19" t="s">
        <v>66</v>
      </c>
      <c r="G19" s="2">
        <v>0</v>
      </c>
    </row>
    <row r="20" spans="1:7" ht="12.75">
      <c r="A20" s="3" t="s">
        <v>23</v>
      </c>
      <c r="G20" s="2">
        <f>SUM(G17:G19)</f>
        <v>3722.33</v>
      </c>
    </row>
    <row r="22" spans="1:7" ht="12.75">
      <c r="A22" s="1" t="s">
        <v>67</v>
      </c>
      <c r="G22" s="2">
        <v>0</v>
      </c>
    </row>
    <row r="24" ht="12.75">
      <c r="A24" s="1" t="s">
        <v>68</v>
      </c>
    </row>
    <row r="25" spans="1:7" ht="12.75">
      <c r="A25" t="s">
        <v>69</v>
      </c>
      <c r="B25" s="4">
        <v>344</v>
      </c>
      <c r="C25" s="2">
        <v>10</v>
      </c>
      <c r="G25" s="2">
        <f>B25*C25</f>
        <v>3440</v>
      </c>
    </row>
    <row r="27" spans="1:7" ht="12.75">
      <c r="A27" s="3" t="s">
        <v>23</v>
      </c>
      <c r="G27" s="2">
        <f>G25+G26</f>
        <v>3440</v>
      </c>
    </row>
    <row r="29" ht="12.75">
      <c r="A29" s="1" t="s">
        <v>70</v>
      </c>
    </row>
    <row r="30" spans="1:7" ht="12.75">
      <c r="A30" t="s">
        <v>71</v>
      </c>
      <c r="G30" s="22"/>
    </row>
    <row r="31" spans="1:7" ht="12.75">
      <c r="A31" t="s">
        <v>72</v>
      </c>
      <c r="G31" s="22"/>
    </row>
    <row r="32" spans="1:7" ht="12.75">
      <c r="A32" t="s">
        <v>223</v>
      </c>
      <c r="G32" s="22">
        <v>5000</v>
      </c>
    </row>
    <row r="33" spans="1:7" ht="12.75">
      <c r="A33" t="s">
        <v>224</v>
      </c>
      <c r="G33" s="22">
        <v>10000</v>
      </c>
    </row>
    <row r="34" spans="1:7" ht="12.75">
      <c r="A34" t="s">
        <v>225</v>
      </c>
      <c r="G34" s="22">
        <v>432.76</v>
      </c>
    </row>
    <row r="35" spans="1:7" ht="12.75">
      <c r="A35" t="s">
        <v>226</v>
      </c>
      <c r="G35" s="22">
        <v>325</v>
      </c>
    </row>
    <row r="36" ht="12.75">
      <c r="G36" s="22"/>
    </row>
    <row r="37" spans="1:7" ht="12.75">
      <c r="A37" s="3" t="s">
        <v>23</v>
      </c>
      <c r="G37" s="22">
        <f>SUM(G30:G36)</f>
        <v>15757.76</v>
      </c>
    </row>
    <row r="39" spans="1:7" ht="12.75">
      <c r="A39" s="1" t="s">
        <v>38</v>
      </c>
      <c r="G39" s="2">
        <f>G14+G20+G22+G27+G37</f>
        <v>113715.09</v>
      </c>
    </row>
    <row r="41" ht="12.75">
      <c r="A41" s="1" t="s">
        <v>74</v>
      </c>
    </row>
    <row r="42" ht="12.75">
      <c r="G42" s="30" t="s">
        <v>57</v>
      </c>
    </row>
    <row r="43" spans="1:7" ht="12.75">
      <c r="A43" s="1" t="s">
        <v>75</v>
      </c>
      <c r="G43" s="22"/>
    </row>
    <row r="44" spans="1:7" ht="12.75">
      <c r="A44" t="s">
        <v>76</v>
      </c>
      <c r="G44" s="22">
        <v>6699.25</v>
      </c>
    </row>
    <row r="45" spans="1:7" ht="12.75">
      <c r="A45" t="s">
        <v>77</v>
      </c>
      <c r="G45" s="22">
        <v>5043.21</v>
      </c>
    </row>
    <row r="46" spans="1:7" ht="12.75">
      <c r="A46" t="s">
        <v>78</v>
      </c>
      <c r="G46" s="22">
        <v>191.2</v>
      </c>
    </row>
    <row r="47" spans="1:7" ht="12.75">
      <c r="A47" t="s">
        <v>79</v>
      </c>
      <c r="G47" s="22">
        <v>195.69</v>
      </c>
    </row>
    <row r="48" spans="1:7" ht="12.75">
      <c r="A48" t="s">
        <v>80</v>
      </c>
      <c r="G48" s="22">
        <v>3965.12</v>
      </c>
    </row>
    <row r="49" spans="1:7" ht="12.75">
      <c r="A49" s="3" t="s">
        <v>23</v>
      </c>
      <c r="G49" s="22">
        <f>SUM(G44:G48)</f>
        <v>16094.470000000001</v>
      </c>
    </row>
    <row r="50" ht="12.75">
      <c r="G50" s="22"/>
    </row>
    <row r="51" spans="1:7" ht="12.75">
      <c r="A51" s="1" t="s">
        <v>81</v>
      </c>
      <c r="G51" s="22"/>
    </row>
    <row r="52" spans="1:7" ht="12.75">
      <c r="A52" t="s">
        <v>82</v>
      </c>
      <c r="G52" s="22">
        <v>9977.53</v>
      </c>
    </row>
    <row r="53" spans="1:7" ht="12.75">
      <c r="A53" t="s">
        <v>83</v>
      </c>
      <c r="G53" s="22">
        <v>708</v>
      </c>
    </row>
    <row r="54" spans="1:7" ht="12.75">
      <c r="A54" t="s">
        <v>84</v>
      </c>
      <c r="G54" s="22">
        <v>0</v>
      </c>
    </row>
    <row r="55" spans="1:7" ht="12.75">
      <c r="A55" t="s">
        <v>85</v>
      </c>
      <c r="G55" s="22">
        <v>0</v>
      </c>
    </row>
    <row r="56" spans="1:7" ht="12.75">
      <c r="A56" t="s">
        <v>86</v>
      </c>
      <c r="G56" s="22">
        <v>0</v>
      </c>
    </row>
    <row r="57" spans="1:7" ht="12.75">
      <c r="A57" t="s">
        <v>87</v>
      </c>
      <c r="G57" s="22">
        <v>532.51</v>
      </c>
    </row>
    <row r="58" spans="1:7" ht="12.75">
      <c r="A58" t="s">
        <v>88</v>
      </c>
      <c r="G58" s="22">
        <v>808</v>
      </c>
    </row>
    <row r="59" spans="1:7" ht="12.75">
      <c r="A59" t="s">
        <v>89</v>
      </c>
      <c r="G59" s="22">
        <v>8275.12</v>
      </c>
    </row>
    <row r="60" spans="1:7" ht="12.75">
      <c r="A60" s="3" t="s">
        <v>23</v>
      </c>
      <c r="G60" s="22">
        <f>SUM(G52:G59)</f>
        <v>20301.160000000003</v>
      </c>
    </row>
    <row r="61" ht="12.75">
      <c r="G61" s="22"/>
    </row>
    <row r="62" spans="1:7" ht="12.75">
      <c r="A62" t="s">
        <v>90</v>
      </c>
      <c r="G62" s="22"/>
    </row>
    <row r="63" spans="1:7" ht="12.75">
      <c r="A63" t="s">
        <v>91</v>
      </c>
      <c r="G63" s="22"/>
    </row>
    <row r="64" ht="12.75">
      <c r="G64" s="22"/>
    </row>
    <row r="65" spans="1:7" ht="12.75">
      <c r="A65" s="1" t="s">
        <v>92</v>
      </c>
      <c r="G65" s="22"/>
    </row>
    <row r="66" spans="1:7" ht="12.75">
      <c r="A66" t="s">
        <v>93</v>
      </c>
      <c r="G66" s="22">
        <v>3212.79</v>
      </c>
    </row>
    <row r="67" spans="1:7" ht="12.75">
      <c r="A67" t="s">
        <v>94</v>
      </c>
      <c r="G67" s="22">
        <v>0</v>
      </c>
    </row>
    <row r="68" spans="1:7" ht="12.75">
      <c r="A68" t="s">
        <v>95</v>
      </c>
      <c r="G68" s="22">
        <v>2238.91</v>
      </c>
    </row>
    <row r="69" spans="1:7" ht="12.75">
      <c r="A69" s="3" t="s">
        <v>23</v>
      </c>
      <c r="G69" s="22">
        <f>SUM(G66:G68)</f>
        <v>5451.7</v>
      </c>
    </row>
    <row r="70" ht="12.75">
      <c r="G70" s="22"/>
    </row>
    <row r="71" spans="1:7" ht="12.75">
      <c r="A71" s="1" t="s">
        <v>96</v>
      </c>
      <c r="G71" s="22"/>
    </row>
    <row r="72" spans="1:7" ht="12.75">
      <c r="A72" t="s">
        <v>97</v>
      </c>
      <c r="G72" s="22">
        <v>964.8</v>
      </c>
    </row>
    <row r="73" spans="1:7" ht="12.75">
      <c r="A73" t="s">
        <v>98</v>
      </c>
      <c r="G73" s="22">
        <v>100</v>
      </c>
    </row>
    <row r="74" spans="1:7" ht="12.75">
      <c r="A74" t="s">
        <v>99</v>
      </c>
      <c r="G74" s="22">
        <v>357.5</v>
      </c>
    </row>
    <row r="75" spans="1:7" ht="12.75">
      <c r="A75" t="s">
        <v>100</v>
      </c>
      <c r="G75" s="22">
        <v>349.06</v>
      </c>
    </row>
    <row r="76" spans="1:7" ht="12.75">
      <c r="A76" t="s">
        <v>101</v>
      </c>
      <c r="G76" s="22">
        <v>0</v>
      </c>
    </row>
    <row r="77" spans="1:7" ht="12.75">
      <c r="A77" t="s">
        <v>102</v>
      </c>
      <c r="G77" s="22">
        <v>575.46</v>
      </c>
    </row>
    <row r="78" spans="1:7" ht="12.75">
      <c r="A78" t="s">
        <v>103</v>
      </c>
      <c r="G78" s="22">
        <v>2846.27</v>
      </c>
    </row>
    <row r="79" spans="1:7" ht="12.75">
      <c r="A79" t="s">
        <v>104</v>
      </c>
      <c r="G79" s="22">
        <v>0</v>
      </c>
    </row>
    <row r="80" spans="1:7" ht="12.75">
      <c r="A80" t="s">
        <v>105</v>
      </c>
      <c r="G80" s="22">
        <v>11611</v>
      </c>
    </row>
    <row r="81" spans="1:7" ht="12.75">
      <c r="A81" t="s">
        <v>106</v>
      </c>
      <c r="G81" s="22">
        <v>833.77</v>
      </c>
    </row>
    <row r="82" spans="1:7" ht="12.75">
      <c r="A82" t="s">
        <v>200</v>
      </c>
      <c r="G82" s="22">
        <v>100</v>
      </c>
    </row>
    <row r="83" spans="1:7" ht="12.75">
      <c r="A83" t="s">
        <v>227</v>
      </c>
      <c r="G83" s="22">
        <v>0</v>
      </c>
    </row>
    <row r="84" spans="1:7" ht="12.75">
      <c r="A84" t="s">
        <v>107</v>
      </c>
      <c r="G84" s="22">
        <v>1646.92</v>
      </c>
    </row>
    <row r="85" spans="1:7" ht="12.75">
      <c r="A85" s="3" t="s">
        <v>23</v>
      </c>
      <c r="G85" s="22">
        <f>SUM(G72:G84)</f>
        <v>19384.78</v>
      </c>
    </row>
    <row r="86" ht="12.75">
      <c r="G86" s="22"/>
    </row>
    <row r="87" spans="1:7" ht="12.75">
      <c r="A87" s="1" t="s">
        <v>108</v>
      </c>
      <c r="G87" s="22"/>
    </row>
    <row r="88" spans="1:7" ht="12.75">
      <c r="A88" t="s">
        <v>109</v>
      </c>
      <c r="G88" s="22">
        <v>0</v>
      </c>
    </row>
    <row r="89" spans="1:7" ht="12.75">
      <c r="A89" t="s">
        <v>110</v>
      </c>
      <c r="G89" s="22">
        <v>9885</v>
      </c>
    </row>
    <row r="90" spans="1:7" ht="12.75">
      <c r="A90" t="s">
        <v>111</v>
      </c>
      <c r="G90" s="22">
        <v>2638.13</v>
      </c>
    </row>
    <row r="91" spans="1:7" ht="12.75">
      <c r="A91" t="s">
        <v>112</v>
      </c>
      <c r="G91" s="22">
        <v>192.2</v>
      </c>
    </row>
    <row r="92" spans="1:7" ht="12.75">
      <c r="A92" t="s">
        <v>113</v>
      </c>
      <c r="G92" s="22">
        <v>33.74</v>
      </c>
    </row>
    <row r="93" spans="1:7" ht="12.75">
      <c r="A93" s="3" t="s">
        <v>23</v>
      </c>
      <c r="G93" s="22">
        <f>SUM(G88:G92)</f>
        <v>12749.070000000002</v>
      </c>
    </row>
    <row r="94" ht="12.75">
      <c r="G94" s="22"/>
    </row>
    <row r="95" spans="1:7" ht="12.75">
      <c r="A95" s="1" t="s">
        <v>114</v>
      </c>
      <c r="G95" s="22"/>
    </row>
    <row r="96" spans="1:7" ht="12.75">
      <c r="A96" t="s">
        <v>228</v>
      </c>
      <c r="G96" s="22">
        <v>2501.8</v>
      </c>
    </row>
    <row r="97" spans="1:7" ht="12.75">
      <c r="A97" t="s">
        <v>229</v>
      </c>
      <c r="G97" s="22">
        <v>8760</v>
      </c>
    </row>
    <row r="98" spans="1:7" ht="12.75">
      <c r="A98" t="s">
        <v>230</v>
      </c>
      <c r="G98" s="22"/>
    </row>
    <row r="99" spans="1:7" ht="12.75">
      <c r="A99" t="s">
        <v>231</v>
      </c>
      <c r="G99" s="22">
        <v>658.72</v>
      </c>
    </row>
    <row r="100" spans="1:7" ht="12.75">
      <c r="A100" t="s">
        <v>232</v>
      </c>
      <c r="G100" s="22">
        <v>36</v>
      </c>
    </row>
    <row r="101" spans="1:7" ht="12.75">
      <c r="A101" t="s">
        <v>233</v>
      </c>
      <c r="G101" s="22">
        <v>229.89</v>
      </c>
    </row>
    <row r="102" spans="1:7" ht="12.75">
      <c r="A102" t="s">
        <v>113</v>
      </c>
      <c r="G102" s="22"/>
    </row>
    <row r="103" spans="1:7" ht="12.75">
      <c r="A103" s="3" t="s">
        <v>23</v>
      </c>
      <c r="G103" s="22">
        <f>SUM(G96:G102)</f>
        <v>12186.409999999998</v>
      </c>
    </row>
    <row r="104" ht="12.75">
      <c r="G104" s="22"/>
    </row>
    <row r="105" spans="1:7" ht="12.75">
      <c r="A105" s="1" t="s">
        <v>118</v>
      </c>
      <c r="G105" s="22">
        <v>0</v>
      </c>
    </row>
    <row r="106" ht="12.75">
      <c r="G106" s="22"/>
    </row>
    <row r="107" ht="12.75">
      <c r="G107" s="22"/>
    </row>
    <row r="108" spans="1:7" ht="12.75">
      <c r="A108" s="1" t="s">
        <v>119</v>
      </c>
      <c r="G108" s="22"/>
    </row>
    <row r="109" spans="1:7" ht="12.75">
      <c r="A109" t="s">
        <v>120</v>
      </c>
      <c r="G109" s="22">
        <v>2333.64</v>
      </c>
    </row>
    <row r="110" spans="1:7" ht="12.75">
      <c r="A110" t="s">
        <v>234</v>
      </c>
      <c r="G110" s="22">
        <v>1369.1</v>
      </c>
    </row>
    <row r="111" spans="1:7" ht="12.75">
      <c r="A111" t="s">
        <v>235</v>
      </c>
      <c r="G111" s="22">
        <v>815.19</v>
      </c>
    </row>
    <row r="112" spans="1:7" ht="12.75">
      <c r="A112" t="s">
        <v>236</v>
      </c>
      <c r="G112" s="22">
        <v>432.76</v>
      </c>
    </row>
    <row r="113" spans="1:7" ht="12.75">
      <c r="A113" t="s">
        <v>123</v>
      </c>
      <c r="G113" s="22">
        <f>G132</f>
        <v>16203.380000000001</v>
      </c>
    </row>
    <row r="114" spans="1:7" ht="12.75">
      <c r="A114" s="3" t="s">
        <v>23</v>
      </c>
      <c r="G114" s="22">
        <f>SUM(G109:G113)</f>
        <v>21154.07</v>
      </c>
    </row>
    <row r="115" ht="12.75">
      <c r="G115" s="22"/>
    </row>
    <row r="116" spans="1:7" ht="12.75">
      <c r="A116" s="1" t="s">
        <v>124</v>
      </c>
      <c r="G116" s="22">
        <v>0</v>
      </c>
    </row>
    <row r="117" ht="12.75">
      <c r="G117" s="22"/>
    </row>
    <row r="118" spans="1:7" ht="12.75">
      <c r="A118" s="1" t="s">
        <v>125</v>
      </c>
      <c r="G118" s="22">
        <v>0</v>
      </c>
    </row>
    <row r="119" ht="12.75">
      <c r="G119" s="22"/>
    </row>
    <row r="120" spans="1:7" ht="12.75">
      <c r="A120" s="1" t="s">
        <v>39</v>
      </c>
      <c r="G120" s="22">
        <f>G49+G60+G69+G85+G93+G103+G105+G114+G116+G118</f>
        <v>107321.66</v>
      </c>
    </row>
    <row r="121" ht="12.75">
      <c r="G121" s="22"/>
    </row>
    <row r="122" ht="12.75">
      <c r="G122" s="22"/>
    </row>
    <row r="123" ht="12.75">
      <c r="G123" s="22"/>
    </row>
    <row r="124" spans="1:7" ht="12.75">
      <c r="A124" t="s">
        <v>126</v>
      </c>
      <c r="G124" s="22">
        <v>1500</v>
      </c>
    </row>
    <row r="125" spans="1:7" ht="12.75">
      <c r="A125" t="s">
        <v>127</v>
      </c>
      <c r="G125" s="22">
        <f>4585.1-1500</f>
        <v>3085.1000000000004</v>
      </c>
    </row>
    <row r="126" spans="1:7" ht="12.75">
      <c r="A126" t="s">
        <v>237</v>
      </c>
      <c r="G126" s="22">
        <v>5000</v>
      </c>
    </row>
    <row r="127" spans="1:7" ht="12.75">
      <c r="A127" t="s">
        <v>128</v>
      </c>
      <c r="G127" s="22">
        <f>317.09+16.02</f>
        <v>333.10999999999996</v>
      </c>
    </row>
    <row r="128" spans="1:7" ht="12.75">
      <c r="A128" t="s">
        <v>238</v>
      </c>
      <c r="G128" s="22">
        <v>1113.98</v>
      </c>
    </row>
    <row r="129" spans="1:7" ht="12.75">
      <c r="A129" t="s">
        <v>239</v>
      </c>
      <c r="G129" s="22">
        <v>3575</v>
      </c>
    </row>
    <row r="130" spans="1:7" ht="12.75">
      <c r="A130" t="s">
        <v>240</v>
      </c>
      <c r="G130" s="22">
        <v>161.5</v>
      </c>
    </row>
    <row r="131" spans="1:7" ht="12.75">
      <c r="A131" t="s">
        <v>241</v>
      </c>
      <c r="G131" s="22">
        <v>1434.69</v>
      </c>
    </row>
    <row r="132" spans="1:7" ht="12.75">
      <c r="A132" s="1" t="s">
        <v>131</v>
      </c>
      <c r="G132" s="22">
        <f>SUM(G124:G131)</f>
        <v>16203.380000000001</v>
      </c>
    </row>
    <row r="133" ht="12.75">
      <c r="G133" s="4"/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rowBreaks count="1" manualBreakCount="1">
    <brk id="4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96">
      <selection activeCell="J73" sqref="J73"/>
    </sheetView>
  </sheetViews>
  <sheetFormatPr defaultColWidth="12.375" defaultRowHeight="12.75"/>
  <cols>
    <col min="1" max="1" width="14.875" style="0" customWidth="1"/>
    <col min="2" max="2" width="7.00390625" style="4" customWidth="1"/>
    <col min="3" max="3" width="7.625" style="2" customWidth="1"/>
    <col min="4" max="4" width="6.875" style="4" customWidth="1"/>
    <col min="5" max="5" width="5.875" style="2" customWidth="1"/>
    <col min="6" max="6" width="9.25390625" style="4" customWidth="1"/>
    <col min="7" max="7" width="11.875" style="2" customWidth="1"/>
    <col min="8" max="8" width="12.00390625" style="0" customWidth="1"/>
  </cols>
  <sheetData>
    <row r="1" ht="12.75">
      <c r="A1" s="1" t="s">
        <v>50</v>
      </c>
    </row>
    <row r="2" spans="2:7" s="1" customFormat="1" ht="12.75">
      <c r="B2" s="31" t="s">
        <v>51</v>
      </c>
      <c r="C2" s="11"/>
      <c r="D2" s="31" t="s">
        <v>52</v>
      </c>
      <c r="E2" s="11"/>
      <c r="F2" s="31"/>
      <c r="G2" s="11"/>
    </row>
    <row r="3" spans="1:7" s="1" customFormat="1" ht="12.75">
      <c r="A3" s="1" t="s">
        <v>53</v>
      </c>
      <c r="B3" s="31" t="s">
        <v>54</v>
      </c>
      <c r="C3" s="11" t="s">
        <v>55</v>
      </c>
      <c r="D3" s="31" t="s">
        <v>54</v>
      </c>
      <c r="E3" s="11" t="s">
        <v>55</v>
      </c>
      <c r="F3" s="31" t="s">
        <v>56</v>
      </c>
      <c r="G3" s="11" t="s">
        <v>57</v>
      </c>
    </row>
    <row r="4" spans="1:7" ht="12.75">
      <c r="A4" t="s">
        <v>58</v>
      </c>
      <c r="B4" s="4">
        <v>75</v>
      </c>
      <c r="C4" s="2">
        <v>170</v>
      </c>
      <c r="D4" s="4">
        <v>75</v>
      </c>
      <c r="E4" s="2">
        <v>210</v>
      </c>
      <c r="F4" s="4">
        <f aca="true" t="shared" si="0" ref="F4:F9">B4+D4</f>
        <v>150</v>
      </c>
      <c r="G4" s="2">
        <f aca="true" t="shared" si="1" ref="G4:G10">B4*C4+D4*E4</f>
        <v>28500</v>
      </c>
    </row>
    <row r="5" spans="1:7" ht="12.75">
      <c r="A5" t="s">
        <v>59</v>
      </c>
      <c r="B5" s="4">
        <v>70</v>
      </c>
      <c r="C5" s="2">
        <v>250</v>
      </c>
      <c r="D5" s="4">
        <v>70</v>
      </c>
      <c r="E5" s="2">
        <v>290</v>
      </c>
      <c r="F5" s="4">
        <f t="shared" si="0"/>
        <v>140</v>
      </c>
      <c r="G5" s="2">
        <f t="shared" si="1"/>
        <v>37800</v>
      </c>
    </row>
    <row r="6" spans="1:7" ht="12.75">
      <c r="A6" t="s">
        <v>60</v>
      </c>
      <c r="B6" s="4">
        <v>15</v>
      </c>
      <c r="C6" s="2">
        <v>150</v>
      </c>
      <c r="D6" s="4">
        <v>15</v>
      </c>
      <c r="E6" s="2">
        <v>190</v>
      </c>
      <c r="F6" s="4">
        <f t="shared" si="0"/>
        <v>30</v>
      </c>
      <c r="G6" s="2">
        <f t="shared" si="1"/>
        <v>5100</v>
      </c>
    </row>
    <row r="7" spans="1:7" ht="12.75">
      <c r="A7" t="s">
        <v>61</v>
      </c>
      <c r="B7" s="4">
        <v>15</v>
      </c>
      <c r="C7" s="2">
        <v>25</v>
      </c>
      <c r="D7" s="4">
        <v>15</v>
      </c>
      <c r="E7" s="2">
        <v>25</v>
      </c>
      <c r="F7" s="4">
        <f t="shared" si="0"/>
        <v>30</v>
      </c>
      <c r="G7" s="2">
        <f t="shared" si="1"/>
        <v>750</v>
      </c>
    </row>
    <row r="8" spans="1:7" ht="12.75">
      <c r="A8" t="s">
        <v>62</v>
      </c>
      <c r="B8" s="4">
        <v>20</v>
      </c>
      <c r="C8" s="2">
        <v>35</v>
      </c>
      <c r="D8" s="4">
        <v>20</v>
      </c>
      <c r="E8" s="2">
        <v>35</v>
      </c>
      <c r="F8" s="4">
        <f t="shared" si="0"/>
        <v>40</v>
      </c>
      <c r="G8" s="2">
        <f t="shared" si="1"/>
        <v>1400</v>
      </c>
    </row>
    <row r="9" spans="6:7" ht="12.75">
      <c r="F9" s="4">
        <f t="shared" si="0"/>
        <v>0</v>
      </c>
      <c r="G9" s="2">
        <f t="shared" si="1"/>
        <v>0</v>
      </c>
    </row>
    <row r="10" ht="12.75">
      <c r="G10" s="2">
        <f t="shared" si="1"/>
        <v>0</v>
      </c>
    </row>
    <row r="11" spans="1:7" ht="12.75">
      <c r="A11" s="3" t="s">
        <v>23</v>
      </c>
      <c r="B11" s="4">
        <f>B4+B5+B6+B7+B8+B9</f>
        <v>195</v>
      </c>
      <c r="C11" s="2">
        <f>C4+C5+C6+C7+C8+C9</f>
        <v>630</v>
      </c>
      <c r="D11" s="4">
        <f>D4+D5+D6+D7+D8+D9</f>
        <v>195</v>
      </c>
      <c r="E11" s="2">
        <f>E4+E5+E6+E7+E8+E9</f>
        <v>750</v>
      </c>
      <c r="F11" s="4">
        <f>B11+D11</f>
        <v>390</v>
      </c>
      <c r="G11" s="2">
        <f>G4+G5+G6+G7+G8+G9+G10</f>
        <v>73550</v>
      </c>
    </row>
    <row r="13" ht="12.75">
      <c r="A13" s="1" t="s">
        <v>63</v>
      </c>
    </row>
    <row r="14" spans="1:7" ht="12.75">
      <c r="A14" t="s">
        <v>64</v>
      </c>
      <c r="G14" s="2">
        <v>2500</v>
      </c>
    </row>
    <row r="15" ht="12.75">
      <c r="A15" t="s">
        <v>65</v>
      </c>
    </row>
    <row r="16" ht="12.75">
      <c r="A16" t="s">
        <v>66</v>
      </c>
    </row>
    <row r="17" spans="1:7" ht="12.75">
      <c r="A17" s="3" t="s">
        <v>23</v>
      </c>
      <c r="G17" s="2">
        <f>SUM(G14:G16)</f>
        <v>2500</v>
      </c>
    </row>
    <row r="19" spans="1:7" ht="12.75">
      <c r="A19" s="1" t="s">
        <v>67</v>
      </c>
      <c r="G19" s="2">
        <v>0</v>
      </c>
    </row>
    <row r="21" ht="12.75">
      <c r="A21" s="1" t="s">
        <v>68</v>
      </c>
    </row>
    <row r="22" spans="1:7" ht="12.75">
      <c r="A22" t="s">
        <v>69</v>
      </c>
      <c r="B22" s="4">
        <v>300</v>
      </c>
      <c r="C22" s="2">
        <v>20</v>
      </c>
      <c r="G22" s="2">
        <f>B22*C22</f>
        <v>6000</v>
      </c>
    </row>
    <row r="24" spans="1:7" ht="12.75">
      <c r="A24" s="3" t="s">
        <v>23</v>
      </c>
      <c r="G24" s="2">
        <f>G22+G23</f>
        <v>6000</v>
      </c>
    </row>
    <row r="26" ht="12.75">
      <c r="A26" s="1" t="s">
        <v>70</v>
      </c>
    </row>
    <row r="27" spans="1:7" ht="12.75">
      <c r="A27" t="s">
        <v>71</v>
      </c>
      <c r="G27" s="22">
        <v>800</v>
      </c>
    </row>
    <row r="28" spans="1:7" ht="12.75">
      <c r="A28" t="s">
        <v>72</v>
      </c>
      <c r="G28" s="22"/>
    </row>
    <row r="29" spans="1:7" ht="12.75">
      <c r="A29" t="s">
        <v>73</v>
      </c>
      <c r="G29" s="22"/>
    </row>
    <row r="30" spans="1:7" ht="12.75">
      <c r="A30" t="s">
        <v>73</v>
      </c>
      <c r="G30" s="22"/>
    </row>
    <row r="31" spans="1:7" ht="12.75">
      <c r="A31" s="3" t="s">
        <v>23</v>
      </c>
      <c r="G31" s="22">
        <f>G27+G28+G29+G30</f>
        <v>800</v>
      </c>
    </row>
    <row r="33" spans="1:7" ht="12.75">
      <c r="A33" s="1" t="s">
        <v>38</v>
      </c>
      <c r="G33" s="2">
        <f>G11+G17+G19+G24+G31</f>
        <v>82850</v>
      </c>
    </row>
    <row r="35" ht="12.75">
      <c r="A35" s="1" t="s">
        <v>74</v>
      </c>
    </row>
    <row r="36" ht="12.75">
      <c r="G36" s="30" t="s">
        <v>57</v>
      </c>
    </row>
    <row r="37" spans="1:7" ht="12.75">
      <c r="A37" s="1" t="s">
        <v>75</v>
      </c>
      <c r="G37" s="22"/>
    </row>
    <row r="38" spans="1:7" ht="12.75">
      <c r="A38" t="s">
        <v>76</v>
      </c>
      <c r="G38" s="22">
        <v>4500</v>
      </c>
    </row>
    <row r="39" spans="1:7" ht="12.75">
      <c r="A39" t="s">
        <v>77</v>
      </c>
      <c r="G39" s="22">
        <v>3000</v>
      </c>
    </row>
    <row r="40" spans="1:7" ht="12.75">
      <c r="A40" t="s">
        <v>78</v>
      </c>
      <c r="G40" s="22">
        <v>300</v>
      </c>
    </row>
    <row r="41" spans="1:7" ht="12.75">
      <c r="A41" t="s">
        <v>79</v>
      </c>
      <c r="G41" s="22">
        <v>200</v>
      </c>
    </row>
    <row r="42" spans="1:7" ht="12.75">
      <c r="A42" t="s">
        <v>80</v>
      </c>
      <c r="G42" s="22">
        <v>500</v>
      </c>
    </row>
    <row r="43" spans="1:7" ht="12.75">
      <c r="A43" s="3" t="s">
        <v>23</v>
      </c>
      <c r="G43" s="22">
        <f>SUM(G38:G42)</f>
        <v>8500</v>
      </c>
    </row>
    <row r="44" ht="12.75">
      <c r="G44" s="22"/>
    </row>
    <row r="45" spans="1:7" ht="12.75">
      <c r="A45" s="1" t="s">
        <v>81</v>
      </c>
      <c r="G45" s="22"/>
    </row>
    <row r="46" spans="1:7" ht="12.75">
      <c r="A46" t="s">
        <v>82</v>
      </c>
      <c r="G46" s="22">
        <v>1480</v>
      </c>
    </row>
    <row r="47" spans="1:7" ht="12.75">
      <c r="A47" t="s">
        <v>83</v>
      </c>
      <c r="G47" s="22">
        <v>0</v>
      </c>
    </row>
    <row r="48" spans="1:7" ht="12.75">
      <c r="A48" t="s">
        <v>84</v>
      </c>
      <c r="G48" s="22">
        <v>0</v>
      </c>
    </row>
    <row r="49" spans="1:7" ht="12.75">
      <c r="A49" t="s">
        <v>85</v>
      </c>
      <c r="G49" s="22">
        <v>0</v>
      </c>
    </row>
    <row r="50" spans="1:7" ht="12.75">
      <c r="A50" t="s">
        <v>86</v>
      </c>
      <c r="G50" s="22">
        <v>480</v>
      </c>
    </row>
    <row r="51" spans="1:7" ht="12.75">
      <c r="A51" t="s">
        <v>87</v>
      </c>
      <c r="G51" s="22">
        <v>500</v>
      </c>
    </row>
    <row r="52" spans="1:7" ht="12.75">
      <c r="A52" t="s">
        <v>88</v>
      </c>
      <c r="G52" s="22">
        <v>1400</v>
      </c>
    </row>
    <row r="53" spans="1:7" ht="12.75">
      <c r="A53" t="s">
        <v>89</v>
      </c>
      <c r="G53" s="22">
        <v>10000</v>
      </c>
    </row>
    <row r="54" spans="1:7" ht="12.75">
      <c r="A54" s="3" t="s">
        <v>23</v>
      </c>
      <c r="G54" s="22">
        <f>SUM(G46:G53)</f>
        <v>13860</v>
      </c>
    </row>
    <row r="55" ht="12.75">
      <c r="G55" s="22"/>
    </row>
    <row r="56" spans="1:7" ht="12.75">
      <c r="A56" t="s">
        <v>90</v>
      </c>
      <c r="G56" s="22"/>
    </row>
    <row r="57" spans="1:7" ht="12.75">
      <c r="A57" t="s">
        <v>91</v>
      </c>
      <c r="G57" s="22"/>
    </row>
    <row r="58" ht="12.75">
      <c r="G58" s="22"/>
    </row>
    <row r="59" spans="1:7" ht="12.75">
      <c r="A59" s="1" t="s">
        <v>92</v>
      </c>
      <c r="G59" s="22"/>
    </row>
    <row r="60" spans="1:7" ht="12.75">
      <c r="A60" t="s">
        <v>93</v>
      </c>
      <c r="G60" s="22">
        <v>2000</v>
      </c>
    </row>
    <row r="61" spans="1:7" ht="12.75">
      <c r="A61" t="s">
        <v>94</v>
      </c>
      <c r="G61" s="22">
        <v>0</v>
      </c>
    </row>
    <row r="62" spans="1:7" ht="12.75">
      <c r="A62" t="s">
        <v>95</v>
      </c>
      <c r="G62" s="22">
        <f>G122</f>
        <v>3100</v>
      </c>
    </row>
    <row r="63" spans="1:7" ht="12.75">
      <c r="A63" s="3" t="s">
        <v>23</v>
      </c>
      <c r="G63" s="22">
        <f>SUM(G60:G62)</f>
        <v>5100</v>
      </c>
    </row>
    <row r="64" ht="12.75">
      <c r="G64" s="22"/>
    </row>
    <row r="65" spans="1:7" ht="12.75">
      <c r="A65" s="1" t="s">
        <v>96</v>
      </c>
      <c r="G65" s="22"/>
    </row>
    <row r="66" spans="1:7" ht="12.75">
      <c r="A66" t="s">
        <v>97</v>
      </c>
      <c r="G66" s="22">
        <v>800</v>
      </c>
    </row>
    <row r="67" spans="1:7" ht="12.75">
      <c r="A67" t="s">
        <v>98</v>
      </c>
      <c r="G67" s="22">
        <v>100</v>
      </c>
    </row>
    <row r="68" spans="1:7" ht="12.75">
      <c r="A68" t="s">
        <v>99</v>
      </c>
      <c r="G68" s="22">
        <v>180</v>
      </c>
    </row>
    <row r="69" spans="1:7" ht="12.75">
      <c r="A69" t="s">
        <v>100</v>
      </c>
      <c r="G69" s="22">
        <v>500</v>
      </c>
    </row>
    <row r="70" spans="1:7" ht="12.75">
      <c r="A70" t="s">
        <v>101</v>
      </c>
      <c r="G70" s="22">
        <v>400</v>
      </c>
    </row>
    <row r="71" spans="1:7" ht="12.75">
      <c r="A71" t="s">
        <v>102</v>
      </c>
      <c r="G71" s="22">
        <v>0</v>
      </c>
    </row>
    <row r="72" spans="1:7" ht="12.75">
      <c r="A72" t="s">
        <v>103</v>
      </c>
      <c r="G72" s="22">
        <v>0</v>
      </c>
    </row>
    <row r="73" spans="1:7" ht="12.75">
      <c r="A73" t="s">
        <v>104</v>
      </c>
      <c r="G73" s="22">
        <v>0</v>
      </c>
    </row>
    <row r="74" spans="1:7" ht="12.75">
      <c r="A74" t="s">
        <v>105</v>
      </c>
      <c r="G74" s="22">
        <v>3600</v>
      </c>
    </row>
    <row r="75" spans="1:7" ht="12.75">
      <c r="A75" t="s">
        <v>106</v>
      </c>
      <c r="G75" s="22">
        <v>500</v>
      </c>
    </row>
    <row r="76" spans="1:7" ht="12.75">
      <c r="A76" t="s">
        <v>107</v>
      </c>
      <c r="G76" s="22">
        <v>460</v>
      </c>
    </row>
    <row r="77" spans="1:7" ht="12.75">
      <c r="A77" s="3" t="s">
        <v>23</v>
      </c>
      <c r="G77" s="22">
        <f>SUM(G66:G76)</f>
        <v>6540</v>
      </c>
    </row>
    <row r="78" ht="12.75">
      <c r="G78" s="22"/>
    </row>
    <row r="79" spans="1:7" ht="12.75">
      <c r="A79" s="1" t="s">
        <v>108</v>
      </c>
      <c r="G79" s="22"/>
    </row>
    <row r="80" spans="1:7" ht="12.75">
      <c r="A80" t="s">
        <v>109</v>
      </c>
      <c r="G80" s="22">
        <v>0</v>
      </c>
    </row>
    <row r="81" spans="1:7" ht="12.75">
      <c r="A81" t="s">
        <v>110</v>
      </c>
      <c r="G81" s="22">
        <v>10000</v>
      </c>
    </row>
    <row r="82" spans="1:7" ht="12.75">
      <c r="A82" t="s">
        <v>111</v>
      </c>
      <c r="G82" s="22">
        <v>2000</v>
      </c>
    </row>
    <row r="83" spans="1:7" ht="12.75">
      <c r="A83" t="s">
        <v>112</v>
      </c>
      <c r="G83" s="22">
        <v>0</v>
      </c>
    </row>
    <row r="84" spans="1:7" ht="12.75">
      <c r="A84" t="s">
        <v>113</v>
      </c>
      <c r="G84" s="22">
        <v>0</v>
      </c>
    </row>
    <row r="85" spans="1:7" ht="12.75">
      <c r="A85" s="3" t="s">
        <v>23</v>
      </c>
      <c r="G85" s="22">
        <f>SUM(G80:G84)</f>
        <v>12000</v>
      </c>
    </row>
    <row r="86" ht="12.75">
      <c r="G86" s="22"/>
    </row>
    <row r="87" spans="1:7" ht="12.75">
      <c r="A87" s="1" t="s">
        <v>114</v>
      </c>
      <c r="G87" s="22"/>
    </row>
    <row r="88" spans="1:7" ht="12.75">
      <c r="A88" t="s">
        <v>115</v>
      </c>
      <c r="G88" s="22">
        <v>2000</v>
      </c>
    </row>
    <row r="89" spans="1:7" ht="12.75">
      <c r="A89" t="s">
        <v>116</v>
      </c>
      <c r="G89" s="22">
        <v>12000</v>
      </c>
    </row>
    <row r="90" spans="1:7" ht="12.75">
      <c r="A90" t="s">
        <v>117</v>
      </c>
      <c r="G90" s="22"/>
    </row>
    <row r="91" spans="1:7" ht="12.75">
      <c r="A91" t="s">
        <v>113</v>
      </c>
      <c r="G91" s="22">
        <v>0</v>
      </c>
    </row>
    <row r="92" spans="1:7" ht="12.75">
      <c r="A92" s="3" t="s">
        <v>23</v>
      </c>
      <c r="G92" s="22">
        <f>SUM(G88:G91)</f>
        <v>14000</v>
      </c>
    </row>
    <row r="93" ht="12.75">
      <c r="G93" s="22"/>
    </row>
    <row r="94" spans="1:7" ht="12.75">
      <c r="A94" s="1" t="s">
        <v>118</v>
      </c>
      <c r="G94" s="22">
        <v>0</v>
      </c>
    </row>
    <row r="95" ht="12.75">
      <c r="G95" s="22"/>
    </row>
    <row r="96" ht="12.75">
      <c r="G96" s="22"/>
    </row>
    <row r="97" spans="1:7" ht="12.75">
      <c r="A97" s="1" t="s">
        <v>119</v>
      </c>
      <c r="G97" s="22"/>
    </row>
    <row r="98" spans="1:7" ht="12.75">
      <c r="A98" t="s">
        <v>120</v>
      </c>
      <c r="G98" s="22">
        <v>1000</v>
      </c>
    </row>
    <row r="99" spans="1:7" ht="12.75">
      <c r="A99" t="s">
        <v>121</v>
      </c>
      <c r="G99" s="22">
        <v>1500</v>
      </c>
    </row>
    <row r="100" spans="1:7" ht="12.75">
      <c r="A100" t="s">
        <v>122</v>
      </c>
      <c r="G100" s="22">
        <v>450</v>
      </c>
    </row>
    <row r="101" spans="1:7" ht="12.75">
      <c r="A101" t="s">
        <v>123</v>
      </c>
      <c r="G101" s="22">
        <f>G118</f>
        <v>10900</v>
      </c>
    </row>
    <row r="102" spans="1:7" ht="12.75">
      <c r="A102" s="3" t="s">
        <v>23</v>
      </c>
      <c r="G102" s="22">
        <f>SUM(G98:G101)</f>
        <v>13850</v>
      </c>
    </row>
    <row r="103" ht="12.75">
      <c r="G103" s="22"/>
    </row>
    <row r="104" spans="1:7" ht="12.75">
      <c r="A104" s="1" t="s">
        <v>124</v>
      </c>
      <c r="G104" s="22"/>
    </row>
    <row r="105" ht="12.75">
      <c r="G105" s="22"/>
    </row>
    <row r="106" spans="1:7" ht="12.75">
      <c r="A106" s="1" t="s">
        <v>125</v>
      </c>
      <c r="G106" s="22">
        <v>9000</v>
      </c>
    </row>
    <row r="107" ht="12.75">
      <c r="G107" s="22"/>
    </row>
    <row r="108" spans="1:7" ht="12.75">
      <c r="A108" s="1" t="s">
        <v>39</v>
      </c>
      <c r="G108" s="22">
        <f>G43+G54+G63+G77+G85+G92+G94+G102+G104+G106</f>
        <v>82850</v>
      </c>
    </row>
    <row r="109" ht="12.75">
      <c r="G109" s="22"/>
    </row>
    <row r="110" ht="12.75">
      <c r="G110" s="22"/>
    </row>
    <row r="111" ht="12.75">
      <c r="G111" s="22"/>
    </row>
    <row r="112" spans="1:7" ht="12.75">
      <c r="A112" t="s">
        <v>126</v>
      </c>
      <c r="G112" s="22">
        <v>1500</v>
      </c>
    </row>
    <row r="113" spans="1:7" ht="12.75">
      <c r="A113" t="s">
        <v>127</v>
      </c>
      <c r="G113" s="22">
        <v>3000</v>
      </c>
    </row>
    <row r="114" ht="12.75">
      <c r="G114" s="22"/>
    </row>
    <row r="115" spans="1:7" ht="12.75">
      <c r="A115" t="s">
        <v>128</v>
      </c>
      <c r="G115" s="22">
        <v>600</v>
      </c>
    </row>
    <row r="116" spans="1:7" ht="12.75">
      <c r="A116" t="s">
        <v>129</v>
      </c>
      <c r="G116" s="22">
        <v>3000</v>
      </c>
    </row>
    <row r="117" spans="1:7" ht="12.75">
      <c r="A117" t="s">
        <v>130</v>
      </c>
      <c r="G117" s="22">
        <v>2800</v>
      </c>
    </row>
    <row r="118" spans="1:7" ht="12.75">
      <c r="A118" s="1" t="s">
        <v>131</v>
      </c>
      <c r="G118" s="22">
        <f>SUM(G112:G117)</f>
        <v>10900</v>
      </c>
    </row>
    <row r="119" ht="12.75">
      <c r="G119" s="22"/>
    </row>
    <row r="120" spans="1:7" ht="12.75">
      <c r="A120" t="s">
        <v>132</v>
      </c>
      <c r="G120" s="22">
        <v>2800</v>
      </c>
    </row>
    <row r="121" spans="1:7" ht="12.75">
      <c r="A121" t="s">
        <v>133</v>
      </c>
      <c r="G121" s="22">
        <v>300</v>
      </c>
    </row>
    <row r="122" spans="1:7" ht="12.75">
      <c r="A122" s="1" t="s">
        <v>134</v>
      </c>
      <c r="G122" s="22">
        <f>SUM(G120:G121)</f>
        <v>3100</v>
      </c>
    </row>
    <row r="123" ht="12.75">
      <c r="G123" s="4"/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rowBreaks count="1" manualBreakCount="1">
    <brk id="34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06">
      <selection activeCell="C46" sqref="C46"/>
    </sheetView>
  </sheetViews>
  <sheetFormatPr defaultColWidth="12.375" defaultRowHeight="12.75"/>
  <cols>
    <col min="1" max="1" width="14.875" style="0" customWidth="1"/>
    <col min="2" max="2" width="7.00390625" style="4" customWidth="1"/>
    <col min="3" max="3" width="6.875" style="2" customWidth="1"/>
    <col min="4" max="4" width="6.875" style="4" customWidth="1"/>
    <col min="5" max="5" width="5.875" style="2" customWidth="1"/>
    <col min="6" max="6" width="9.25390625" style="4" customWidth="1"/>
    <col min="7" max="7" width="11.875" style="2" customWidth="1"/>
    <col min="8" max="8" width="12.00390625" style="0" customWidth="1"/>
  </cols>
  <sheetData>
    <row r="1" ht="12.75">
      <c r="A1" s="1" t="s">
        <v>50</v>
      </c>
    </row>
    <row r="2" spans="2:7" s="1" customFormat="1" ht="12.75">
      <c r="B2" s="31" t="s">
        <v>51</v>
      </c>
      <c r="C2" s="11"/>
      <c r="D2" s="31" t="s">
        <v>52</v>
      </c>
      <c r="E2" s="11"/>
      <c r="F2" s="31"/>
      <c r="G2" s="11"/>
    </row>
    <row r="3" spans="1:7" s="1" customFormat="1" ht="12.75">
      <c r="A3" s="1" t="s">
        <v>53</v>
      </c>
      <c r="B3" s="31" t="s">
        <v>54</v>
      </c>
      <c r="C3" s="11" t="s">
        <v>55</v>
      </c>
      <c r="D3" s="31" t="s">
        <v>54</v>
      </c>
      <c r="E3" s="11" t="s">
        <v>55</v>
      </c>
      <c r="F3" s="31" t="s">
        <v>56</v>
      </c>
      <c r="G3" s="11" t="s">
        <v>57</v>
      </c>
    </row>
    <row r="4" spans="1:7" ht="12.75">
      <c r="A4" t="s">
        <v>58</v>
      </c>
      <c r="B4" s="4">
        <v>77</v>
      </c>
      <c r="C4" s="2">
        <v>120</v>
      </c>
      <c r="D4" s="4">
        <v>71</v>
      </c>
      <c r="E4" s="2">
        <v>150</v>
      </c>
      <c r="F4" s="4">
        <f>B4+D4</f>
        <v>148</v>
      </c>
      <c r="G4" s="2">
        <f aca="true" t="shared" si="0" ref="G4:G10">B4*C4+D4*E4</f>
        <v>19890</v>
      </c>
    </row>
    <row r="5" spans="1:7" ht="12.75">
      <c r="A5" t="s">
        <v>242</v>
      </c>
      <c r="C5" s="2">
        <v>30</v>
      </c>
      <c r="E5" s="2">
        <v>30</v>
      </c>
      <c r="F5" s="4">
        <f>B5+D5</f>
        <v>0</v>
      </c>
      <c r="G5" s="2">
        <f t="shared" si="0"/>
        <v>0</v>
      </c>
    </row>
    <row r="6" spans="1:7" ht="12.75">
      <c r="A6" t="s">
        <v>243</v>
      </c>
      <c r="B6" s="4">
        <v>0</v>
      </c>
      <c r="C6" s="2">
        <v>40</v>
      </c>
      <c r="D6" s="4">
        <v>0</v>
      </c>
      <c r="E6" s="2">
        <v>40</v>
      </c>
      <c r="F6" s="4">
        <f>B6+D6</f>
        <v>0</v>
      </c>
      <c r="G6" s="2">
        <f t="shared" si="0"/>
        <v>0</v>
      </c>
    </row>
    <row r="7" spans="1:7" ht="12.75">
      <c r="A7" t="s">
        <v>244</v>
      </c>
      <c r="B7" s="4">
        <v>77</v>
      </c>
      <c r="C7" s="2">
        <v>180</v>
      </c>
      <c r="D7" s="4">
        <v>63</v>
      </c>
      <c r="E7" s="2">
        <v>210</v>
      </c>
      <c r="F7" s="4">
        <f>B7+D7</f>
        <v>140</v>
      </c>
      <c r="G7" s="2">
        <f t="shared" si="0"/>
        <v>27090</v>
      </c>
    </row>
    <row r="8" spans="1:7" ht="12.75">
      <c r="A8" t="s">
        <v>245</v>
      </c>
      <c r="B8" s="4">
        <v>16</v>
      </c>
      <c r="C8" s="2">
        <v>30</v>
      </c>
      <c r="D8" s="4">
        <v>26</v>
      </c>
      <c r="E8" s="2">
        <v>30</v>
      </c>
      <c r="G8" s="2">
        <f t="shared" si="0"/>
        <v>1260</v>
      </c>
    </row>
    <row r="9" ht="12.75">
      <c r="G9" s="2">
        <f t="shared" si="0"/>
        <v>0</v>
      </c>
    </row>
    <row r="10" ht="12.75">
      <c r="G10" s="2">
        <f t="shared" si="0"/>
        <v>0</v>
      </c>
    </row>
    <row r="11" spans="1:7" ht="12.75">
      <c r="A11" s="3" t="s">
        <v>23</v>
      </c>
      <c r="B11" s="4">
        <f>B4+B5+B6+B7+B8+B9</f>
        <v>170</v>
      </c>
      <c r="C11" s="2">
        <f>C4+C5+C6+C7+C8+C9</f>
        <v>400</v>
      </c>
      <c r="D11" s="4">
        <f>D4+D5+D6+D7+D8+D9</f>
        <v>160</v>
      </c>
      <c r="E11" s="2">
        <f>E4+E5+E6+E7+E8+E9</f>
        <v>460</v>
      </c>
      <c r="F11" s="4">
        <f>B11+D11</f>
        <v>330</v>
      </c>
      <c r="G11" s="2">
        <f>G4+G5+G6+G7+G8+G9+G10</f>
        <v>48240</v>
      </c>
    </row>
    <row r="13" ht="12.75">
      <c r="A13" s="1" t="s">
        <v>63</v>
      </c>
    </row>
    <row r="14" spans="1:7" ht="12.75">
      <c r="A14" t="s">
        <v>64</v>
      </c>
      <c r="B14" s="4" t="s">
        <v>246</v>
      </c>
      <c r="G14" s="2">
        <v>4208</v>
      </c>
    </row>
    <row r="15" ht="12.75">
      <c r="A15" t="s">
        <v>65</v>
      </c>
    </row>
    <row r="16" ht="12.75">
      <c r="A16" t="s">
        <v>66</v>
      </c>
    </row>
    <row r="17" spans="1:7" ht="12.75">
      <c r="A17" s="3" t="s">
        <v>23</v>
      </c>
      <c r="G17" s="2">
        <f>SUM(G14:G16)</f>
        <v>4208</v>
      </c>
    </row>
    <row r="19" spans="1:7" ht="12.75">
      <c r="A19" s="1" t="s">
        <v>67</v>
      </c>
      <c r="G19" s="2">
        <v>0</v>
      </c>
    </row>
    <row r="21" ht="12.75">
      <c r="A21" s="1" t="s">
        <v>68</v>
      </c>
    </row>
    <row r="22" spans="1:7" ht="12.75">
      <c r="A22" t="s">
        <v>247</v>
      </c>
      <c r="B22" s="4">
        <v>128</v>
      </c>
      <c r="C22" s="2">
        <v>22.5</v>
      </c>
      <c r="G22" s="2">
        <f>B22*C22</f>
        <v>2880</v>
      </c>
    </row>
    <row r="23" ht="12.75">
      <c r="A23" t="s">
        <v>248</v>
      </c>
    </row>
    <row r="24" spans="1:7" ht="12.75">
      <c r="A24" s="3" t="s">
        <v>23</v>
      </c>
      <c r="G24" s="2">
        <f>G22+G23</f>
        <v>2880</v>
      </c>
    </row>
    <row r="26" ht="12.75">
      <c r="A26" s="1" t="s">
        <v>70</v>
      </c>
    </row>
    <row r="27" spans="1:7" ht="12.75">
      <c r="A27" t="s">
        <v>71</v>
      </c>
      <c r="G27" s="22"/>
    </row>
    <row r="28" spans="1:7" ht="12.75">
      <c r="A28" t="s">
        <v>73</v>
      </c>
      <c r="G28" s="22"/>
    </row>
    <row r="29" spans="1:7" ht="12.75">
      <c r="A29" t="s">
        <v>73</v>
      </c>
      <c r="G29" s="22"/>
    </row>
    <row r="30" spans="1:7" ht="12.75">
      <c r="A30" t="s">
        <v>73</v>
      </c>
      <c r="G30" s="22"/>
    </row>
    <row r="31" spans="1:7" ht="12.75">
      <c r="A31" s="3" t="s">
        <v>23</v>
      </c>
      <c r="G31" s="22">
        <f>G27+G28+G29+G30</f>
        <v>0</v>
      </c>
    </row>
    <row r="33" spans="1:7" ht="12.75">
      <c r="A33" s="1" t="s">
        <v>38</v>
      </c>
      <c r="G33" s="2">
        <f>G11+G17+G19+G24+G31</f>
        <v>55328</v>
      </c>
    </row>
    <row r="35" ht="12.75">
      <c r="A35" s="1" t="s">
        <v>74</v>
      </c>
    </row>
    <row r="36" ht="12.75">
      <c r="G36" s="30" t="s">
        <v>57</v>
      </c>
    </row>
    <row r="37" spans="1:7" ht="12.75">
      <c r="A37" s="1" t="s">
        <v>75</v>
      </c>
      <c r="G37" s="22"/>
    </row>
    <row r="38" spans="1:7" ht="12.75">
      <c r="A38" t="s">
        <v>76</v>
      </c>
      <c r="G38" s="22">
        <v>1880</v>
      </c>
    </row>
    <row r="39" spans="1:7" ht="12.75">
      <c r="A39" t="s">
        <v>77</v>
      </c>
      <c r="G39" s="22">
        <v>680</v>
      </c>
    </row>
    <row r="40" spans="1:7" ht="12.75">
      <c r="A40" t="s">
        <v>78</v>
      </c>
      <c r="G40" s="22">
        <v>100</v>
      </c>
    </row>
    <row r="41" spans="1:7" ht="12.75">
      <c r="A41" t="s">
        <v>79</v>
      </c>
      <c r="G41" s="22"/>
    </row>
    <row r="42" spans="1:7" ht="12.75">
      <c r="A42" t="s">
        <v>80</v>
      </c>
      <c r="G42" s="22">
        <v>4125</v>
      </c>
    </row>
    <row r="43" spans="1:7" ht="12.75">
      <c r="A43" s="3" t="s">
        <v>23</v>
      </c>
      <c r="G43" s="22">
        <f>SUM(G38:G42)</f>
        <v>6785</v>
      </c>
    </row>
    <row r="44" ht="12.75">
      <c r="G44" s="22"/>
    </row>
    <row r="45" spans="1:7" ht="12.75">
      <c r="A45" s="1" t="s">
        <v>81</v>
      </c>
      <c r="G45" s="22"/>
    </row>
    <row r="46" spans="1:7" ht="12.75">
      <c r="A46" t="s">
        <v>82</v>
      </c>
      <c r="G46" s="22">
        <v>890</v>
      </c>
    </row>
    <row r="47" spans="1:7" ht="12.75">
      <c r="A47" t="s">
        <v>83</v>
      </c>
      <c r="G47" s="22">
        <v>0</v>
      </c>
    </row>
    <row r="48" spans="1:7" ht="12.75">
      <c r="A48" t="s">
        <v>84</v>
      </c>
      <c r="G48" s="22">
        <v>0</v>
      </c>
    </row>
    <row r="49" spans="1:7" ht="12.75">
      <c r="A49" t="s">
        <v>85</v>
      </c>
      <c r="G49" s="22">
        <v>0</v>
      </c>
    </row>
    <row r="50" spans="1:7" ht="12.75">
      <c r="A50" t="s">
        <v>86</v>
      </c>
      <c r="G50" s="22">
        <v>0</v>
      </c>
    </row>
    <row r="51" spans="1:7" ht="12.75">
      <c r="A51" t="s">
        <v>249</v>
      </c>
      <c r="G51" s="22">
        <v>560</v>
      </c>
    </row>
    <row r="52" spans="1:7" ht="12.75">
      <c r="A52" t="s">
        <v>88</v>
      </c>
      <c r="G52" s="22">
        <v>1540</v>
      </c>
    </row>
    <row r="53" spans="1:7" ht="12.75">
      <c r="A53" t="s">
        <v>250</v>
      </c>
      <c r="G53" s="22"/>
    </row>
    <row r="54" spans="1:7" ht="12.75">
      <c r="A54" s="3" t="s">
        <v>23</v>
      </c>
      <c r="G54" s="22">
        <f>SUM(G46:G53)</f>
        <v>2990</v>
      </c>
    </row>
    <row r="55" ht="12.75">
      <c r="G55" s="22"/>
    </row>
    <row r="56" spans="1:7" ht="12.75">
      <c r="A56" t="s">
        <v>90</v>
      </c>
      <c r="G56" s="22"/>
    </row>
    <row r="57" spans="1:7" ht="12.75">
      <c r="A57" t="s">
        <v>91</v>
      </c>
      <c r="G57" s="22"/>
    </row>
    <row r="58" ht="12.75">
      <c r="G58" s="22"/>
    </row>
    <row r="59" spans="1:7" ht="12.75">
      <c r="A59" s="1" t="s">
        <v>92</v>
      </c>
      <c r="G59" s="22"/>
    </row>
    <row r="60" spans="1:7" ht="12.75">
      <c r="A60" t="s">
        <v>93</v>
      </c>
      <c r="G60" s="22">
        <v>2460</v>
      </c>
    </row>
    <row r="61" spans="1:7" ht="12.75">
      <c r="A61" t="s">
        <v>94</v>
      </c>
      <c r="G61" s="22"/>
    </row>
    <row r="62" spans="1:7" ht="12.75">
      <c r="A62" t="s">
        <v>251</v>
      </c>
      <c r="G62" s="22">
        <v>2600</v>
      </c>
    </row>
    <row r="63" spans="1:7" ht="12.75">
      <c r="A63" s="3" t="s">
        <v>23</v>
      </c>
      <c r="G63" s="22">
        <f>SUM(G60:G62)</f>
        <v>5060</v>
      </c>
    </row>
    <row r="64" ht="12.75">
      <c r="G64" s="22"/>
    </row>
    <row r="65" spans="1:7" ht="12.75">
      <c r="A65" s="1" t="s">
        <v>96</v>
      </c>
      <c r="G65" s="22"/>
    </row>
    <row r="66" spans="1:7" ht="12.75">
      <c r="A66" t="s">
        <v>252</v>
      </c>
      <c r="G66" s="22">
        <v>400</v>
      </c>
    </row>
    <row r="67" spans="1:7" ht="12.75">
      <c r="A67" t="s">
        <v>98</v>
      </c>
      <c r="G67" s="22"/>
    </row>
    <row r="68" spans="1:7" ht="12.75">
      <c r="A68" t="s">
        <v>99</v>
      </c>
      <c r="G68" s="22">
        <v>500</v>
      </c>
    </row>
    <row r="69" spans="1:7" ht="12.75">
      <c r="A69" t="s">
        <v>100</v>
      </c>
      <c r="G69" s="22"/>
    </row>
    <row r="70" spans="1:7" ht="12.75">
      <c r="A70" t="s">
        <v>101</v>
      </c>
      <c r="G70" s="22">
        <v>200</v>
      </c>
    </row>
    <row r="71" spans="1:7" ht="12.75">
      <c r="A71" t="s">
        <v>102</v>
      </c>
      <c r="G71" s="22"/>
    </row>
    <row r="72" spans="1:7" ht="12.75">
      <c r="A72" t="s">
        <v>103</v>
      </c>
      <c r="G72" s="22">
        <v>250</v>
      </c>
    </row>
    <row r="73" spans="1:7" ht="12.75">
      <c r="A73" t="s">
        <v>104</v>
      </c>
      <c r="G73" s="22"/>
    </row>
    <row r="74" spans="1:7" ht="12.75">
      <c r="A74" t="s">
        <v>253</v>
      </c>
      <c r="G74" s="22">
        <v>3600</v>
      </c>
    </row>
    <row r="75" spans="1:7" ht="12.75">
      <c r="A75" t="s">
        <v>106</v>
      </c>
      <c r="G75" s="22">
        <v>900</v>
      </c>
    </row>
    <row r="76" spans="1:7" ht="12.75">
      <c r="A76" t="s">
        <v>254</v>
      </c>
      <c r="G76" s="22">
        <v>50</v>
      </c>
    </row>
    <row r="77" spans="1:7" ht="12.75">
      <c r="A77" s="3" t="s">
        <v>23</v>
      </c>
      <c r="G77" s="22">
        <f>SUM(G66:G76)</f>
        <v>5900</v>
      </c>
    </row>
    <row r="78" ht="12.75">
      <c r="G78" s="22"/>
    </row>
    <row r="79" spans="1:7" ht="12.75">
      <c r="A79" s="1" t="s">
        <v>108</v>
      </c>
      <c r="G79" s="22"/>
    </row>
    <row r="80" spans="1:7" ht="12.75">
      <c r="A80" t="s">
        <v>109</v>
      </c>
      <c r="G80" s="22"/>
    </row>
    <row r="81" spans="1:7" ht="12.75">
      <c r="A81" t="s">
        <v>110</v>
      </c>
      <c r="G81" s="22">
        <v>4400</v>
      </c>
    </row>
    <row r="82" spans="1:7" ht="12.75">
      <c r="A82" t="s">
        <v>111</v>
      </c>
      <c r="G82" s="22"/>
    </row>
    <row r="83" spans="1:7" ht="12.75">
      <c r="A83" t="s">
        <v>112</v>
      </c>
      <c r="G83" s="22">
        <v>500</v>
      </c>
    </row>
    <row r="84" spans="1:7" ht="12.75">
      <c r="A84" t="s">
        <v>113</v>
      </c>
      <c r="G84" s="22"/>
    </row>
    <row r="85" spans="1:7" ht="12.75">
      <c r="A85" s="3" t="s">
        <v>23</v>
      </c>
      <c r="G85" s="22">
        <f>SUM(G80:G84)</f>
        <v>4900</v>
      </c>
    </row>
    <row r="86" ht="12.75">
      <c r="G86" s="22"/>
    </row>
    <row r="87" spans="1:7" ht="12.75">
      <c r="A87" s="1" t="s">
        <v>114</v>
      </c>
      <c r="G87" s="22"/>
    </row>
    <row r="88" spans="1:7" ht="12.75">
      <c r="A88" t="s">
        <v>255</v>
      </c>
      <c r="G88" s="22">
        <v>1000</v>
      </c>
    </row>
    <row r="89" spans="1:7" ht="12.75">
      <c r="A89" t="s">
        <v>256</v>
      </c>
      <c r="G89" s="22">
        <v>4130</v>
      </c>
    </row>
    <row r="90" ht="12.75">
      <c r="G90" s="22"/>
    </row>
    <row r="91" spans="1:7" ht="12.75">
      <c r="A91" t="s">
        <v>113</v>
      </c>
      <c r="G91" s="22"/>
    </row>
    <row r="92" spans="1:7" ht="12.75">
      <c r="A92" s="3" t="s">
        <v>23</v>
      </c>
      <c r="G92" s="22">
        <f>SUM(G88:G91)</f>
        <v>5130</v>
      </c>
    </row>
    <row r="93" ht="12.75">
      <c r="G93" s="22"/>
    </row>
    <row r="94" spans="1:7" ht="12.75">
      <c r="A94" s="1" t="s">
        <v>118</v>
      </c>
      <c r="G94" s="22">
        <v>0</v>
      </c>
    </row>
    <row r="95" ht="12.75">
      <c r="G95" s="22"/>
    </row>
    <row r="96" ht="12.75">
      <c r="G96" s="22"/>
    </row>
    <row r="97" spans="1:7" ht="12.75">
      <c r="A97" s="1" t="s">
        <v>119</v>
      </c>
      <c r="G97" s="22"/>
    </row>
    <row r="98" spans="1:7" ht="12.75">
      <c r="A98" t="s">
        <v>257</v>
      </c>
      <c r="G98" s="22"/>
    </row>
    <row r="99" spans="1:7" ht="12.75">
      <c r="A99" t="s">
        <v>258</v>
      </c>
      <c r="G99" s="22"/>
    </row>
    <row r="100" spans="1:7" ht="12.75">
      <c r="A100" t="s">
        <v>259</v>
      </c>
      <c r="G100" s="22">
        <v>5250</v>
      </c>
    </row>
    <row r="101" spans="1:7" ht="12.75">
      <c r="A101" t="s">
        <v>123</v>
      </c>
      <c r="G101" s="22">
        <f>G116</f>
        <v>4300</v>
      </c>
    </row>
    <row r="102" spans="1:7" ht="12.75">
      <c r="A102" s="3" t="s">
        <v>23</v>
      </c>
      <c r="G102" s="22">
        <f>SUM(G98:G101)</f>
        <v>9550</v>
      </c>
    </row>
    <row r="103" ht="12.75">
      <c r="G103" s="22"/>
    </row>
    <row r="104" spans="1:7" ht="12.75">
      <c r="A104" s="1" t="s">
        <v>124</v>
      </c>
      <c r="G104" s="22"/>
    </row>
    <row r="105" ht="12.75">
      <c r="G105" s="22"/>
    </row>
    <row r="106" spans="1:7" ht="12.75">
      <c r="A106" s="1" t="s">
        <v>125</v>
      </c>
      <c r="G106" s="22"/>
    </row>
    <row r="107" ht="12.75">
      <c r="G107" s="22"/>
    </row>
    <row r="108" spans="1:7" ht="12.75">
      <c r="A108" s="1" t="s">
        <v>39</v>
      </c>
      <c r="G108" s="22">
        <f>G43+G54+G63+G77+G85+G92+G94+G102+G104+G106</f>
        <v>40315</v>
      </c>
    </row>
    <row r="109" ht="12.75">
      <c r="G109" s="22"/>
    </row>
    <row r="110" ht="12.75">
      <c r="G110" s="22"/>
    </row>
    <row r="111" ht="12.75">
      <c r="G111" s="22"/>
    </row>
    <row r="112" spans="1:7" ht="12.75">
      <c r="A112" t="s">
        <v>126</v>
      </c>
      <c r="G112" s="22">
        <v>1500</v>
      </c>
    </row>
    <row r="113" spans="1:7" ht="12.75">
      <c r="A113" t="s">
        <v>260</v>
      </c>
      <c r="G113" s="22">
        <v>300</v>
      </c>
    </row>
    <row r="114" spans="1:7" ht="12.75">
      <c r="A114" t="s">
        <v>129</v>
      </c>
      <c r="G114" s="22">
        <v>1500</v>
      </c>
    </row>
    <row r="115" spans="1:7" ht="12.75">
      <c r="A115" t="s">
        <v>261</v>
      </c>
      <c r="G115" s="22">
        <v>1000</v>
      </c>
    </row>
    <row r="116" spans="1:7" ht="12.75">
      <c r="A116" t="s">
        <v>262</v>
      </c>
      <c r="G116" s="22">
        <f>SUM(G112:G115)</f>
        <v>4300</v>
      </c>
    </row>
    <row r="117" ht="12.75">
      <c r="G117" s="4"/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rowBreaks count="1" manualBreakCount="1">
    <brk id="34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B15" sqref="B15"/>
    </sheetView>
  </sheetViews>
  <sheetFormatPr defaultColWidth="12.375" defaultRowHeight="12.75"/>
  <cols>
    <col min="1" max="1" width="14.875" style="0" customWidth="1"/>
    <col min="2" max="2" width="7.00390625" style="4" customWidth="1"/>
    <col min="3" max="3" width="6.75390625" style="2" customWidth="1"/>
    <col min="4" max="4" width="6.875" style="4" customWidth="1"/>
    <col min="5" max="5" width="5.875" style="2" customWidth="1"/>
    <col min="6" max="6" width="9.25390625" style="4" customWidth="1"/>
    <col min="7" max="7" width="11.875" style="2" customWidth="1"/>
    <col min="8" max="8" width="12.00390625" style="0" customWidth="1"/>
  </cols>
  <sheetData>
    <row r="1" ht="12.75">
      <c r="A1" s="1" t="s">
        <v>50</v>
      </c>
    </row>
    <row r="2" spans="2:7" s="1" customFormat="1" ht="12.75">
      <c r="B2" s="31" t="s">
        <v>51</v>
      </c>
      <c r="C2" s="11"/>
      <c r="D2" s="31" t="s">
        <v>52</v>
      </c>
      <c r="E2" s="11"/>
      <c r="F2" s="31"/>
      <c r="G2" s="11"/>
    </row>
    <row r="3" spans="1:7" s="1" customFormat="1" ht="12.75">
      <c r="A3" s="1" t="s">
        <v>53</v>
      </c>
      <c r="B3" s="31" t="s">
        <v>54</v>
      </c>
      <c r="C3" s="11" t="s">
        <v>55</v>
      </c>
      <c r="D3" s="31" t="s">
        <v>54</v>
      </c>
      <c r="E3" s="11" t="s">
        <v>55</v>
      </c>
      <c r="F3" s="31" t="s">
        <v>56</v>
      </c>
      <c r="G3" s="11" t="s">
        <v>57</v>
      </c>
    </row>
    <row r="4" spans="1:7" ht="12.75">
      <c r="A4" t="s">
        <v>58</v>
      </c>
      <c r="B4" s="4">
        <v>40</v>
      </c>
      <c r="C4" s="2">
        <v>110</v>
      </c>
      <c r="D4" s="4">
        <v>66</v>
      </c>
      <c r="E4" s="2">
        <v>150</v>
      </c>
      <c r="F4" s="4">
        <f aca="true" t="shared" si="0" ref="F4:F10">B4+D4</f>
        <v>106</v>
      </c>
      <c r="G4" s="2">
        <f aca="true" t="shared" si="1" ref="G4:G10">B4*C4+D4*E4</f>
        <v>14300</v>
      </c>
    </row>
    <row r="5" spans="1:7" ht="12.75">
      <c r="A5" t="s">
        <v>242</v>
      </c>
      <c r="B5" s="4">
        <v>24</v>
      </c>
      <c r="C5" s="2">
        <v>20</v>
      </c>
      <c r="D5" s="4">
        <v>25</v>
      </c>
      <c r="E5" s="2">
        <v>20</v>
      </c>
      <c r="F5" s="4">
        <f t="shared" si="0"/>
        <v>49</v>
      </c>
      <c r="G5" s="2">
        <f t="shared" si="1"/>
        <v>980</v>
      </c>
    </row>
    <row r="6" spans="1:7" ht="12.75">
      <c r="A6" t="s">
        <v>243</v>
      </c>
      <c r="C6" s="2">
        <v>20</v>
      </c>
      <c r="E6" s="2">
        <v>20</v>
      </c>
      <c r="F6" s="4">
        <f t="shared" si="0"/>
        <v>0</v>
      </c>
      <c r="G6" s="2">
        <f t="shared" si="1"/>
        <v>0</v>
      </c>
    </row>
    <row r="7" spans="1:7" ht="12.75">
      <c r="A7" t="s">
        <v>244</v>
      </c>
      <c r="B7" s="4">
        <v>22</v>
      </c>
      <c r="C7" s="2">
        <v>165</v>
      </c>
      <c r="D7" s="4">
        <v>52</v>
      </c>
      <c r="E7" s="2">
        <v>220</v>
      </c>
      <c r="F7" s="4">
        <f t="shared" si="0"/>
        <v>74</v>
      </c>
      <c r="G7" s="2">
        <f t="shared" si="1"/>
        <v>15070</v>
      </c>
    </row>
    <row r="8" spans="1:7" ht="12.75">
      <c r="A8" t="s">
        <v>263</v>
      </c>
      <c r="E8" s="2">
        <v>175</v>
      </c>
      <c r="F8" s="4">
        <f t="shared" si="0"/>
        <v>0</v>
      </c>
      <c r="G8" s="2">
        <f t="shared" si="1"/>
        <v>0</v>
      </c>
    </row>
    <row r="9" spans="1:7" ht="12.75">
      <c r="A9" t="s">
        <v>264</v>
      </c>
      <c r="E9" s="2">
        <v>125</v>
      </c>
      <c r="F9" s="4">
        <f t="shared" si="0"/>
        <v>0</v>
      </c>
      <c r="G9" s="2">
        <f t="shared" si="1"/>
        <v>0</v>
      </c>
    </row>
    <row r="10" spans="1:7" ht="12.75">
      <c r="A10" t="s">
        <v>265</v>
      </c>
      <c r="C10" s="2">
        <v>20</v>
      </c>
      <c r="E10" s="2">
        <v>20</v>
      </c>
      <c r="F10" s="4">
        <f t="shared" si="0"/>
        <v>0</v>
      </c>
      <c r="G10" s="2">
        <f t="shared" si="1"/>
        <v>0</v>
      </c>
    </row>
    <row r="11" spans="1:7" ht="12.75">
      <c r="A11" s="3" t="s">
        <v>23</v>
      </c>
      <c r="B11" s="4">
        <f>B4+B5+B6+B7+B8+B9</f>
        <v>86</v>
      </c>
      <c r="C11" s="2">
        <f>C4+C5+C6+C7+C8+C9</f>
        <v>315</v>
      </c>
      <c r="D11" s="4">
        <f>SUM(D4:D10)</f>
        <v>143</v>
      </c>
      <c r="E11" s="2">
        <f>E4+E5+E6+E7+E8+E9</f>
        <v>710</v>
      </c>
      <c r="F11" s="4">
        <v>229</v>
      </c>
      <c r="G11" s="2">
        <f>SUM(G4:G10)</f>
        <v>30350</v>
      </c>
    </row>
    <row r="13" ht="12.75">
      <c r="A13" s="1" t="s">
        <v>63</v>
      </c>
    </row>
    <row r="14" spans="1:7" ht="12.75">
      <c r="A14" t="s">
        <v>64</v>
      </c>
      <c r="G14" s="2">
        <v>3271</v>
      </c>
    </row>
    <row r="15" spans="1:7" ht="12.75">
      <c r="A15" t="s">
        <v>65</v>
      </c>
      <c r="G15" s="2">
        <v>0</v>
      </c>
    </row>
    <row r="16" spans="1:7" ht="12.75">
      <c r="A16" t="s">
        <v>66</v>
      </c>
      <c r="G16" s="2">
        <v>0</v>
      </c>
    </row>
    <row r="17" spans="1:7" ht="12.75">
      <c r="A17" s="3" t="s">
        <v>23</v>
      </c>
      <c r="G17" s="2">
        <f>SUM(G14:G16)</f>
        <v>3271</v>
      </c>
    </row>
    <row r="19" spans="1:7" ht="12.75">
      <c r="A19" s="1" t="s">
        <v>67</v>
      </c>
      <c r="G19" s="2">
        <v>0</v>
      </c>
    </row>
    <row r="21" ht="12.75">
      <c r="A21" s="1" t="s">
        <v>68</v>
      </c>
    </row>
    <row r="22" spans="1:7" ht="12.75">
      <c r="A22" t="s">
        <v>69</v>
      </c>
      <c r="B22" s="4">
        <v>170</v>
      </c>
      <c r="C22" s="2">
        <v>20</v>
      </c>
      <c r="G22" s="2">
        <f>B22*C22</f>
        <v>3400</v>
      </c>
    </row>
    <row r="23" ht="12.75">
      <c r="G23" s="2">
        <v>25</v>
      </c>
    </row>
    <row r="24" spans="1:7" ht="12.75">
      <c r="A24" s="3" t="s">
        <v>23</v>
      </c>
      <c r="G24" s="2">
        <f>G22+G23</f>
        <v>3425</v>
      </c>
    </row>
    <row r="26" ht="12.75">
      <c r="A26" s="1" t="s">
        <v>70</v>
      </c>
    </row>
    <row r="27" spans="1:7" ht="12.75">
      <c r="A27" t="s">
        <v>71</v>
      </c>
      <c r="G27" s="22">
        <v>810</v>
      </c>
    </row>
    <row r="28" spans="1:7" ht="12.75">
      <c r="A28" t="s">
        <v>73</v>
      </c>
      <c r="G28" s="22"/>
    </row>
    <row r="29" spans="1:7" ht="12.75">
      <c r="A29" t="s">
        <v>73</v>
      </c>
      <c r="G29" s="22"/>
    </row>
    <row r="30" spans="1:7" ht="12.75">
      <c r="A30" t="s">
        <v>73</v>
      </c>
      <c r="G30" s="22"/>
    </row>
    <row r="31" spans="1:7" ht="12.75">
      <c r="A31" s="3" t="s">
        <v>23</v>
      </c>
      <c r="G31" s="22">
        <f>G27+G28+G29+G30</f>
        <v>810</v>
      </c>
    </row>
    <row r="33" spans="1:7" ht="12.75">
      <c r="A33" s="1" t="s">
        <v>38</v>
      </c>
      <c r="G33" s="2">
        <f>G11+G17+G19+G24+G31</f>
        <v>37856</v>
      </c>
    </row>
    <row r="36" spans="1:2" ht="12.75">
      <c r="A36" s="1" t="s">
        <v>74</v>
      </c>
      <c r="B36" s="22"/>
    </row>
    <row r="37" ht="12.75">
      <c r="G37" s="30" t="s">
        <v>57</v>
      </c>
    </row>
    <row r="38" spans="1:7" ht="12.75">
      <c r="A38" s="1" t="s">
        <v>75</v>
      </c>
      <c r="G38" s="22"/>
    </row>
    <row r="39" spans="1:7" ht="12.75">
      <c r="A39" t="s">
        <v>76</v>
      </c>
      <c r="G39" s="22">
        <v>1614</v>
      </c>
    </row>
    <row r="40" spans="1:7" ht="12.75">
      <c r="A40" t="s">
        <v>77</v>
      </c>
      <c r="G40" s="22">
        <v>1885</v>
      </c>
    </row>
    <row r="41" spans="1:7" ht="12.75">
      <c r="A41" t="s">
        <v>78</v>
      </c>
      <c r="G41" s="22">
        <v>116</v>
      </c>
    </row>
    <row r="42" spans="1:7" ht="12.75">
      <c r="A42" t="s">
        <v>79</v>
      </c>
      <c r="G42" s="22">
        <v>2000</v>
      </c>
    </row>
    <row r="43" spans="1:7" ht="12.75">
      <c r="A43" t="s">
        <v>80</v>
      </c>
      <c r="G43" s="22">
        <v>2748</v>
      </c>
    </row>
    <row r="44" spans="1:7" ht="12.75">
      <c r="A44" s="3" t="s">
        <v>23</v>
      </c>
      <c r="G44" s="22">
        <f>SUM(G39:G43)</f>
        <v>8363</v>
      </c>
    </row>
    <row r="45" ht="12.75">
      <c r="G45" s="22"/>
    </row>
    <row r="46" spans="1:7" ht="12.75">
      <c r="A46" s="1" t="s">
        <v>81</v>
      </c>
      <c r="G46" s="22"/>
    </row>
    <row r="47" spans="1:7" ht="12.75">
      <c r="A47" t="s">
        <v>82</v>
      </c>
      <c r="G47" s="22">
        <v>3300</v>
      </c>
    </row>
    <row r="48" spans="1:7" ht="12.75">
      <c r="A48" t="s">
        <v>83</v>
      </c>
      <c r="G48" s="22">
        <v>0</v>
      </c>
    </row>
    <row r="49" spans="1:7" ht="12.75">
      <c r="A49" t="s">
        <v>84</v>
      </c>
      <c r="G49" s="22">
        <v>0</v>
      </c>
    </row>
    <row r="50" spans="1:7" ht="12.75">
      <c r="A50" t="s">
        <v>85</v>
      </c>
      <c r="G50" s="22">
        <v>0</v>
      </c>
    </row>
    <row r="51" spans="1:7" ht="12.75">
      <c r="A51" t="s">
        <v>86</v>
      </c>
      <c r="G51" s="22">
        <v>0</v>
      </c>
    </row>
    <row r="52" spans="1:7" ht="12.75">
      <c r="A52" t="s">
        <v>87</v>
      </c>
      <c r="G52" s="22">
        <v>831</v>
      </c>
    </row>
    <row r="53" spans="1:7" ht="12.75">
      <c r="A53" t="s">
        <v>88</v>
      </c>
      <c r="G53" s="22">
        <v>1688</v>
      </c>
    </row>
    <row r="54" spans="1:7" ht="12.75">
      <c r="A54" t="s">
        <v>266</v>
      </c>
      <c r="G54" s="22">
        <v>5345</v>
      </c>
    </row>
    <row r="55" spans="1:7" ht="12.75">
      <c r="A55" s="3" t="s">
        <v>23</v>
      </c>
      <c r="G55" s="22">
        <f>SUM(G47:G54)</f>
        <v>11164</v>
      </c>
    </row>
    <row r="56" ht="12.75">
      <c r="G56" s="22"/>
    </row>
    <row r="57" spans="1:7" ht="12.75">
      <c r="A57" t="s">
        <v>90</v>
      </c>
      <c r="G57" s="22"/>
    </row>
    <row r="58" spans="1:7" ht="12.75">
      <c r="A58" t="s">
        <v>91</v>
      </c>
      <c r="G58" s="22"/>
    </row>
    <row r="59" ht="12.75">
      <c r="G59" s="22"/>
    </row>
    <row r="60" spans="1:7" ht="12.75">
      <c r="A60" s="1" t="s">
        <v>92</v>
      </c>
      <c r="G60" s="22"/>
    </row>
    <row r="61" spans="1:7" ht="12.75">
      <c r="A61" t="s">
        <v>93</v>
      </c>
      <c r="G61" s="22">
        <v>2847</v>
      </c>
    </row>
    <row r="62" spans="1:7" ht="12.75">
      <c r="A62" t="s">
        <v>94</v>
      </c>
      <c r="G62" s="22">
        <v>0</v>
      </c>
    </row>
    <row r="63" spans="1:7" ht="12.75">
      <c r="A63" t="s">
        <v>267</v>
      </c>
      <c r="G63" s="22">
        <v>700</v>
      </c>
    </row>
    <row r="64" spans="1:7" ht="12.75">
      <c r="A64" s="3" t="s">
        <v>23</v>
      </c>
      <c r="G64" s="22">
        <f>SUM(G61:G63)</f>
        <v>3547</v>
      </c>
    </row>
    <row r="65" ht="12.75">
      <c r="G65" s="22"/>
    </row>
    <row r="66" spans="1:7" ht="12.75">
      <c r="A66" s="1" t="s">
        <v>96</v>
      </c>
      <c r="G66" s="22"/>
    </row>
    <row r="67" spans="1:7" ht="12.75">
      <c r="A67" t="s">
        <v>252</v>
      </c>
      <c r="G67" s="22">
        <v>650</v>
      </c>
    </row>
    <row r="68" spans="1:7" ht="12.75">
      <c r="A68" t="s">
        <v>98</v>
      </c>
      <c r="G68" s="22">
        <v>100</v>
      </c>
    </row>
    <row r="69" spans="1:7" ht="12.75">
      <c r="A69" t="s">
        <v>99</v>
      </c>
      <c r="G69" s="22">
        <v>182</v>
      </c>
    </row>
    <row r="70" spans="1:7" ht="12.75">
      <c r="A70" t="s">
        <v>100</v>
      </c>
      <c r="G70" s="22"/>
    </row>
    <row r="71" spans="1:7" ht="12.75">
      <c r="A71" t="s">
        <v>101</v>
      </c>
      <c r="G71" s="22"/>
    </row>
    <row r="72" spans="1:7" ht="12.75">
      <c r="A72" t="s">
        <v>102</v>
      </c>
      <c r="G72" s="22"/>
    </row>
    <row r="73" spans="1:7" ht="12.75">
      <c r="A73" t="s">
        <v>103</v>
      </c>
      <c r="G73" s="22"/>
    </row>
    <row r="74" spans="1:7" ht="12.75">
      <c r="A74" t="s">
        <v>104</v>
      </c>
      <c r="G74" s="22">
        <v>0</v>
      </c>
    </row>
    <row r="75" spans="1:7" ht="12.75">
      <c r="A75" t="s">
        <v>105</v>
      </c>
      <c r="G75" s="22">
        <v>2206</v>
      </c>
    </row>
    <row r="76" spans="1:7" ht="12.75">
      <c r="A76" t="s">
        <v>106</v>
      </c>
      <c r="G76" s="22">
        <v>600</v>
      </c>
    </row>
    <row r="77" spans="1:7" ht="12.75">
      <c r="A77" t="s">
        <v>250</v>
      </c>
      <c r="G77" s="22">
        <v>355</v>
      </c>
    </row>
    <row r="78" spans="1:7" ht="12.75">
      <c r="A78" s="3" t="s">
        <v>23</v>
      </c>
      <c r="G78" s="22">
        <f>SUM(G67:G77)</f>
        <v>4093</v>
      </c>
    </row>
    <row r="79" ht="12.75">
      <c r="G79" s="22"/>
    </row>
    <row r="80" spans="1:7" ht="12.75">
      <c r="A80" s="1" t="s">
        <v>108</v>
      </c>
      <c r="G80" s="22"/>
    </row>
    <row r="81" spans="1:7" ht="12.75">
      <c r="A81" t="s">
        <v>109</v>
      </c>
      <c r="G81" s="22">
        <v>0</v>
      </c>
    </row>
    <row r="82" spans="1:7" ht="12.75">
      <c r="A82" t="s">
        <v>110</v>
      </c>
      <c r="G82" s="22">
        <v>6533</v>
      </c>
    </row>
    <row r="83" spans="1:7" ht="12.75">
      <c r="A83" t="s">
        <v>111</v>
      </c>
      <c r="G83" s="22"/>
    </row>
    <row r="84" spans="1:7" ht="12.75">
      <c r="A84" t="s">
        <v>112</v>
      </c>
      <c r="G84" s="22">
        <v>0</v>
      </c>
    </row>
    <row r="85" spans="1:7" ht="12.75">
      <c r="A85" t="s">
        <v>268</v>
      </c>
      <c r="G85" s="22">
        <v>142</v>
      </c>
    </row>
    <row r="86" spans="1:7" ht="12.75">
      <c r="A86" s="3" t="s">
        <v>23</v>
      </c>
      <c r="G86" s="22">
        <f>SUM(G81:G85)</f>
        <v>6675</v>
      </c>
    </row>
    <row r="87" ht="12.75">
      <c r="G87" s="22"/>
    </row>
    <row r="88" spans="1:7" ht="12.75">
      <c r="A88" s="1" t="s">
        <v>114</v>
      </c>
      <c r="G88" s="22"/>
    </row>
    <row r="89" spans="1:7" ht="12.75">
      <c r="A89" t="s">
        <v>269</v>
      </c>
      <c r="G89" s="22">
        <v>2360</v>
      </c>
    </row>
    <row r="90" spans="1:7" ht="12.75">
      <c r="A90" t="s">
        <v>270</v>
      </c>
      <c r="G90" s="22">
        <v>8125</v>
      </c>
    </row>
    <row r="91" spans="1:7" ht="12.75">
      <c r="A91" t="s">
        <v>271</v>
      </c>
      <c r="G91" s="22">
        <v>166</v>
      </c>
    </row>
    <row r="92" spans="1:7" ht="12.75">
      <c r="A92" t="s">
        <v>272</v>
      </c>
      <c r="G92" s="22">
        <v>2733</v>
      </c>
    </row>
    <row r="93" spans="1:7" ht="12.75">
      <c r="A93" s="3" t="s">
        <v>23</v>
      </c>
      <c r="G93" s="22">
        <f>SUM(G89:G92)</f>
        <v>13384</v>
      </c>
    </row>
    <row r="94" ht="12.75">
      <c r="G94" s="22"/>
    </row>
    <row r="95" spans="1:7" ht="12.75">
      <c r="A95" s="1" t="s">
        <v>118</v>
      </c>
      <c r="G95" s="22">
        <v>0</v>
      </c>
    </row>
    <row r="96" ht="12.75">
      <c r="G96" s="22"/>
    </row>
    <row r="97" ht="12.75">
      <c r="G97" s="22"/>
    </row>
    <row r="98" spans="1:7" ht="12.75">
      <c r="A98" s="1" t="s">
        <v>119</v>
      </c>
      <c r="G98" s="22"/>
    </row>
    <row r="99" spans="1:7" ht="12.75">
      <c r="A99" t="s">
        <v>120</v>
      </c>
      <c r="G99" s="22">
        <v>959</v>
      </c>
    </row>
    <row r="100" spans="1:7" ht="12.75">
      <c r="A100" t="s">
        <v>273</v>
      </c>
      <c r="G100" s="22">
        <v>1655</v>
      </c>
    </row>
    <row r="101" spans="1:7" ht="12.75">
      <c r="A101" t="s">
        <v>122</v>
      </c>
      <c r="G101" s="22">
        <v>943</v>
      </c>
    </row>
    <row r="102" spans="1:7" ht="12.75">
      <c r="A102" t="s">
        <v>123</v>
      </c>
      <c r="G102" s="22">
        <v>2641</v>
      </c>
    </row>
    <row r="103" spans="1:7" ht="12.75">
      <c r="A103" s="3" t="s">
        <v>23</v>
      </c>
      <c r="G103" s="22">
        <f>SUM(G99:G102)</f>
        <v>6198</v>
      </c>
    </row>
    <row r="104" ht="12.75">
      <c r="G104" s="22"/>
    </row>
    <row r="105" spans="1:7" ht="12.75">
      <c r="A105" s="1" t="s">
        <v>124</v>
      </c>
      <c r="G105" s="22"/>
    </row>
    <row r="106" ht="12.75">
      <c r="G106" s="22"/>
    </row>
    <row r="107" spans="1:7" ht="12.75">
      <c r="A107" s="1" t="s">
        <v>125</v>
      </c>
      <c r="G107" s="22"/>
    </row>
    <row r="108" ht="12.75">
      <c r="G108" s="22"/>
    </row>
    <row r="109" spans="1:7" ht="12.75">
      <c r="A109" s="1" t="s">
        <v>39</v>
      </c>
      <c r="G109" s="22">
        <f>G44+G55+G64+G78+G86+G93+G95+G103+G105+G107</f>
        <v>53424</v>
      </c>
    </row>
    <row r="110" ht="12.75">
      <c r="G110" s="22"/>
    </row>
    <row r="111" ht="12.75">
      <c r="G111" s="22"/>
    </row>
    <row r="112" ht="12.75">
      <c r="G112" s="22"/>
    </row>
    <row r="113" spans="1:7" ht="12.75">
      <c r="A113" t="s">
        <v>126</v>
      </c>
      <c r="G113" s="22"/>
    </row>
    <row r="114" spans="1:7" ht="12.75">
      <c r="A114" t="s">
        <v>274</v>
      </c>
      <c r="G114" s="22">
        <v>1500</v>
      </c>
    </row>
    <row r="115" spans="1:7" ht="12.75">
      <c r="A115" t="s">
        <v>275</v>
      </c>
      <c r="G115" s="22"/>
    </row>
    <row r="116" spans="1:7" ht="12.75">
      <c r="A116" t="s">
        <v>276</v>
      </c>
      <c r="G116" s="22">
        <v>1141</v>
      </c>
    </row>
    <row r="117" spans="1:7" ht="12.75">
      <c r="A117" t="s">
        <v>262</v>
      </c>
      <c r="G117" s="22">
        <f>SUM(G113:G116)</f>
        <v>2641</v>
      </c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receipts chart</dc:title>
  <dc:subject/>
  <dc:creator>James Benford</dc:creator>
  <cp:keywords/>
  <dc:description/>
  <cp:lastModifiedBy>Brendan Godfrey</cp:lastModifiedBy>
  <cp:lastPrinted>2010-02-05T03:29:18Z</cp:lastPrinted>
  <dcterms:modified xsi:type="dcterms:W3CDTF">2010-02-11T22:26:34Z</dcterms:modified>
  <cp:category/>
  <cp:version/>
  <cp:contentType/>
  <cp:contentStatus/>
</cp:coreProperties>
</file>