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45" windowWidth="15480" windowHeight="7470" tabRatio="807" firstSheet="5" activeTab="8"/>
  </bookViews>
  <sheets>
    <sheet name="Sheet1" sheetId="9" state="hidden" r:id="rId1"/>
    <sheet name="TMRF Sections 1-11" sheetId="26" state="hidden" r:id="rId2"/>
    <sheet name="TMRF Budget Section" sheetId="27" state="hidden" r:id="rId3"/>
    <sheet name="INSTRUCTIONS" sheetId="23" r:id="rId4"/>
    <sheet name="Budget Checklist" sheetId="28" r:id="rId5"/>
    <sheet name="Certification Requirement" sheetId="29" r:id="rId6"/>
    <sheet name="Conf-Close-Ck-List" sheetId="24" r:id="rId7"/>
    <sheet name="BudgetWorksheet" sheetId="13" r:id="rId8"/>
    <sheet name="Financial Summary" sheetId="1" r:id="rId9"/>
    <sheet name="Revenue" sheetId="2" r:id="rId10"/>
    <sheet name="Expense" sheetId="6" r:id="rId11"/>
    <sheet name="Expense Con't" sheetId="3" r:id="rId12"/>
    <sheet name="Social functions" sheetId="5" r:id="rId13"/>
    <sheet name="Sched of Pmts-US 1099" sheetId="14" r:id="rId14"/>
    <sheet name="Sched of Pmts-Non US 1042" sheetId="15" r:id="rId15"/>
    <sheet name="BK Reconciliation" sheetId="10" r:id="rId16"/>
    <sheet name="Destroy ck Letter" sheetId="21" r:id="rId17"/>
    <sheet name="Contract Listing" sheetId="19" r:id="rId18"/>
    <sheet name="Conference Summary Rpt" sheetId="17" r:id="rId19"/>
    <sheet name="Attendee List Sub Template" sheetId="20" r:id="rId20"/>
    <sheet name="Pref Vendor List" sheetId="25" state="hidden" r:id="rId21"/>
    <sheet name="Sheet7" sheetId="7" state="hidden" r:id="rId22"/>
    <sheet name="Test sheet" sheetId="8" state="hidden" r:id="rId23"/>
  </sheets>
  <externalReferences>
    <externalReference r:id="rId24"/>
    <externalReference r:id="rId25"/>
    <externalReference r:id="rId26"/>
    <externalReference r:id="rId27"/>
  </externalReferences>
  <definedNames>
    <definedName name="_Fill" localSheetId="2" hidden="1">'TMRF Budget Section'!#REF!</definedName>
    <definedName name="_Fill" localSheetId="1" hidden="1">'TMRF Sections 1-11'!#REF!</definedName>
    <definedName name="_Fill" hidden="1">'[1]TMRF Budget Section'!#REF!</definedName>
    <definedName name="_xlnm._FilterDatabase" localSheetId="18" hidden="1">'Conference Summary Rpt'!$Z$28:$Z$36</definedName>
    <definedName name="admin_srvcs">'[2]Budgeting tool'!$R$209</definedName>
    <definedName name="Advance_program">'[2]Budgeting tool'!$R$140</definedName>
    <definedName name="advertisements">'[2]Budgeting tool'!$R$142</definedName>
    <definedName name="amount_at_conf_nonmember">'[2]Budgeting tool'!$R$38:$R$41</definedName>
    <definedName name="amount_from_member_advance">'[2]Budgeting tool'!$R$25:$R$28</definedName>
    <definedName name="amount_from_member_at_conference">'[2]Budgeting tool'!$R$29:$R$32</definedName>
    <definedName name="amount_of_corpsupport">'[2]Budgeting tool'!$R$96</definedName>
    <definedName name="amount_of_grants">'[2]Budgeting tool'!$R$100</definedName>
    <definedName name="amount_of_interest">'[2]Budgeting tool'!$R$110</definedName>
    <definedName name="Amount_of_lifemember_advance">'[2]Budgeting tool'!$R$52:$R$55</definedName>
    <definedName name="Amount_of_miniconf_symp">'[2]Budgeting tool'!$R$65</definedName>
    <definedName name="amount_of_nonmember_advance">'[2]Budgeting tool'!$R$34:$R$37</definedName>
    <definedName name="amount_of_reducerate_advance">'[2]Budgeting tool'!$R$43:$R$46</definedName>
    <definedName name="amount_of_total_tutorial">'[2]Budgeting tool'!$R$76:$R$81</definedName>
    <definedName name="amt_from_social_event">'[2]Budgeting tool'!$R$104</definedName>
    <definedName name="amt_of_exhibits">'[2]Budgeting tool'!$R$92</definedName>
    <definedName name="amt_of_pub_cdrom_sales_to_mem">'[2]Budgeting tool'!$R$89</definedName>
    <definedName name="amt_of_pub_sales_from_bookbroker">'[2]Budgeting tool'!$R$87</definedName>
    <definedName name="amt_of_pub_sales_to_memb">'[2]Budgeting tool'!$R$85</definedName>
    <definedName name="amt_of_pubcdrom_sales_to_nonmem">'[2]Budgeting tool'!$R$90</definedName>
    <definedName name="amt_of_pubsales_to_nonmembers">'[2]Budgeting tool'!$R$86</definedName>
    <definedName name="amt_of_pubsales_to_pagecharges">'[2]Budgeting tool'!$R$88</definedName>
    <definedName name="amt_of_total_special_registration">'[2]Budgeting tool'!$R$61:$R$63</definedName>
    <definedName name="announcement">'[2]Budgeting tool'!$R$137</definedName>
    <definedName name="attendee_gifts">'[2]Budgeting tool'!$R$174</definedName>
    <definedName name="audio_visual">'[2]Budgeting tool'!$R$165</definedName>
    <definedName name="Audit_fees">'[2]Budgeting tool'!$R$200</definedName>
    <definedName name="Bank_fees">'[2]Budgeting tool'!$R$199</definedName>
    <definedName name="breakfast">'[2]Budgeting tool'!$R$181</definedName>
    <definedName name="breaks">'[2]Budgeting tool'!$R$184</definedName>
    <definedName name="call_for_papers">'[2]Budgeting tool'!$R$139</definedName>
    <definedName name="conf_adminis_other">'[2]Budgeting tool'!$R$211</definedName>
    <definedName name="conf_pub_proceedings">'[2]Budgeting tool'!$R$157</definedName>
    <definedName name="conf_pub_tech_digest">'[2]Budgeting tool'!$R$151</definedName>
    <definedName name="convention_center">'[2]Budgeting tool'!$R$170</definedName>
    <definedName name="credit_card_fees">'[2]Budgeting tool'!$R$198</definedName>
    <definedName name="dinner">'[2]Budgeting tool'!$R$183</definedName>
    <definedName name="external_general">'[2]Budgeting tool'!$R$129</definedName>
    <definedName name="external_promotion">'[2]Budgeting tool'!$R$128</definedName>
    <definedName name="fee_cdrom_members">'[2]Budgeting tool'!$Q$89</definedName>
    <definedName name="fee_cdrom_nonmemebrs">'[2]Budgeting tool'!$Q$90</definedName>
    <definedName name="fee_pagecharges">'[2]Budgeting tool'!$Q$88</definedName>
    <definedName name="fee_paper_ieee_book_broker">'[2]Budgeting tool'!$Q$87</definedName>
    <definedName name="fee_paper_member">'[2]Budgeting tool'!$Q$85</definedName>
    <definedName name="fee_paper_nonmember">'[2]Budgeting tool'!$Q$86</definedName>
    <definedName name="fees_exhibits">'[2]Budgeting tool'!$Q$94</definedName>
    <definedName name="final_program">'[2]Budgeting tool'!$R$141</definedName>
    <definedName name="first_call_for_papers">'[2]Budgeting tool'!$R$138</definedName>
    <definedName name="Freight_shipping">'[2]Budgeting tool'!$R$206</definedName>
    <definedName name="grant_G_and_A">'[2]Budgeting tool'!$R$207</definedName>
    <definedName name="hotel_gratuities">'[2]Budgeting tool'!$R$176</definedName>
    <definedName name="hotel_meeting_rooms">'[2]Budgeting tool'!$R$171</definedName>
    <definedName name="hotel_penalties">'[2]Budgeting tool'!$R$172</definedName>
    <definedName name="IEEE_SECT_ADVA_LOAN_REPAY">'[2]Budgeting tool'!$R$224</definedName>
    <definedName name="Ieee_section_advance_loans_budget">'[2]Budgeting tool'!$R$117</definedName>
    <definedName name="IEEE_SOC_ADV_LOAN_REPAYM">'[2]Budgeting tool'!$R$223</definedName>
    <definedName name="Ieee_society_advance_loans_budget">'[2]Budgeting tool'!$R$116</definedName>
    <definedName name="insurance">'[2]Budgeting tool'!$R$202</definedName>
    <definedName name="internal_general">'[2]Budgeting tool'!$R$127</definedName>
    <definedName name="internal_promotion">'[2]Budgeting tool'!$R$126</definedName>
    <definedName name="luncheons">'[2]Budgeting tool'!$R$182</definedName>
    <definedName name="meetings_confcalls">'[2]Budgeting tool'!$R$218</definedName>
    <definedName name="no_at_conf_nonmember">'[2]Budgeting tool'!$P$38:$P$41</definedName>
    <definedName name="no_at_conf_redrate">'[2]Budgeting tool'!$P$47:$P$50</definedName>
    <definedName name="no_of_exhibits">'[2]Budgeting tool'!$P$92</definedName>
    <definedName name="no_of_member_at_conference">'[2]Budgeting tool'!$P$29:$P$32</definedName>
    <definedName name="no_of_miniconf_symp_">'[2]Budgeting tool'!$P$65</definedName>
    <definedName name="no_of_pub_sales_to_memb">'[2]Budgeting tool'!$P$85</definedName>
    <definedName name="no_of_pub_sales_to_nonmem">'[2]Budgeting tool'!$P$86</definedName>
    <definedName name="no_of_pubcdrom_sales_to_mem">'[2]Budgeting tool'!$P$89</definedName>
    <definedName name="no_of_pubcdrom_sales_to_nonmem">'[2]Budgeting tool'!$P$90</definedName>
    <definedName name="no_of_pubsales_to_pagecharges">'[2]Budgeting tool'!$P$88</definedName>
    <definedName name="no_of_reg_lifemmeber_at_conf">'[2]Budgeting tool'!$P$56:$P$59</definedName>
    <definedName name="no_of_total_special_registration">'[2]Budgeting tool'!$P$61:$P$63</definedName>
    <definedName name="No_of_total_tutorial">'[2]Budgeting tool'!$P$76:$P$81</definedName>
    <definedName name="no_pub_sales_from_book_broker">'[2]Budgeting tool'!$P$87</definedName>
    <definedName name="number_of_lifemember_adv">'[2]Budgeting tool'!$P$52:$P$55</definedName>
    <definedName name="number_of_member_advance">'[2]Budgeting tool'!$P$25:$P$28</definedName>
    <definedName name="number_of_nonmember_advance">'[2]Budgeting tool'!$P$34:$P$37</definedName>
    <definedName name="number_of_reducerate_advance">'[2]Budgeting tool'!$P$43:$P$46</definedName>
    <definedName name="oc_attire">'[2]Budgeting tool'!$R$216</definedName>
    <definedName name="oc_tpc_gifts">'[2]Budgeting tool'!$R$215</definedName>
    <definedName name="office_supplies">'[2]Budgeting tool'!$R$205</definedName>
    <definedName name="Onsite_costs">'[2]Budgeting tool'!$R$148</definedName>
    <definedName name="onsite_temps">'[2]Budgeting tool'!$R$168</definedName>
    <definedName name="ops_room_equipment">'[2]Budgeting tool'!$R$166</definedName>
    <definedName name="other">'[2]Budgeting tool'!$R$219</definedName>
    <definedName name="other_F_and_B_act">'[2]Budgeting tool'!$R$185</definedName>
    <definedName name="other_miscellaneous_exp">'[2]Budgeting tool'!$R$226</definedName>
    <definedName name="other_prog_prod">'[2]Budgeting tool'!$R$193</definedName>
    <definedName name="Paper_review">'[2]Budgeting tool'!$R$194</definedName>
    <definedName name="Phone_fax">'[2]Budgeting tool'!$R$208</definedName>
    <definedName name="postage">'[2]Budgeting tool'!$R$204</definedName>
    <definedName name="_xlnm.Print_Area" localSheetId="15">'BK Reconciliation'!$B$37:$L$83</definedName>
    <definedName name="_xlnm.Print_Area" localSheetId="4">'Budget Checklist'!$B$1:$N$152</definedName>
    <definedName name="_xlnm.Print_Area" localSheetId="7">BudgetWorksheet!$A$12:$AA$485</definedName>
    <definedName name="_xlnm.Print_Area" localSheetId="5">'Certification Requirement'!$A$2:$K$40</definedName>
    <definedName name="_xlnm.Print_Area" localSheetId="6">'Conf-Close-Ck-List'!$A$3:$O$72</definedName>
    <definedName name="_xlnm.Print_Area" localSheetId="18">'Conference Summary Rpt'!$A$1:$M$68</definedName>
    <definedName name="_xlnm.Print_Area" localSheetId="16">'Destroy ck Letter'!$A$1:$N$42</definedName>
    <definedName name="_xlnm.Print_Area" localSheetId="10">Expense!$A$1:$I$97</definedName>
    <definedName name="_xlnm.Print_Area" localSheetId="11">'Expense Con''t'!$A$1:$H$61</definedName>
    <definedName name="_xlnm.Print_Area" localSheetId="8">'Financial Summary'!$A$1:$I$117</definedName>
    <definedName name="_xlnm.Print_Area" localSheetId="3">INSTRUCTIONS!$B$1:$C$107</definedName>
    <definedName name="_xlnm.Print_Area" localSheetId="20">'Pref Vendor List'!$A$1:$N$44</definedName>
    <definedName name="_xlnm.Print_Area" localSheetId="9">Revenue!$A$1:$N$79</definedName>
    <definedName name="_xlnm.Print_Area" localSheetId="14">'Sched of Pmts-Non US 1042'!$A$1:$F$46</definedName>
    <definedName name="_xlnm.Print_Area" localSheetId="13">'Sched of Pmts-US 1099'!$A$1:$E$47</definedName>
    <definedName name="_xlnm.Print_Area" localSheetId="12">'Social functions'!$A$1:$L$68</definedName>
    <definedName name="_xlnm.Print_Area" localSheetId="2">'TMRF Budget Section'!$A$228:$N$292</definedName>
    <definedName name="_xlnm.Print_Area" localSheetId="1">'TMRF Sections 1-11'!$A$1:$H$211</definedName>
    <definedName name="_xlnm.Print_Titles" localSheetId="4">'Budget Checklist'!$1:$1</definedName>
    <definedName name="_xlnm.Print_Titles" localSheetId="7">BudgetWorksheet!$2:$10</definedName>
    <definedName name="_xlnm.Print_Titles" localSheetId="8">'Financial Summary'!$1:$10</definedName>
    <definedName name="_xlnm.Print_Titles" localSheetId="3">INSTRUCTIONS!$1:$1</definedName>
    <definedName name="printing_duplication">'[2]Budgeting tool'!$R$203</definedName>
    <definedName name="prog_speaker_fees">'[2]Budgeting tool'!$R$191</definedName>
    <definedName name="prog_speaker_travel">'[2]Budgeting tool'!$R$192</definedName>
    <definedName name="promo_other">'[2]Budgeting tool'!$R$143</definedName>
    <definedName name="reception">'[2]Budgeting tool'!$R$180</definedName>
    <definedName name="reg_exp">'[2]Budgeting tool'!$R$133</definedName>
    <definedName name="reg_fee_adv_mem">'[2]Budgeting tool'!$Q$25:$Q$28</definedName>
    <definedName name="reg_fees_adv_redrate">'[2]Budgeting tool'!$Q$43:$Q$46</definedName>
    <definedName name="reg_fees_advance_nonmember">'[2]Budgeting tool'!$Q$34:$Q$37</definedName>
    <definedName name="reg_fees_at_conf_redrate">'[2]Budgeting tool'!$Q$47:$Q$50</definedName>
    <definedName name="reg_fees_lifemember_advance">'[2]Budgeting tool'!$Q$52:$Q$55</definedName>
    <definedName name="reg_fees_mem_regular">'[2]Budgeting tool'!$Q$29:$Q$32</definedName>
    <definedName name="reg_fees_miniconf_symposium">'[2]Budgeting tool'!$Q$67:$Q$72</definedName>
    <definedName name="reg_fees_nonmember_regular">'[2]Budgeting tool'!$Q$38:$Q$41</definedName>
    <definedName name="reg_fees_other">'[2]Budgeting tool'!$Q$61:$Q$63</definedName>
    <definedName name="reg_fees_tutorial">'[2]Budgeting tool'!$Q$76:$Q$81</definedName>
    <definedName name="security">'[2]Budgeting tool'!$R$169</definedName>
    <definedName name="signage">'[2]Budgeting tool'!$R$167</definedName>
    <definedName name="special_speaker_travel">'[2]Budgeting tool'!$R$190</definedName>
    <definedName name="special_spk_fee">'[2]Budgeting tool'!$R$189</definedName>
    <definedName name="staff_travel">'[2]Budgeting tool'!$R$210</definedName>
    <definedName name="Total__other" localSheetId="18">'[3]Social Function'!#REF!</definedName>
    <definedName name="Total__other" localSheetId="14">'[3]Social Function'!#REF!</definedName>
    <definedName name="Total__other" localSheetId="13">'[3]Social Function'!#REF!</definedName>
    <definedName name="Total__other">'[4]Social Function'!#REF!</definedName>
    <definedName name="Total_administration" localSheetId="18">'[3]Social Function'!#REF!</definedName>
    <definedName name="Total_administration" localSheetId="14">'[3]Social Function'!#REF!</definedName>
    <definedName name="Total_administration" localSheetId="13">'[3]Social Function'!#REF!</definedName>
    <definedName name="Total_administration">'[4]Social Function'!#REF!</definedName>
    <definedName name="Total_Committee" localSheetId="18">'[3]Social Function'!#REF!</definedName>
    <definedName name="Total_Committee" localSheetId="14">'[3]Social Function'!#REF!</definedName>
    <definedName name="Total_Committee" localSheetId="13">'[3]Social Function'!#REF!</definedName>
    <definedName name="Total_Committee">'[4]Social Function'!#REF!</definedName>
    <definedName name="Total_conf_pub_sales" localSheetId="18">'[3]Social Function'!#REF!</definedName>
    <definedName name="Total_conf_pub_sales" localSheetId="14">'[3]Social Function'!#REF!</definedName>
    <definedName name="Total_conf_pub_sales" localSheetId="13">'[3]Social Function'!#REF!</definedName>
    <definedName name="Total_conf_pub_sales">'[4]Social Function'!#REF!</definedName>
    <definedName name="Total_Conf_Publ" localSheetId="18">'[3]Social Function'!#REF!</definedName>
    <definedName name="Total_Conf_Publ" localSheetId="14">'[3]Social Function'!#REF!</definedName>
    <definedName name="Total_Conf_Publ" localSheetId="13">'[3]Social Function'!#REF!</definedName>
    <definedName name="Total_Conf_Publ">'[4]Social Function'!#REF!</definedName>
    <definedName name="Total_exhibit_vendor" localSheetId="18">'[3]Social Function'!#REF!</definedName>
    <definedName name="Total_exhibit_vendor" localSheetId="14">'[3]Social Function'!#REF!</definedName>
    <definedName name="Total_exhibit_vendor" localSheetId="13">'[3]Social Function'!#REF!</definedName>
    <definedName name="Total_exhibit_vendor">'[4]Social Function'!#REF!</definedName>
    <definedName name="Total_exhibits" localSheetId="18">'[3]Social Function'!#REF!</definedName>
    <definedName name="Total_exhibits" localSheetId="14">'[3]Social Function'!#REF!</definedName>
    <definedName name="Total_exhibits" localSheetId="13">'[3]Social Function'!#REF!</definedName>
    <definedName name="Total_exhibits">'[4]Social Function'!#REF!</definedName>
    <definedName name="Total_loans">'[2]Budgeting tool'!$R$114</definedName>
    <definedName name="Total_local_arrangements" localSheetId="18">'[3]Social Function'!#REF!</definedName>
    <definedName name="Total_local_arrangements" localSheetId="14">'[3]Social Function'!#REF!</definedName>
    <definedName name="Total_local_arrangements" localSheetId="13">'[3]Social Function'!#REF!</definedName>
    <definedName name="Total_local_arrangements">'[4]Social Function'!#REF!</definedName>
    <definedName name="Total_manag_srvcs" localSheetId="18">'[3]Social Function'!#REF!</definedName>
    <definedName name="Total_manag_srvcs" localSheetId="14">'[3]Social Function'!#REF!</definedName>
    <definedName name="Total_manag_srvcs" localSheetId="13">'[3]Social Function'!#REF!</definedName>
    <definedName name="Total_manag_srvcs">'[4]Social Function'!#REF!</definedName>
    <definedName name="total_miscellaneous" localSheetId="18">'[3]Social Function'!#REF!</definedName>
    <definedName name="total_miscellaneous" localSheetId="14">'[3]Social Function'!#REF!</definedName>
    <definedName name="total_miscellaneous" localSheetId="13">'[3]Social Function'!#REF!</definedName>
    <definedName name="total_miscellaneous">'[4]Social Function'!#REF!</definedName>
    <definedName name="total_outlays" localSheetId="18">'[3]Social Function'!#REF!</definedName>
    <definedName name="total_outlays" localSheetId="14">'[3]Social Function'!#REF!</definedName>
    <definedName name="total_outlays" localSheetId="13">'[3]Social Function'!#REF!</definedName>
    <definedName name="total_outlays">'[4]Social Function'!#REF!</definedName>
    <definedName name="Total_promotion" localSheetId="18">'[3]Social Function'!#REF!</definedName>
    <definedName name="Total_promotion" localSheetId="14">'[3]Social Function'!#REF!</definedName>
    <definedName name="Total_promotion" localSheetId="13">'[3]Social Function'!#REF!</definedName>
    <definedName name="Total_promotion">'[4]Social Function'!#REF!</definedName>
    <definedName name="total_receipts" localSheetId="18">'[3]Social Function'!#REF!</definedName>
    <definedName name="total_receipts" localSheetId="14">'[3]Social Function'!#REF!</definedName>
    <definedName name="total_receipts" localSheetId="13">'[3]Social Function'!#REF!</definedName>
    <definedName name="total_receipts">'[4]Social Function'!#REF!</definedName>
    <definedName name="Total_reg_exp" localSheetId="18">'[3]Social Function'!#REF!</definedName>
    <definedName name="Total_reg_exp" localSheetId="14">'[3]Social Function'!#REF!</definedName>
    <definedName name="Total_reg_exp" localSheetId="13">'[3]Social Function'!#REF!</definedName>
    <definedName name="Total_reg_exp">'[4]Social Function'!#REF!</definedName>
    <definedName name="Total_reg_fees" localSheetId="18">'[3]Social Function'!#REF!</definedName>
    <definedName name="Total_reg_fees" localSheetId="14">'[3]Social Function'!#REF!</definedName>
    <definedName name="Total_reg_fees" localSheetId="13">'[3]Social Function'!#REF!</definedName>
    <definedName name="Total_reg_fees">'[4]Social Function'!#REF!</definedName>
    <definedName name="Total_Soc_Func" localSheetId="18">'[3]Social Function'!#REF!</definedName>
    <definedName name="Total_Soc_Func" localSheetId="14">'[3]Social Function'!#REF!</definedName>
    <definedName name="Total_Soc_Func" localSheetId="13">'[3]Social Function'!#REF!</definedName>
    <definedName name="Total_Soc_Func">'[4]Social Function'!#REF!</definedName>
    <definedName name="Total_social_event" localSheetId="18">'[3]Social Function'!#REF!</definedName>
    <definedName name="Total_social_event" localSheetId="14">'[3]Social Function'!#REF!</definedName>
    <definedName name="Total_social_event" localSheetId="13">'[3]Social Function'!#REF!</definedName>
    <definedName name="Total_social_event">'[4]Social Function'!#REF!</definedName>
    <definedName name="tours">'[2]Budgeting tool'!$R$173</definedName>
    <definedName name="transportation">'[2]Budgeting tool'!$R$175</definedName>
    <definedName name="travel">'[2]Budgeting tool'!$R$217</definedName>
    <definedName name="travel_grants_and_awards">'[2]Budgeting tool'!$R$201</definedName>
    <definedName name="VAT">'[2]Budgeting tool'!$R$225</definedName>
    <definedName name="vendor_program">'[2]Budgeting tool'!$R$147</definedName>
  </definedNames>
  <calcPr calcId="125725"/>
</workbook>
</file>

<file path=xl/calcChain.xml><?xml version="1.0" encoding="utf-8"?>
<calcChain xmlns="http://schemas.openxmlformats.org/spreadsheetml/2006/main">
  <c r="K33" i="2"/>
  <c r="O17"/>
  <c r="O18"/>
  <c r="O19"/>
  <c r="O20"/>
  <c r="O21"/>
  <c r="O22"/>
  <c r="O23"/>
  <c r="O24"/>
  <c r="O25"/>
  <c r="O26"/>
  <c r="O27"/>
  <c r="O28"/>
  <c r="O29"/>
  <c r="O30"/>
  <c r="O31"/>
  <c r="O32"/>
  <c r="O16"/>
  <c r="N16"/>
  <c r="F13" i="1"/>
  <c r="I45" s="1"/>
  <c r="G60" i="24"/>
  <c r="P30" i="3"/>
  <c r="H30"/>
  <c r="O30" s="1"/>
  <c r="D31"/>
  <c r="O31" s="1"/>
  <c r="L30"/>
  <c r="M30"/>
  <c r="F31"/>
  <c r="S26"/>
  <c r="F27"/>
  <c r="S27" s="1"/>
  <c r="F28"/>
  <c r="H28"/>
  <c r="S29"/>
  <c r="S30"/>
  <c r="S31"/>
  <c r="R28"/>
  <c r="H29"/>
  <c r="R29" s="1"/>
  <c r="R31"/>
  <c r="P26"/>
  <c r="D27"/>
  <c r="P27" s="1"/>
  <c r="D28"/>
  <c r="M26"/>
  <c r="L26"/>
  <c r="N471" i="20"/>
  <c r="N451"/>
  <c r="N422"/>
  <c r="N417"/>
  <c r="N400"/>
  <c r="N399"/>
  <c r="N395"/>
  <c r="N385"/>
  <c r="N383"/>
  <c r="N382"/>
  <c r="N381"/>
  <c r="N378"/>
  <c r="N374"/>
  <c r="N365"/>
  <c r="N363"/>
  <c r="N362"/>
  <c r="N353"/>
  <c r="N352"/>
  <c r="N346"/>
  <c r="N345"/>
  <c r="N344"/>
  <c r="N328"/>
  <c r="N315"/>
  <c r="N310"/>
  <c r="N301"/>
  <c r="N298"/>
  <c r="N297"/>
  <c r="N289"/>
  <c r="N287"/>
  <c r="N286"/>
  <c r="N285"/>
  <c r="N269"/>
  <c r="N261"/>
  <c r="N257"/>
  <c r="N248"/>
  <c r="N244"/>
  <c r="N241"/>
  <c r="N233"/>
  <c r="N230"/>
  <c r="N214"/>
  <c r="N207"/>
  <c r="N206"/>
  <c r="N203"/>
  <c r="N200"/>
  <c r="N198"/>
  <c r="N192"/>
  <c r="N179"/>
  <c r="N162"/>
  <c r="N160"/>
  <c r="N151"/>
  <c r="N132"/>
  <c r="N125"/>
  <c r="N112"/>
  <c r="N102"/>
  <c r="N101"/>
  <c r="N82"/>
  <c r="N75"/>
  <c r="N74"/>
  <c r="N33"/>
  <c r="M69"/>
  <c r="M68"/>
  <c r="E110" i="1"/>
  <c r="H38" i="3"/>
  <c r="H39"/>
  <c r="H40"/>
  <c r="H17"/>
  <c r="H18"/>
  <c r="H19"/>
  <c r="H20"/>
  <c r="H21"/>
  <c r="H22"/>
  <c r="H23"/>
  <c r="H24"/>
  <c r="H25"/>
  <c r="H32"/>
  <c r="A30"/>
  <c r="A26"/>
  <c r="H57" i="6"/>
  <c r="H58"/>
  <c r="H59"/>
  <c r="H60"/>
  <c r="H61"/>
  <c r="H62"/>
  <c r="H63"/>
  <c r="H65"/>
  <c r="H66"/>
  <c r="H68"/>
  <c r="H69"/>
  <c r="H70"/>
  <c r="H71"/>
  <c r="H72"/>
  <c r="H73"/>
  <c r="H74"/>
  <c r="H75"/>
  <c r="H76"/>
  <c r="H77"/>
  <c r="H78"/>
  <c r="A77"/>
  <c r="A78"/>
  <c r="A76"/>
  <c r="A58"/>
  <c r="A59"/>
  <c r="A60"/>
  <c r="A61"/>
  <c r="A62"/>
  <c r="A63"/>
  <c r="A64"/>
  <c r="A65"/>
  <c r="A57"/>
  <c r="H33"/>
  <c r="H31"/>
  <c r="H26"/>
  <c r="H25"/>
  <c r="A68"/>
  <c r="Z304" i="13"/>
  <c r="H64" i="6" s="1"/>
  <c r="H29"/>
  <c r="X56" i="13"/>
  <c r="K23" i="2" s="1"/>
  <c r="X86" i="13"/>
  <c r="K19" i="2" s="1"/>
  <c r="X97" i="13"/>
  <c r="K20" i="2" s="1"/>
  <c r="X73" i="13"/>
  <c r="K18" i="2" s="1"/>
  <c r="X62" i="13"/>
  <c r="K17" i="2" s="1"/>
  <c r="X51" i="13"/>
  <c r="K16" i="2" s="1"/>
  <c r="L24"/>
  <c r="L23"/>
  <c r="L20"/>
  <c r="L19"/>
  <c r="L18"/>
  <c r="L17"/>
  <c r="L16"/>
  <c r="Z57" i="13"/>
  <c r="Z58"/>
  <c r="Z59"/>
  <c r="Z60"/>
  <c r="Z56"/>
  <c r="N23" i="2" s="1"/>
  <c r="Z98" i="13"/>
  <c r="Z99"/>
  <c r="Z97" s="1"/>
  <c r="Z100"/>
  <c r="Z101"/>
  <c r="Z87"/>
  <c r="Z88"/>
  <c r="Z89"/>
  <c r="Z90"/>
  <c r="Z86"/>
  <c r="N19" i="2" s="1"/>
  <c r="Z74" i="13"/>
  <c r="Z75"/>
  <c r="Z73" s="1"/>
  <c r="Z76"/>
  <c r="Z78"/>
  <c r="Z63"/>
  <c r="Z64"/>
  <c r="Z65"/>
  <c r="Z66"/>
  <c r="Z62"/>
  <c r="N17" i="2" s="1"/>
  <c r="Z169" i="13"/>
  <c r="N39" i="2" s="1"/>
  <c r="Z167" i="13"/>
  <c r="N40" i="2" s="1"/>
  <c r="Z168" i="13"/>
  <c r="N41" i="2" s="1"/>
  <c r="Z172" i="13"/>
  <c r="N42" i="2" s="1"/>
  <c r="Z173" i="13"/>
  <c r="N43" i="2" s="1"/>
  <c r="Z170" i="13"/>
  <c r="Z171"/>
  <c r="Z174"/>
  <c r="Z134"/>
  <c r="Z130"/>
  <c r="Z131"/>
  <c r="Z132"/>
  <c r="Z133"/>
  <c r="Z135"/>
  <c r="Z136"/>
  <c r="Z52"/>
  <c r="Z53"/>
  <c r="Z54"/>
  <c r="Z55"/>
  <c r="Z109"/>
  <c r="Z110"/>
  <c r="Z111"/>
  <c r="Z112"/>
  <c r="Z120"/>
  <c r="Z121"/>
  <c r="Z122"/>
  <c r="Z123"/>
  <c r="Z68"/>
  <c r="Z69"/>
  <c r="Z70"/>
  <c r="Z71"/>
  <c r="Z80"/>
  <c r="Z81"/>
  <c r="Z82"/>
  <c r="Z83"/>
  <c r="Z84"/>
  <c r="Z79"/>
  <c r="N25" i="2" s="1"/>
  <c r="Z92" i="13"/>
  <c r="Z93"/>
  <c r="Z91" s="1"/>
  <c r="Z94"/>
  <c r="Z95"/>
  <c r="Z103"/>
  <c r="Z104"/>
  <c r="Z105"/>
  <c r="Z106"/>
  <c r="Z102"/>
  <c r="N27" i="2" s="1"/>
  <c r="Z114" i="13"/>
  <c r="Z115"/>
  <c r="Z113" s="1"/>
  <c r="N28" i="2" s="1"/>
  <c r="Z116" i="13"/>
  <c r="Z117"/>
  <c r="Z125"/>
  <c r="Z126"/>
  <c r="Z127"/>
  <c r="Z128"/>
  <c r="Z124"/>
  <c r="N29" i="2" s="1"/>
  <c r="Z149" i="13"/>
  <c r="Z150"/>
  <c r="Z151"/>
  <c r="Z152"/>
  <c r="Z153"/>
  <c r="Z154"/>
  <c r="Z155"/>
  <c r="Z156"/>
  <c r="Z157"/>
  <c r="Z158"/>
  <c r="Z147" s="1"/>
  <c r="Z159"/>
  <c r="Z160"/>
  <c r="Z161"/>
  <c r="Z162"/>
  <c r="Z163"/>
  <c r="Z164"/>
  <c r="Z140"/>
  <c r="Z141"/>
  <c r="Z142"/>
  <c r="Z143"/>
  <c r="Z144"/>
  <c r="Z145"/>
  <c r="Z138"/>
  <c r="N31" i="2" s="1"/>
  <c r="Z177" i="13"/>
  <c r="Z178"/>
  <c r="Z176" s="1"/>
  <c r="Z179"/>
  <c r="Z180"/>
  <c r="Z181"/>
  <c r="Z182"/>
  <c r="Z195"/>
  <c r="Z196"/>
  <c r="Z197"/>
  <c r="Z201"/>
  <c r="Z199" s="1"/>
  <c r="Z190"/>
  <c r="Z191"/>
  <c r="Z185"/>
  <c r="Z186"/>
  <c r="Z207"/>
  <c r="N64" i="2" s="1"/>
  <c r="Z208" i="13"/>
  <c r="N65" i="2" s="1"/>
  <c r="Q205" i="13"/>
  <c r="Q206"/>
  <c r="E24" i="1"/>
  <c r="Z266" i="13"/>
  <c r="Z267"/>
  <c r="Z268"/>
  <c r="Z269"/>
  <c r="Z270"/>
  <c r="Z265"/>
  <c r="Z272"/>
  <c r="Z273"/>
  <c r="Z274"/>
  <c r="Z275"/>
  <c r="Z276"/>
  <c r="Z277"/>
  <c r="Z278"/>
  <c r="Z279"/>
  <c r="Z280"/>
  <c r="Z271"/>
  <c r="Z281" s="1"/>
  <c r="Z339"/>
  <c r="Z348"/>
  <c r="Z374"/>
  <c r="Z375"/>
  <c r="Z376"/>
  <c r="Z380"/>
  <c r="Z324"/>
  <c r="O51"/>
  <c r="G16" i="2" s="1"/>
  <c r="H16"/>
  <c r="Q52" i="13"/>
  <c r="Q55"/>
  <c r="Z205"/>
  <c r="Z206"/>
  <c r="H14" i="6"/>
  <c r="H15"/>
  <c r="Z222" i="13"/>
  <c r="H19" i="6" s="1"/>
  <c r="H23"/>
  <c r="H24"/>
  <c r="Z234" i="13"/>
  <c r="H30" i="6" s="1"/>
  <c r="Z283" i="13"/>
  <c r="H38" i="6" s="1"/>
  <c r="Z291" i="13"/>
  <c r="Z289" s="1"/>
  <c r="H39" i="6" s="1"/>
  <c r="Z292" i="13"/>
  <c r="Z293"/>
  <c r="Z241"/>
  <c r="Z242"/>
  <c r="Z243"/>
  <c r="Z244"/>
  <c r="Z245"/>
  <c r="Z246"/>
  <c r="H44" i="6"/>
  <c r="Z252" i="13"/>
  <c r="Z379"/>
  <c r="Z382"/>
  <c r="Z378"/>
  <c r="J38" i="5" s="1"/>
  <c r="Z370" i="13"/>
  <c r="Z371"/>
  <c r="Z372"/>
  <c r="Z373"/>
  <c r="Z377"/>
  <c r="Z353"/>
  <c r="Z354"/>
  <c r="Z355"/>
  <c r="Z356"/>
  <c r="Z357"/>
  <c r="Z358"/>
  <c r="Z344"/>
  <c r="Z345"/>
  <c r="Z346"/>
  <c r="Z347"/>
  <c r="Z349"/>
  <c r="Z341"/>
  <c r="J23" i="5" s="1"/>
  <c r="Z335" i="13"/>
  <c r="Z336"/>
  <c r="Z337"/>
  <c r="Z338"/>
  <c r="Z340"/>
  <c r="Z328"/>
  <c r="Z329"/>
  <c r="Z330"/>
  <c r="Z331"/>
  <c r="J49" i="5"/>
  <c r="J50"/>
  <c r="J51"/>
  <c r="J52"/>
  <c r="J53"/>
  <c r="G39" i="1"/>
  <c r="I39" s="1"/>
  <c r="G41"/>
  <c r="I41" s="1"/>
  <c r="C59"/>
  <c r="F59" s="1"/>
  <c r="C61"/>
  <c r="F61" s="1"/>
  <c r="C65"/>
  <c r="F65" s="1"/>
  <c r="C66"/>
  <c r="F66" s="1"/>
  <c r="C67"/>
  <c r="F67" s="1"/>
  <c r="C68"/>
  <c r="F68" s="1"/>
  <c r="C69"/>
  <c r="F69" s="1"/>
  <c r="C70"/>
  <c r="F70" s="1"/>
  <c r="C60"/>
  <c r="F60" s="1"/>
  <c r="C62"/>
  <c r="F62" s="1"/>
  <c r="C64"/>
  <c r="F64" s="1"/>
  <c r="Q63" i="13"/>
  <c r="Q66"/>
  <c r="Q62" s="1"/>
  <c r="Q74"/>
  <c r="Q75"/>
  <c r="Q76"/>
  <c r="Q77"/>
  <c r="Q78"/>
  <c r="Q73"/>
  <c r="J18" i="2" s="1"/>
  <c r="Q87" i="13"/>
  <c r="Q90"/>
  <c r="Q86" s="1"/>
  <c r="J19" i="2" s="1"/>
  <c r="Q98" i="13"/>
  <c r="Q101"/>
  <c r="Q97"/>
  <c r="J20" i="2" s="1"/>
  <c r="Q114" i="13"/>
  <c r="Q115"/>
  <c r="Q113" s="1"/>
  <c r="J28" i="2" s="1"/>
  <c r="Q116" i="13"/>
  <c r="Q117"/>
  <c r="Q120"/>
  <c r="Q121"/>
  <c r="Q122"/>
  <c r="Q123"/>
  <c r="Q125"/>
  <c r="Q126"/>
  <c r="Q127"/>
  <c r="Q128"/>
  <c r="Q124"/>
  <c r="Q57"/>
  <c r="Q60"/>
  <c r="Q56" s="1"/>
  <c r="J23" i="2" s="1"/>
  <c r="Q68" i="13"/>
  <c r="Q71"/>
  <c r="Q67" s="1"/>
  <c r="J24" i="2" s="1"/>
  <c r="Q80" i="13"/>
  <c r="Q83"/>
  <c r="Q79" s="1"/>
  <c r="Q92"/>
  <c r="Q95"/>
  <c r="Q91" s="1"/>
  <c r="Q103"/>
  <c r="Q106"/>
  <c r="Q102" s="1"/>
  <c r="J29" i="2"/>
  <c r="Q149" i="13"/>
  <c r="Q150"/>
  <c r="Q151"/>
  <c r="Q152"/>
  <c r="Q153"/>
  <c r="Q154"/>
  <c r="Q155"/>
  <c r="Q156"/>
  <c r="Q157"/>
  <c r="Q158"/>
  <c r="Q159"/>
  <c r="Q160"/>
  <c r="Q161"/>
  <c r="Q162"/>
  <c r="Q163"/>
  <c r="Q164"/>
  <c r="Q140"/>
  <c r="Q141"/>
  <c r="Q142"/>
  <c r="Q143"/>
  <c r="Q144"/>
  <c r="Q145"/>
  <c r="Q130"/>
  <c r="Q129" s="1"/>
  <c r="J32" i="2" s="1"/>
  <c r="Q131" i="13"/>
  <c r="Q136"/>
  <c r="Z325"/>
  <c r="Z227"/>
  <c r="Z295"/>
  <c r="Z404"/>
  <c r="H26" i="3" s="1"/>
  <c r="Z165" i="13"/>
  <c r="Z203"/>
  <c r="Y129"/>
  <c r="X119"/>
  <c r="X124"/>
  <c r="X118"/>
  <c r="X79"/>
  <c r="X72"/>
  <c r="X129"/>
  <c r="X50"/>
  <c r="X67"/>
  <c r="X61"/>
  <c r="X91"/>
  <c r="X85"/>
  <c r="X102"/>
  <c r="X96"/>
  <c r="X108"/>
  <c r="X113"/>
  <c r="X107" s="1"/>
  <c r="X48" s="1"/>
  <c r="Q387"/>
  <c r="Q286"/>
  <c r="Q352"/>
  <c r="Q285"/>
  <c r="Q283" s="1"/>
  <c r="F38" i="6" s="1"/>
  <c r="Q174" i="13"/>
  <c r="Q167"/>
  <c r="Q168"/>
  <c r="Q169"/>
  <c r="Q170"/>
  <c r="Q171"/>
  <c r="Q172"/>
  <c r="Q173"/>
  <c r="Q201"/>
  <c r="Q199" s="1"/>
  <c r="Q207"/>
  <c r="Q208"/>
  <c r="Q177"/>
  <c r="Q178"/>
  <c r="Q179"/>
  <c r="Q180"/>
  <c r="Q181"/>
  <c r="Q182"/>
  <c r="Q185"/>
  <c r="Q186"/>
  <c r="Q183"/>
  <c r="Q190"/>
  <c r="Q188"/>
  <c r="Q195"/>
  <c r="Q196"/>
  <c r="Q197"/>
  <c r="Q193"/>
  <c r="Q203"/>
  <c r="Q351"/>
  <c r="Q353"/>
  <c r="Q354"/>
  <c r="Q355"/>
  <c r="Q356"/>
  <c r="Q357"/>
  <c r="Q358"/>
  <c r="Q379"/>
  <c r="Q381"/>
  <c r="Q378" s="1"/>
  <c r="H38" i="5" s="1"/>
  <c r="V38" s="1"/>
  <c r="Q380" i="13"/>
  <c r="Q382"/>
  <c r="P327"/>
  <c r="Q327" s="1"/>
  <c r="Q326" s="1"/>
  <c r="H10" i="5" s="1"/>
  <c r="P11" s="1"/>
  <c r="Q328" i="13"/>
  <c r="Q329"/>
  <c r="Q330"/>
  <c r="P333"/>
  <c r="Q333" s="1"/>
  <c r="Q332" s="1"/>
  <c r="H16" i="5" s="1"/>
  <c r="V17" s="1"/>
  <c r="Q334" i="13"/>
  <c r="Q335"/>
  <c r="Q336"/>
  <c r="Q337"/>
  <c r="Q338"/>
  <c r="Q339"/>
  <c r="Q340"/>
  <c r="P342"/>
  <c r="Q342" s="1"/>
  <c r="Q341" s="1"/>
  <c r="H22" i="5" s="1"/>
  <c r="Q343" i="13"/>
  <c r="Q344"/>
  <c r="Q345"/>
  <c r="Q346"/>
  <c r="Q347"/>
  <c r="Q348"/>
  <c r="Q349"/>
  <c r="Q360"/>
  <c r="Q361"/>
  <c r="Q362"/>
  <c r="Q363"/>
  <c r="Q364"/>
  <c r="Q365"/>
  <c r="Q366"/>
  <c r="Q367"/>
  <c r="Q368"/>
  <c r="Q369"/>
  <c r="Q370"/>
  <c r="Q371"/>
  <c r="Q372"/>
  <c r="Q373"/>
  <c r="Q374"/>
  <c r="Q375"/>
  <c r="Q376"/>
  <c r="Q377"/>
  <c r="Q306"/>
  <c r="Q311"/>
  <c r="Q315"/>
  <c r="Q316"/>
  <c r="Q317"/>
  <c r="Q319"/>
  <c r="Q383"/>
  <c r="Q396"/>
  <c r="Q392"/>
  <c r="Q293"/>
  <c r="Q289"/>
  <c r="Q234"/>
  <c r="Q227"/>
  <c r="Q217"/>
  <c r="Q222"/>
  <c r="Q241"/>
  <c r="Q242"/>
  <c r="Q243"/>
  <c r="Q244"/>
  <c r="Q245"/>
  <c r="Q240"/>
  <c r="Q246"/>
  <c r="Q252"/>
  <c r="F45" i="6" s="1"/>
  <c r="Q266" i="13"/>
  <c r="Q267"/>
  <c r="Q268"/>
  <c r="Q269"/>
  <c r="Q270"/>
  <c r="Q272"/>
  <c r="Q273"/>
  <c r="Q274"/>
  <c r="Q275"/>
  <c r="Q276"/>
  <c r="Q277"/>
  <c r="Q278"/>
  <c r="Q279"/>
  <c r="Q280"/>
  <c r="Q416"/>
  <c r="Q417"/>
  <c r="Q418"/>
  <c r="Q419"/>
  <c r="Q422"/>
  <c r="Q324"/>
  <c r="Q325"/>
  <c r="J44" i="2"/>
  <c r="J39"/>
  <c r="J40"/>
  <c r="J41"/>
  <c r="J42"/>
  <c r="J43"/>
  <c r="J56"/>
  <c r="J62"/>
  <c r="J63"/>
  <c r="J64"/>
  <c r="J65"/>
  <c r="F30" i="6"/>
  <c r="F23"/>
  <c r="F24"/>
  <c r="F27"/>
  <c r="F28"/>
  <c r="F32"/>
  <c r="F34"/>
  <c r="F39"/>
  <c r="F43"/>
  <c r="F44"/>
  <c r="F67"/>
  <c r="F75"/>
  <c r="F71"/>
  <c r="F49"/>
  <c r="F50"/>
  <c r="F51"/>
  <c r="F52"/>
  <c r="F53"/>
  <c r="F54"/>
  <c r="F55"/>
  <c r="F56"/>
  <c r="F66"/>
  <c r="F69"/>
  <c r="F70"/>
  <c r="F72"/>
  <c r="F73"/>
  <c r="F74"/>
  <c r="F80"/>
  <c r="F17" i="3"/>
  <c r="F32"/>
  <c r="F18"/>
  <c r="F19"/>
  <c r="F20"/>
  <c r="F21"/>
  <c r="F22"/>
  <c r="F23"/>
  <c r="F24"/>
  <c r="F25"/>
  <c r="H50" i="5"/>
  <c r="H51"/>
  <c r="H52"/>
  <c r="H53"/>
  <c r="F36" i="3"/>
  <c r="F37"/>
  <c r="F38"/>
  <c r="F39"/>
  <c r="F19" i="6"/>
  <c r="F20" s="1"/>
  <c r="F14"/>
  <c r="F15"/>
  <c r="D44" i="3"/>
  <c r="H428" i="13"/>
  <c r="D45" i="3" s="1"/>
  <c r="D36"/>
  <c r="D37"/>
  <c r="D38"/>
  <c r="D39"/>
  <c r="H416" i="13"/>
  <c r="H417"/>
  <c r="H418"/>
  <c r="H419"/>
  <c r="D17" i="3"/>
  <c r="D33" s="1"/>
  <c r="D18"/>
  <c r="D19"/>
  <c r="D20"/>
  <c r="D21"/>
  <c r="D22"/>
  <c r="D23"/>
  <c r="D24"/>
  <c r="D25"/>
  <c r="D29"/>
  <c r="D32"/>
  <c r="H272" i="13"/>
  <c r="H271" s="1"/>
  <c r="H273"/>
  <c r="H274"/>
  <c r="H275"/>
  <c r="H276"/>
  <c r="H277"/>
  <c r="H278"/>
  <c r="H279"/>
  <c r="H280"/>
  <c r="H266"/>
  <c r="H265" s="1"/>
  <c r="F49" i="5" s="1"/>
  <c r="R49" s="1"/>
  <c r="H267" i="13"/>
  <c r="H268"/>
  <c r="H269"/>
  <c r="H270"/>
  <c r="F50" i="5"/>
  <c r="F51"/>
  <c r="F52"/>
  <c r="F53"/>
  <c r="H379" i="13"/>
  <c r="H382"/>
  <c r="H360"/>
  <c r="H361"/>
  <c r="H362"/>
  <c r="H363"/>
  <c r="H364"/>
  <c r="H365"/>
  <c r="H366"/>
  <c r="H367"/>
  <c r="H368"/>
  <c r="H369"/>
  <c r="H370"/>
  <c r="H371"/>
  <c r="H372"/>
  <c r="H373"/>
  <c r="H374"/>
  <c r="H375"/>
  <c r="H376"/>
  <c r="H377"/>
  <c r="H352"/>
  <c r="H350" s="1"/>
  <c r="F27" i="5" s="1"/>
  <c r="H353" i="13"/>
  <c r="H354"/>
  <c r="H355"/>
  <c r="H356"/>
  <c r="H357"/>
  <c r="H358"/>
  <c r="H342"/>
  <c r="H343"/>
  <c r="H344"/>
  <c r="H345"/>
  <c r="H346"/>
  <c r="H347"/>
  <c r="H348"/>
  <c r="H349"/>
  <c r="H341"/>
  <c r="F21" i="5" s="1"/>
  <c r="H333" i="13"/>
  <c r="H334"/>
  <c r="H332" s="1"/>
  <c r="F15" i="5" s="1"/>
  <c r="H335" i="13"/>
  <c r="H336"/>
  <c r="H337"/>
  <c r="H338"/>
  <c r="H339"/>
  <c r="H340"/>
  <c r="H327"/>
  <c r="H328"/>
  <c r="H329"/>
  <c r="H331"/>
  <c r="H326"/>
  <c r="F9" i="5" s="1"/>
  <c r="D49" i="6"/>
  <c r="D50"/>
  <c r="D51"/>
  <c r="D52"/>
  <c r="D53"/>
  <c r="D54"/>
  <c r="D55"/>
  <c r="D56"/>
  <c r="D66"/>
  <c r="H311" i="13"/>
  <c r="D67" i="6" s="1"/>
  <c r="D69"/>
  <c r="D70"/>
  <c r="D71"/>
  <c r="D72"/>
  <c r="H241" i="13"/>
  <c r="H242"/>
  <c r="H243"/>
  <c r="H244"/>
  <c r="H245"/>
  <c r="H246"/>
  <c r="D44" i="6"/>
  <c r="H252" i="13"/>
  <c r="H283"/>
  <c r="D38" i="6" s="1"/>
  <c r="H291" i="13"/>
  <c r="H293"/>
  <c r="H289" s="1"/>
  <c r="D39" i="6" s="1"/>
  <c r="H222" i="13"/>
  <c r="D19" i="6" s="1"/>
  <c r="D14"/>
  <c r="D15"/>
  <c r="D23"/>
  <c r="D24"/>
  <c r="D27"/>
  <c r="D28"/>
  <c r="D30"/>
  <c r="D32"/>
  <c r="D34"/>
  <c r="C39" i="1"/>
  <c r="E34"/>
  <c r="E39"/>
  <c r="E41"/>
  <c r="C38"/>
  <c r="F65" i="2"/>
  <c r="H190" i="13"/>
  <c r="H188" s="1"/>
  <c r="F62" i="2" s="1"/>
  <c r="E21" i="1"/>
  <c r="H39" i="13"/>
  <c r="H325"/>
  <c r="D73" i="6"/>
  <c r="D74"/>
  <c r="D75"/>
  <c r="F82"/>
  <c r="D82"/>
  <c r="H422" i="13"/>
  <c r="O359"/>
  <c r="O341"/>
  <c r="O350"/>
  <c r="O326"/>
  <c r="F326"/>
  <c r="O138"/>
  <c r="Q104"/>
  <c r="Q105"/>
  <c r="Q99"/>
  <c r="Q100"/>
  <c r="Q93"/>
  <c r="Q94"/>
  <c r="Q88"/>
  <c r="Q89"/>
  <c r="Q81"/>
  <c r="Q82"/>
  <c r="Q84"/>
  <c r="Q69"/>
  <c r="Q70"/>
  <c r="Q64"/>
  <c r="Q65"/>
  <c r="Q58"/>
  <c r="Q59"/>
  <c r="Q53"/>
  <c r="Q54"/>
  <c r="H52"/>
  <c r="H51" s="1"/>
  <c r="D8"/>
  <c r="B5" i="1" s="1"/>
  <c r="C2" i="13"/>
  <c r="B4" i="1" s="1"/>
  <c r="K68" i="10"/>
  <c r="D57" s="1"/>
  <c r="D49"/>
  <c r="D55" s="1"/>
  <c r="B86" i="1"/>
  <c r="I43" i="10" s="1"/>
  <c r="G87" i="1"/>
  <c r="C44" i="10" s="1"/>
  <c r="B85" i="1"/>
  <c r="C43" i="10" s="1"/>
  <c r="H4" i="13"/>
  <c r="H5" i="1" s="1"/>
  <c r="H12" i="13"/>
  <c r="H103"/>
  <c r="H102" s="1"/>
  <c r="H295"/>
  <c r="H392"/>
  <c r="F359"/>
  <c r="H63"/>
  <c r="H62" s="1"/>
  <c r="H74"/>
  <c r="H73" s="1"/>
  <c r="H87"/>
  <c r="H86" s="1"/>
  <c r="H98"/>
  <c r="H97" s="1"/>
  <c r="H96" s="1"/>
  <c r="H108"/>
  <c r="H119"/>
  <c r="H118" s="1"/>
  <c r="H57"/>
  <c r="H56" s="1"/>
  <c r="H68"/>
  <c r="H67" s="1"/>
  <c r="H92"/>
  <c r="H91" s="1"/>
  <c r="H113"/>
  <c r="H124"/>
  <c r="H147"/>
  <c r="H143"/>
  <c r="H144"/>
  <c r="H138" s="1"/>
  <c r="H129"/>
  <c r="H176"/>
  <c r="H195"/>
  <c r="H193" s="1"/>
  <c r="H199"/>
  <c r="H183"/>
  <c r="H80"/>
  <c r="H81"/>
  <c r="H82"/>
  <c r="H84"/>
  <c r="H79"/>
  <c r="H215"/>
  <c r="H467"/>
  <c r="H477" s="1"/>
  <c r="H468"/>
  <c r="H478" s="1"/>
  <c r="H469"/>
  <c r="H479" s="1"/>
  <c r="H470"/>
  <c r="H480" s="1"/>
  <c r="H471"/>
  <c r="H481" s="1"/>
  <c r="H472"/>
  <c r="H482" s="1"/>
  <c r="H473"/>
  <c r="H483" s="1"/>
  <c r="H474"/>
  <c r="H484" s="1"/>
  <c r="H485"/>
  <c r="H205"/>
  <c r="H203" s="1"/>
  <c r="H107"/>
  <c r="H169"/>
  <c r="H165" s="1"/>
  <c r="P326"/>
  <c r="Y326"/>
  <c r="P332"/>
  <c r="Y332"/>
  <c r="F51"/>
  <c r="F86"/>
  <c r="F97"/>
  <c r="F56"/>
  <c r="F67"/>
  <c r="F91"/>
  <c r="F102"/>
  <c r="D4"/>
  <c r="Z474"/>
  <c r="Z464"/>
  <c r="Z454"/>
  <c r="Z443"/>
  <c r="V484"/>
  <c r="Z473"/>
  <c r="Z463"/>
  <c r="Z453"/>
  <c r="Z442"/>
  <c r="V483"/>
  <c r="Z472"/>
  <c r="Z462"/>
  <c r="Z452"/>
  <c r="Z441"/>
  <c r="V482"/>
  <c r="Z471"/>
  <c r="Z461"/>
  <c r="Z451"/>
  <c r="Z440"/>
  <c r="V481"/>
  <c r="Z470"/>
  <c r="Z460"/>
  <c r="Z450"/>
  <c r="Z439"/>
  <c r="V480"/>
  <c r="Z469"/>
  <c r="Z459"/>
  <c r="Z449"/>
  <c r="Z446" s="1"/>
  <c r="Z438"/>
  <c r="V479"/>
  <c r="Z468"/>
  <c r="Z458"/>
  <c r="Z448"/>
  <c r="Z478"/>
  <c r="V478"/>
  <c r="Z467"/>
  <c r="Z466" s="1"/>
  <c r="Z457"/>
  <c r="Z477"/>
  <c r="V477"/>
  <c r="Z456"/>
  <c r="Z435"/>
  <c r="Q474"/>
  <c r="Q464"/>
  <c r="Q454"/>
  <c r="Q443"/>
  <c r="Q473"/>
  <c r="Q463"/>
  <c r="Q483" s="1"/>
  <c r="Q453"/>
  <c r="Q442"/>
  <c r="Q472"/>
  <c r="Q462"/>
  <c r="Q452"/>
  <c r="Q441"/>
  <c r="Q471"/>
  <c r="Q461"/>
  <c r="Q451"/>
  <c r="Q440"/>
  <c r="Q481"/>
  <c r="Q470"/>
  <c r="Q460"/>
  <c r="Q450"/>
  <c r="Q439"/>
  <c r="Q469"/>
  <c r="Q459"/>
  <c r="Q479" s="1"/>
  <c r="Q449"/>
  <c r="Q438"/>
  <c r="Q435" s="1"/>
  <c r="Q468"/>
  <c r="Q478" s="1"/>
  <c r="Q458"/>
  <c r="Q448"/>
  <c r="Q467"/>
  <c r="Q457"/>
  <c r="Q456"/>
  <c r="G481"/>
  <c r="G480"/>
  <c r="G479"/>
  <c r="G478"/>
  <c r="G477"/>
  <c r="D478"/>
  <c r="D479"/>
  <c r="D480"/>
  <c r="D481"/>
  <c r="Z137"/>
  <c r="Q137"/>
  <c r="O73"/>
  <c r="O72" s="1"/>
  <c r="F73"/>
  <c r="F72" s="1"/>
  <c r="X176"/>
  <c r="O176"/>
  <c r="F176"/>
  <c r="Z383"/>
  <c r="Z217"/>
  <c r="Z422"/>
  <c r="Z392"/>
  <c r="Z416"/>
  <c r="Z417"/>
  <c r="Z418"/>
  <c r="Z419"/>
  <c r="Z410"/>
  <c r="Z214"/>
  <c r="Q214"/>
  <c r="H383"/>
  <c r="H227"/>
  <c r="H410"/>
  <c r="H217"/>
  <c r="Y30"/>
  <c r="P30"/>
  <c r="Y24"/>
  <c r="P24"/>
  <c r="H5"/>
  <c r="X147"/>
  <c r="O147"/>
  <c r="F147"/>
  <c r="P129"/>
  <c r="O129"/>
  <c r="G129"/>
  <c r="F129"/>
  <c r="O124"/>
  <c r="F124"/>
  <c r="Y378"/>
  <c r="X378"/>
  <c r="W378"/>
  <c r="Y359"/>
  <c r="X359"/>
  <c r="W359"/>
  <c r="Y350"/>
  <c r="X350"/>
  <c r="W350"/>
  <c r="Y341"/>
  <c r="X341"/>
  <c r="W341"/>
  <c r="X332"/>
  <c r="W332"/>
  <c r="X326"/>
  <c r="W326"/>
  <c r="X265"/>
  <c r="P378"/>
  <c r="O378"/>
  <c r="N378"/>
  <c r="P359"/>
  <c r="N359"/>
  <c r="P350"/>
  <c r="N350"/>
  <c r="P341"/>
  <c r="N341"/>
  <c r="O332"/>
  <c r="N332"/>
  <c r="N326"/>
  <c r="O265"/>
  <c r="G378"/>
  <c r="F378"/>
  <c r="E378"/>
  <c r="G359"/>
  <c r="E359"/>
  <c r="G350"/>
  <c r="F350"/>
  <c r="E350"/>
  <c r="G341"/>
  <c r="F341"/>
  <c r="E341"/>
  <c r="G332"/>
  <c r="F332"/>
  <c r="E332"/>
  <c r="G326"/>
  <c r="E326"/>
  <c r="F265"/>
  <c r="X203"/>
  <c r="X199"/>
  <c r="X193"/>
  <c r="X188"/>
  <c r="X183"/>
  <c r="X165"/>
  <c r="X138"/>
  <c r="O203"/>
  <c r="O199"/>
  <c r="O193"/>
  <c r="O188"/>
  <c r="O183"/>
  <c r="O165"/>
  <c r="O118"/>
  <c r="O113"/>
  <c r="O108"/>
  <c r="O107"/>
  <c r="O102"/>
  <c r="O97"/>
  <c r="O96" s="1"/>
  <c r="O91"/>
  <c r="O86"/>
  <c r="O85" s="1"/>
  <c r="O79"/>
  <c r="O67"/>
  <c r="O62"/>
  <c r="O61" s="1"/>
  <c r="O56"/>
  <c r="O50" s="1"/>
  <c r="F203"/>
  <c r="F199"/>
  <c r="F193"/>
  <c r="F188"/>
  <c r="F183"/>
  <c r="F165"/>
  <c r="F138"/>
  <c r="F118"/>
  <c r="F113"/>
  <c r="F108"/>
  <c r="F96"/>
  <c r="F85"/>
  <c r="F79"/>
  <c r="F50"/>
  <c r="V197"/>
  <c r="H466"/>
  <c r="F62"/>
  <c r="F61" s="1"/>
  <c r="H27"/>
  <c r="A19" i="29"/>
  <c r="A17"/>
  <c r="A15"/>
  <c r="A13"/>
  <c r="A11"/>
  <c r="A9"/>
  <c r="C19"/>
  <c r="G17"/>
  <c r="D17"/>
  <c r="C15"/>
  <c r="C13"/>
  <c r="C11"/>
  <c r="C9"/>
  <c r="G61" i="24"/>
  <c r="G31"/>
  <c r="B87" i="1"/>
  <c r="G30" i="24" s="1"/>
  <c r="G29"/>
  <c r="E6" i="1"/>
  <c r="K7" i="24" s="1"/>
  <c r="B6" i="1"/>
  <c r="G7" i="24" s="1"/>
  <c r="G28"/>
  <c r="G6" i="1"/>
  <c r="G6" i="24" s="1"/>
  <c r="G5"/>
  <c r="H21" i="17"/>
  <c r="K4"/>
  <c r="C3" i="19"/>
  <c r="G7" i="21"/>
  <c r="F83" i="6"/>
  <c r="F85" s="1"/>
  <c r="H82"/>
  <c r="S82" s="1"/>
  <c r="H83"/>
  <c r="D83"/>
  <c r="D85" s="1"/>
  <c r="R83"/>
  <c r="L83"/>
  <c r="O82"/>
  <c r="M82"/>
  <c r="L82"/>
  <c r="S66"/>
  <c r="R66"/>
  <c r="P66"/>
  <c r="O66"/>
  <c r="M66"/>
  <c r="L66"/>
  <c r="S56"/>
  <c r="R56"/>
  <c r="P56"/>
  <c r="O56"/>
  <c r="M56"/>
  <c r="L56"/>
  <c r="S55"/>
  <c r="R55"/>
  <c r="P55"/>
  <c r="O55"/>
  <c r="M55"/>
  <c r="L55"/>
  <c r="S54"/>
  <c r="R54"/>
  <c r="P54"/>
  <c r="O54"/>
  <c r="M54"/>
  <c r="L54"/>
  <c r="S53"/>
  <c r="R53"/>
  <c r="P53"/>
  <c r="O53"/>
  <c r="M53"/>
  <c r="L53"/>
  <c r="S52"/>
  <c r="R52"/>
  <c r="P52"/>
  <c r="O52"/>
  <c r="M52"/>
  <c r="L52"/>
  <c r="S51"/>
  <c r="R51"/>
  <c r="P51"/>
  <c r="O51"/>
  <c r="M51"/>
  <c r="L51"/>
  <c r="S50"/>
  <c r="R50"/>
  <c r="P50"/>
  <c r="O50"/>
  <c r="M50"/>
  <c r="L50"/>
  <c r="S49"/>
  <c r="R49"/>
  <c r="P49"/>
  <c r="O49"/>
  <c r="M49"/>
  <c r="L49"/>
  <c r="S70"/>
  <c r="R70"/>
  <c r="P70"/>
  <c r="O70"/>
  <c r="M70"/>
  <c r="L70"/>
  <c r="S69"/>
  <c r="R69"/>
  <c r="P69"/>
  <c r="O69"/>
  <c r="M69"/>
  <c r="L69"/>
  <c r="S67"/>
  <c r="R67"/>
  <c r="S43"/>
  <c r="S44"/>
  <c r="R44"/>
  <c r="P44"/>
  <c r="O44"/>
  <c r="M44"/>
  <c r="L44"/>
  <c r="P38"/>
  <c r="M38"/>
  <c r="L38"/>
  <c r="S32"/>
  <c r="R32"/>
  <c r="P32"/>
  <c r="O32"/>
  <c r="M32"/>
  <c r="L32"/>
  <c r="M30"/>
  <c r="L30"/>
  <c r="S28"/>
  <c r="R28"/>
  <c r="P28"/>
  <c r="O28"/>
  <c r="M28"/>
  <c r="L28"/>
  <c r="S27"/>
  <c r="R27"/>
  <c r="P27"/>
  <c r="O27"/>
  <c r="M27"/>
  <c r="L27"/>
  <c r="S24"/>
  <c r="R24"/>
  <c r="P24"/>
  <c r="O24"/>
  <c r="M24"/>
  <c r="L24"/>
  <c r="S23"/>
  <c r="R23"/>
  <c r="P23"/>
  <c r="O23"/>
  <c r="M23"/>
  <c r="L23"/>
  <c r="S34"/>
  <c r="R34"/>
  <c r="P34"/>
  <c r="O34"/>
  <c r="M34"/>
  <c r="L34"/>
  <c r="S15"/>
  <c r="R15"/>
  <c r="P15"/>
  <c r="O15"/>
  <c r="M15"/>
  <c r="L15"/>
  <c r="S14"/>
  <c r="P14"/>
  <c r="M14"/>
  <c r="R14"/>
  <c r="O14"/>
  <c r="L14"/>
  <c r="G10" i="2"/>
  <c r="F10" i="6" s="1"/>
  <c r="C10" i="2"/>
  <c r="C10" i="6" s="1"/>
  <c r="A10" i="2"/>
  <c r="A10" i="6" s="1"/>
  <c r="C9"/>
  <c r="R11" i="3"/>
  <c r="R12"/>
  <c r="S46"/>
  <c r="R46"/>
  <c r="S45"/>
  <c r="R45"/>
  <c r="P45"/>
  <c r="O45"/>
  <c r="M45"/>
  <c r="L45"/>
  <c r="S44"/>
  <c r="R44"/>
  <c r="P44"/>
  <c r="O44"/>
  <c r="M44"/>
  <c r="L44"/>
  <c r="S40"/>
  <c r="R40"/>
  <c r="S39"/>
  <c r="R39"/>
  <c r="P39"/>
  <c r="O39"/>
  <c r="M39"/>
  <c r="L39"/>
  <c r="S38"/>
  <c r="R38"/>
  <c r="P38"/>
  <c r="O38"/>
  <c r="M38"/>
  <c r="L38"/>
  <c r="S37"/>
  <c r="R37"/>
  <c r="P37"/>
  <c r="O37"/>
  <c r="M37"/>
  <c r="L37"/>
  <c r="S36"/>
  <c r="R36"/>
  <c r="P36"/>
  <c r="O36"/>
  <c r="M36"/>
  <c r="L36"/>
  <c r="L18"/>
  <c r="M18"/>
  <c r="O18"/>
  <c r="P18"/>
  <c r="R18"/>
  <c r="S18"/>
  <c r="R19"/>
  <c r="S19"/>
  <c r="L20"/>
  <c r="M20"/>
  <c r="O20"/>
  <c r="P20"/>
  <c r="R20"/>
  <c r="S20"/>
  <c r="L21"/>
  <c r="M21"/>
  <c r="O21"/>
  <c r="P21"/>
  <c r="R21"/>
  <c r="S21"/>
  <c r="L22"/>
  <c r="M22"/>
  <c r="O22"/>
  <c r="P22"/>
  <c r="R22"/>
  <c r="S22"/>
  <c r="L23"/>
  <c r="M23"/>
  <c r="O23"/>
  <c r="P23"/>
  <c r="R23"/>
  <c r="S23"/>
  <c r="L24"/>
  <c r="M24"/>
  <c r="O24"/>
  <c r="P24"/>
  <c r="R24"/>
  <c r="S24"/>
  <c r="L25"/>
  <c r="M25"/>
  <c r="O25"/>
  <c r="P25"/>
  <c r="R25"/>
  <c r="S25"/>
  <c r="L28"/>
  <c r="M28"/>
  <c r="P28"/>
  <c r="L29"/>
  <c r="M29"/>
  <c r="O29"/>
  <c r="P29"/>
  <c r="L31"/>
  <c r="P31"/>
  <c r="L32"/>
  <c r="M32"/>
  <c r="O32"/>
  <c r="P32"/>
  <c r="R32"/>
  <c r="S32"/>
  <c r="S17"/>
  <c r="P17"/>
  <c r="M17"/>
  <c r="R17"/>
  <c r="O17"/>
  <c r="L17"/>
  <c r="L19"/>
  <c r="M19"/>
  <c r="O19"/>
  <c r="P19"/>
  <c r="E5"/>
  <c r="B5"/>
  <c r="B4"/>
  <c r="B7"/>
  <c r="C41" i="1"/>
  <c r="O41" s="1"/>
  <c r="C24"/>
  <c r="C71"/>
  <c r="A70"/>
  <c r="A69"/>
  <c r="A68"/>
  <c r="A67"/>
  <c r="A66"/>
  <c r="A65"/>
  <c r="A64"/>
  <c r="A62"/>
  <c r="A61"/>
  <c r="A60"/>
  <c r="G106"/>
  <c r="G105"/>
  <c r="G104"/>
  <c r="B108"/>
  <c r="B107"/>
  <c r="B106"/>
  <c r="B105"/>
  <c r="B104"/>
  <c r="A59"/>
  <c r="L24"/>
  <c r="K24"/>
  <c r="R39"/>
  <c r="O39"/>
  <c r="L39"/>
  <c r="R41"/>
  <c r="Q41"/>
  <c r="K41"/>
  <c r="Q39"/>
  <c r="N39"/>
  <c r="F61" i="2"/>
  <c r="F63"/>
  <c r="Q63" s="1"/>
  <c r="F64"/>
  <c r="F56"/>
  <c r="C21" i="1" s="1"/>
  <c r="F51" i="2"/>
  <c r="F52" s="1"/>
  <c r="F39"/>
  <c r="U39" s="1"/>
  <c r="F40"/>
  <c r="F41"/>
  <c r="U41" s="1"/>
  <c r="F42"/>
  <c r="F43"/>
  <c r="U43" s="1"/>
  <c r="F44"/>
  <c r="F16"/>
  <c r="F17"/>
  <c r="F18"/>
  <c r="Q18" s="1"/>
  <c r="F19"/>
  <c r="F20"/>
  <c r="F21"/>
  <c r="F22"/>
  <c r="F23"/>
  <c r="F24"/>
  <c r="Q24" s="1"/>
  <c r="F25"/>
  <c r="F26"/>
  <c r="F27"/>
  <c r="F28"/>
  <c r="U28" s="1"/>
  <c r="F29"/>
  <c r="F30"/>
  <c r="U30" s="1"/>
  <c r="F31"/>
  <c r="F32"/>
  <c r="A7" i="25"/>
  <c r="D21" i="2"/>
  <c r="D22"/>
  <c r="K21"/>
  <c r="K22"/>
  <c r="K24"/>
  <c r="K25"/>
  <c r="K26"/>
  <c r="K27"/>
  <c r="K28"/>
  <c r="K29"/>
  <c r="G17"/>
  <c r="G18"/>
  <c r="G19"/>
  <c r="G20"/>
  <c r="G21"/>
  <c r="G22"/>
  <c r="G23"/>
  <c r="G24"/>
  <c r="G25"/>
  <c r="G26"/>
  <c r="G27"/>
  <c r="G28"/>
  <c r="G29"/>
  <c r="C16"/>
  <c r="C18"/>
  <c r="C19"/>
  <c r="C20"/>
  <c r="C21"/>
  <c r="C22"/>
  <c r="C23"/>
  <c r="C24"/>
  <c r="C25"/>
  <c r="C26"/>
  <c r="C27"/>
  <c r="C28"/>
  <c r="C29"/>
  <c r="K44"/>
  <c r="L44" s="1"/>
  <c r="C44"/>
  <c r="D44" s="1"/>
  <c r="G44"/>
  <c r="H44" s="1"/>
  <c r="L43"/>
  <c r="K43"/>
  <c r="H43"/>
  <c r="G43"/>
  <c r="D43"/>
  <c r="C43"/>
  <c r="L32"/>
  <c r="K32"/>
  <c r="H32"/>
  <c r="G32"/>
  <c r="D32"/>
  <c r="C32"/>
  <c r="L29"/>
  <c r="H29"/>
  <c r="D29"/>
  <c r="L22"/>
  <c r="H22"/>
  <c r="D16"/>
  <c r="L31"/>
  <c r="B9"/>
  <c r="L51"/>
  <c r="K51"/>
  <c r="H51"/>
  <c r="G51"/>
  <c r="D51"/>
  <c r="C51"/>
  <c r="L42"/>
  <c r="L41"/>
  <c r="L40"/>
  <c r="L39"/>
  <c r="H42"/>
  <c r="H41"/>
  <c r="H40"/>
  <c r="H39"/>
  <c r="K42"/>
  <c r="K41"/>
  <c r="K40"/>
  <c r="K39"/>
  <c r="G42"/>
  <c r="G41"/>
  <c r="G40"/>
  <c r="G39"/>
  <c r="D42"/>
  <c r="D41"/>
  <c r="D40"/>
  <c r="C42"/>
  <c r="C41"/>
  <c r="C40"/>
  <c r="C39"/>
  <c r="L30"/>
  <c r="H30"/>
  <c r="D30"/>
  <c r="L28"/>
  <c r="L27"/>
  <c r="L26"/>
  <c r="L25"/>
  <c r="L21"/>
  <c r="K31"/>
  <c r="H31"/>
  <c r="H28"/>
  <c r="H27"/>
  <c r="H26"/>
  <c r="H25"/>
  <c r="H24"/>
  <c r="H23"/>
  <c r="H21"/>
  <c r="H20"/>
  <c r="H19"/>
  <c r="H18"/>
  <c r="H17"/>
  <c r="G31"/>
  <c r="D31"/>
  <c r="D28"/>
  <c r="D27"/>
  <c r="D26"/>
  <c r="D25"/>
  <c r="D24"/>
  <c r="D23"/>
  <c r="D20"/>
  <c r="D19"/>
  <c r="D18"/>
  <c r="D17"/>
  <c r="C31"/>
  <c r="C30"/>
  <c r="U21"/>
  <c r="R21"/>
  <c r="U27"/>
  <c r="T27"/>
  <c r="Q20"/>
  <c r="U19"/>
  <c r="T19"/>
  <c r="X65"/>
  <c r="U65"/>
  <c r="R65"/>
  <c r="Q65"/>
  <c r="X63"/>
  <c r="U63"/>
  <c r="R63"/>
  <c r="U61"/>
  <c r="R61"/>
  <c r="R56"/>
  <c r="U51"/>
  <c r="R51"/>
  <c r="U44"/>
  <c r="R44"/>
  <c r="Q44"/>
  <c r="X43"/>
  <c r="W43"/>
  <c r="T43"/>
  <c r="Q43"/>
  <c r="X42"/>
  <c r="W42"/>
  <c r="U42"/>
  <c r="T42"/>
  <c r="R42"/>
  <c r="Q42"/>
  <c r="X41"/>
  <c r="W41"/>
  <c r="T41"/>
  <c r="Q41"/>
  <c r="X40"/>
  <c r="W40"/>
  <c r="U40"/>
  <c r="T40"/>
  <c r="R40"/>
  <c r="Q40"/>
  <c r="X39"/>
  <c r="W39"/>
  <c r="T39"/>
  <c r="Q39"/>
  <c r="R18"/>
  <c r="Q23"/>
  <c r="R23"/>
  <c r="T23"/>
  <c r="U23"/>
  <c r="W23"/>
  <c r="X23"/>
  <c r="R24"/>
  <c r="T25"/>
  <c r="U25"/>
  <c r="T31"/>
  <c r="U31"/>
  <c r="R32"/>
  <c r="U32"/>
  <c r="G30"/>
  <c r="R30"/>
  <c r="K30"/>
  <c r="C17"/>
  <c r="T17"/>
  <c r="U17"/>
  <c r="F4" i="15"/>
  <c r="C3"/>
  <c r="C4"/>
  <c r="E4" i="14"/>
  <c r="C3"/>
  <c r="C4"/>
  <c r="W221" i="9"/>
  <c r="O221"/>
  <c r="G221"/>
  <c r="W213"/>
  <c r="O213"/>
  <c r="G213"/>
  <c r="W196"/>
  <c r="O196"/>
  <c r="G196"/>
  <c r="W187"/>
  <c r="O187"/>
  <c r="G187"/>
  <c r="W178"/>
  <c r="O178"/>
  <c r="G178"/>
  <c r="W163"/>
  <c r="O163"/>
  <c r="G163"/>
  <c r="W157"/>
  <c r="O157"/>
  <c r="G157"/>
  <c r="W151"/>
  <c r="O151"/>
  <c r="G151"/>
  <c r="W145"/>
  <c r="O145"/>
  <c r="G145"/>
  <c r="U144"/>
  <c r="M144"/>
  <c r="E144"/>
  <c r="W135"/>
  <c r="O135"/>
  <c r="G135"/>
  <c r="W131"/>
  <c r="O131"/>
  <c r="G131"/>
  <c r="W124"/>
  <c r="O124"/>
  <c r="G124"/>
  <c r="O122"/>
  <c r="O15" s="1"/>
  <c r="W114"/>
  <c r="O114"/>
  <c r="G114"/>
  <c r="W110"/>
  <c r="O110"/>
  <c r="G110"/>
  <c r="W108"/>
  <c r="O108"/>
  <c r="G108"/>
  <c r="W107"/>
  <c r="O107"/>
  <c r="G107"/>
  <c r="W106"/>
  <c r="O106"/>
  <c r="G106"/>
  <c r="U104"/>
  <c r="M104"/>
  <c r="E104"/>
  <c r="W100"/>
  <c r="O100"/>
  <c r="G100"/>
  <c r="W96"/>
  <c r="O96"/>
  <c r="G96"/>
  <c r="W94"/>
  <c r="O94"/>
  <c r="G94"/>
  <c r="W92"/>
  <c r="U92"/>
  <c r="O92"/>
  <c r="M92"/>
  <c r="G92"/>
  <c r="E92"/>
  <c r="W90"/>
  <c r="O90"/>
  <c r="G90"/>
  <c r="W89"/>
  <c r="O89"/>
  <c r="G89"/>
  <c r="W88"/>
  <c r="O88"/>
  <c r="G88"/>
  <c r="W87"/>
  <c r="O87"/>
  <c r="G87"/>
  <c r="W86"/>
  <c r="O86"/>
  <c r="G86"/>
  <c r="W85"/>
  <c r="O85"/>
  <c r="G85"/>
  <c r="W83"/>
  <c r="U83"/>
  <c r="O83"/>
  <c r="M83"/>
  <c r="G83"/>
  <c r="E83"/>
  <c r="W81"/>
  <c r="O81"/>
  <c r="G81"/>
  <c r="W80"/>
  <c r="O80"/>
  <c r="G80"/>
  <c r="W79"/>
  <c r="O79"/>
  <c r="G79"/>
  <c r="W78"/>
  <c r="O78"/>
  <c r="G78"/>
  <c r="W77"/>
  <c r="O77"/>
  <c r="G77"/>
  <c r="W76"/>
  <c r="O76"/>
  <c r="G76"/>
  <c r="W74"/>
  <c r="U74"/>
  <c r="O74"/>
  <c r="M74"/>
  <c r="G74"/>
  <c r="E74"/>
  <c r="W72"/>
  <c r="O72"/>
  <c r="G72"/>
  <c r="W71"/>
  <c r="O71"/>
  <c r="G71"/>
  <c r="W70"/>
  <c r="O70"/>
  <c r="G70"/>
  <c r="W69"/>
  <c r="O69"/>
  <c r="G69"/>
  <c r="W68"/>
  <c r="O68"/>
  <c r="G68"/>
  <c r="W67"/>
  <c r="O67"/>
  <c r="G67"/>
  <c r="W65"/>
  <c r="U65"/>
  <c r="O65"/>
  <c r="M65"/>
  <c r="G65"/>
  <c r="E65"/>
  <c r="W63"/>
  <c r="O63"/>
  <c r="G63"/>
  <c r="W62"/>
  <c r="O62"/>
  <c r="O60" s="1"/>
  <c r="G62"/>
  <c r="W61"/>
  <c r="W60" s="1"/>
  <c r="O61"/>
  <c r="G61"/>
  <c r="G60" s="1"/>
  <c r="W59"/>
  <c r="O59"/>
  <c r="G59"/>
  <c r="W58"/>
  <c r="O58"/>
  <c r="G58"/>
  <c r="W57"/>
  <c r="O57"/>
  <c r="G57"/>
  <c r="W56"/>
  <c r="O56"/>
  <c r="G56"/>
  <c r="W55"/>
  <c r="O55"/>
  <c r="G55"/>
  <c r="W54"/>
  <c r="O54"/>
  <c r="G54"/>
  <c r="W53"/>
  <c r="O53"/>
  <c r="G53"/>
  <c r="G51" s="1"/>
  <c r="W52"/>
  <c r="O52"/>
  <c r="O51" s="1"/>
  <c r="G52"/>
  <c r="W51"/>
  <c r="W50"/>
  <c r="O50"/>
  <c r="G50"/>
  <c r="W49"/>
  <c r="O49"/>
  <c r="G49"/>
  <c r="W48"/>
  <c r="O48"/>
  <c r="G48"/>
  <c r="W47"/>
  <c r="O47"/>
  <c r="G47"/>
  <c r="W46"/>
  <c r="O46"/>
  <c r="G46"/>
  <c r="W45"/>
  <c r="O45"/>
  <c r="G45"/>
  <c r="W44"/>
  <c r="O44"/>
  <c r="G44"/>
  <c r="W43"/>
  <c r="O43"/>
  <c r="G43"/>
  <c r="O42"/>
  <c r="W41"/>
  <c r="O41"/>
  <c r="G41"/>
  <c r="W40"/>
  <c r="O40"/>
  <c r="G40"/>
  <c r="W39"/>
  <c r="O39"/>
  <c r="G39"/>
  <c r="W38"/>
  <c r="O38"/>
  <c r="G38"/>
  <c r="W37"/>
  <c r="O37"/>
  <c r="G37"/>
  <c r="W36"/>
  <c r="O36"/>
  <c r="G36"/>
  <c r="W35"/>
  <c r="O35"/>
  <c r="G35"/>
  <c r="W34"/>
  <c r="W33" s="1"/>
  <c r="O34"/>
  <c r="G34"/>
  <c r="G33" s="1"/>
  <c r="W32"/>
  <c r="O32"/>
  <c r="G32"/>
  <c r="W31"/>
  <c r="O31"/>
  <c r="G31"/>
  <c r="W30"/>
  <c r="O30"/>
  <c r="G30"/>
  <c r="W29"/>
  <c r="O29"/>
  <c r="G29"/>
  <c r="W28"/>
  <c r="O28"/>
  <c r="G28"/>
  <c r="W27"/>
  <c r="O27"/>
  <c r="G27"/>
  <c r="W26"/>
  <c r="O26"/>
  <c r="O24" s="1"/>
  <c r="G26"/>
  <c r="W25"/>
  <c r="W24" s="1"/>
  <c r="O25"/>
  <c r="G25"/>
  <c r="G24" s="1"/>
  <c r="U24"/>
  <c r="M24"/>
  <c r="M22" s="1"/>
  <c r="E24"/>
  <c r="U22"/>
  <c r="E22"/>
  <c r="G36" i="7"/>
  <c r="G38" s="1"/>
  <c r="C20"/>
  <c r="E20"/>
  <c r="E31"/>
  <c r="R31" s="1"/>
  <c r="E35"/>
  <c r="Q35" s="1"/>
  <c r="R37"/>
  <c r="Q37"/>
  <c r="O37"/>
  <c r="N37"/>
  <c r="L37"/>
  <c r="K37"/>
  <c r="R35"/>
  <c r="Q31"/>
  <c r="R23"/>
  <c r="Q23"/>
  <c r="O23"/>
  <c r="N23"/>
  <c r="L23"/>
  <c r="K23"/>
  <c r="K20"/>
  <c r="E16" i="5"/>
  <c r="E17"/>
  <c r="I2"/>
  <c r="C33"/>
  <c r="C35"/>
  <c r="A35"/>
  <c r="C34"/>
  <c r="A34"/>
  <c r="E33"/>
  <c r="A33"/>
  <c r="C29"/>
  <c r="A29"/>
  <c r="A28"/>
  <c r="E27"/>
  <c r="C27"/>
  <c r="A27"/>
  <c r="C23"/>
  <c r="A23"/>
  <c r="C22"/>
  <c r="A22"/>
  <c r="E21"/>
  <c r="C21"/>
  <c r="A21"/>
  <c r="A11"/>
  <c r="C11"/>
  <c r="C15"/>
  <c r="C17"/>
  <c r="A17"/>
  <c r="C16"/>
  <c r="A16"/>
  <c r="E15"/>
  <c r="A15"/>
  <c r="C10"/>
  <c r="A10"/>
  <c r="E9"/>
  <c r="C9"/>
  <c r="A9"/>
  <c r="B2"/>
  <c r="V53"/>
  <c r="U53"/>
  <c r="S53"/>
  <c r="R53"/>
  <c r="P53"/>
  <c r="O53"/>
  <c r="V52"/>
  <c r="U52"/>
  <c r="S52"/>
  <c r="R52"/>
  <c r="P52"/>
  <c r="O52"/>
  <c r="V51"/>
  <c r="U51"/>
  <c r="S51"/>
  <c r="R51"/>
  <c r="P51"/>
  <c r="O51"/>
  <c r="V50"/>
  <c r="U50"/>
  <c r="S50"/>
  <c r="R50"/>
  <c r="P50"/>
  <c r="O50"/>
  <c r="S49"/>
  <c r="B1"/>
  <c r="U38"/>
  <c r="U23"/>
  <c r="S23"/>
  <c r="R23"/>
  <c r="O23"/>
  <c r="O17"/>
  <c r="O11"/>
  <c r="D18" i="8"/>
  <c r="D19"/>
  <c r="D20"/>
  <c r="D21"/>
  <c r="D22"/>
  <c r="D23"/>
  <c r="D17"/>
  <c r="D16"/>
  <c r="D15"/>
  <c r="J15"/>
  <c r="N15"/>
  <c r="T15" s="1"/>
  <c r="Q15"/>
  <c r="U15"/>
  <c r="J16"/>
  <c r="N16"/>
  <c r="T16" s="1"/>
  <c r="Q16"/>
  <c r="U16"/>
  <c r="J17"/>
  <c r="N17"/>
  <c r="T17" s="1"/>
  <c r="Q17"/>
  <c r="U17"/>
  <c r="J18"/>
  <c r="Q18" s="1"/>
  <c r="N18"/>
  <c r="X18"/>
  <c r="J19"/>
  <c r="N19"/>
  <c r="J20"/>
  <c r="Q20" s="1"/>
  <c r="N20"/>
  <c r="X20"/>
  <c r="J21"/>
  <c r="N21"/>
  <c r="J22"/>
  <c r="Q22" s="1"/>
  <c r="N22"/>
  <c r="X22"/>
  <c r="J23"/>
  <c r="N23"/>
  <c r="J24"/>
  <c r="R24" s="1"/>
  <c r="F30"/>
  <c r="J30"/>
  <c r="N30"/>
  <c r="Q30"/>
  <c r="T30"/>
  <c r="U30"/>
  <c r="F31"/>
  <c r="U31" s="1"/>
  <c r="J31"/>
  <c r="N31"/>
  <c r="F32"/>
  <c r="Q32" s="1"/>
  <c r="J32"/>
  <c r="N32"/>
  <c r="U32"/>
  <c r="F33"/>
  <c r="J33"/>
  <c r="N33"/>
  <c r="U33"/>
  <c r="F34"/>
  <c r="J34"/>
  <c r="N34"/>
  <c r="T34"/>
  <c r="W34"/>
  <c r="F35"/>
  <c r="J35"/>
  <c r="N35"/>
  <c r="T35" s="1"/>
  <c r="R35"/>
  <c r="U35"/>
  <c r="X35"/>
  <c r="F42"/>
  <c r="U42" s="1"/>
  <c r="J42"/>
  <c r="N42"/>
  <c r="J43"/>
  <c r="Q47"/>
  <c r="R47"/>
  <c r="T47"/>
  <c r="U47"/>
  <c r="W47"/>
  <c r="X47"/>
  <c r="Q52"/>
  <c r="R52"/>
  <c r="T52"/>
  <c r="U52"/>
  <c r="W52"/>
  <c r="X52"/>
  <c r="Q53"/>
  <c r="R53"/>
  <c r="T53"/>
  <c r="U53"/>
  <c r="W53"/>
  <c r="X53"/>
  <c r="Q54"/>
  <c r="R54"/>
  <c r="T54"/>
  <c r="U54"/>
  <c r="W54"/>
  <c r="X54"/>
  <c r="Q55"/>
  <c r="R55"/>
  <c r="T55"/>
  <c r="U55"/>
  <c r="W55"/>
  <c r="X55"/>
  <c r="F56"/>
  <c r="J56"/>
  <c r="N56"/>
  <c r="T56" s="1"/>
  <c r="R56"/>
  <c r="U56"/>
  <c r="X56"/>
  <c r="R18"/>
  <c r="T18"/>
  <c r="U18"/>
  <c r="Q19"/>
  <c r="R19"/>
  <c r="U19"/>
  <c r="R20"/>
  <c r="T20"/>
  <c r="U20"/>
  <c r="Q21"/>
  <c r="R21"/>
  <c r="U21"/>
  <c r="R22"/>
  <c r="T22"/>
  <c r="U22"/>
  <c r="Q23"/>
  <c r="R23"/>
  <c r="U23"/>
  <c r="F24"/>
  <c r="Q24"/>
  <c r="H416" i="27"/>
  <c r="H422" s="1"/>
  <c r="H433" s="1"/>
  <c r="H342"/>
  <c r="H337"/>
  <c r="H199"/>
  <c r="H208"/>
  <c r="H210" s="1"/>
  <c r="F21"/>
  <c r="F25"/>
  <c r="F37"/>
  <c r="F82"/>
  <c r="F96" s="1"/>
  <c r="F93"/>
  <c r="H286"/>
  <c r="H249"/>
  <c r="H256"/>
  <c r="H82"/>
  <c r="H21"/>
  <c r="H25"/>
  <c r="H26" s="1"/>
  <c r="H37"/>
  <c r="H93"/>
  <c r="H96" s="1"/>
  <c r="H107" s="1"/>
  <c r="H369"/>
  <c r="H372"/>
  <c r="H144"/>
  <c r="H404"/>
  <c r="F314"/>
  <c r="F309"/>
  <c r="F310"/>
  <c r="F321"/>
  <c r="F322"/>
  <c r="F328"/>
  <c r="F313"/>
  <c r="F325"/>
  <c r="F326"/>
  <c r="F342"/>
  <c r="J319"/>
  <c r="F243"/>
  <c r="F245"/>
  <c r="F247"/>
  <c r="F249"/>
  <c r="F256"/>
  <c r="F259"/>
  <c r="H334"/>
  <c r="H287" s="1"/>
  <c r="F334"/>
  <c r="F369"/>
  <c r="F372" s="1"/>
  <c r="F377" s="1"/>
  <c r="F397"/>
  <c r="F386"/>
  <c r="F393"/>
  <c r="F389"/>
  <c r="F119"/>
  <c r="F144" s="1"/>
  <c r="F122"/>
  <c r="F125"/>
  <c r="F128"/>
  <c r="F131"/>
  <c r="F186"/>
  <c r="F170"/>
  <c r="F171"/>
  <c r="F172"/>
  <c r="F173"/>
  <c r="F174"/>
  <c r="F175"/>
  <c r="F179"/>
  <c r="F180"/>
  <c r="F181"/>
  <c r="F182"/>
  <c r="F183"/>
  <c r="F184"/>
  <c r="F185"/>
  <c r="F187"/>
  <c r="F199"/>
  <c r="F210" s="1"/>
  <c r="F219" s="1"/>
  <c r="F220" s="1"/>
  <c r="F413"/>
  <c r="H38"/>
  <c r="F194"/>
  <c r="F208"/>
  <c r="F273"/>
  <c r="F276"/>
  <c r="F280"/>
  <c r="F284"/>
  <c r="F315"/>
  <c r="F329"/>
  <c r="F330"/>
  <c r="F337"/>
  <c r="F344" s="1"/>
  <c r="F432" s="1"/>
  <c r="F415"/>
  <c r="F416" s="1"/>
  <c r="F422" s="1"/>
  <c r="F433" s="1"/>
  <c r="F142" i="26"/>
  <c r="F152"/>
  <c r="H152"/>
  <c r="C28" i="5"/>
  <c r="F101" i="27" l="1"/>
  <c r="F107"/>
  <c r="F262"/>
  <c r="F268"/>
  <c r="H148"/>
  <c r="H145"/>
  <c r="Q34" i="8"/>
  <c r="U34"/>
  <c r="T33"/>
  <c r="X33"/>
  <c r="Q33"/>
  <c r="R33"/>
  <c r="R30"/>
  <c r="W30"/>
  <c r="J36"/>
  <c r="W23"/>
  <c r="X23"/>
  <c r="T23"/>
  <c r="W19"/>
  <c r="X19"/>
  <c r="N24"/>
  <c r="T19"/>
  <c r="R17"/>
  <c r="X17"/>
  <c r="R16"/>
  <c r="X16"/>
  <c r="R15"/>
  <c r="X15"/>
  <c r="L20" i="7"/>
  <c r="C41" i="10"/>
  <c r="M5" i="24"/>
  <c r="F3" i="19"/>
  <c r="H9" i="6"/>
  <c r="F3" i="15"/>
  <c r="G7" i="3"/>
  <c r="M9" i="2"/>
  <c r="E3" i="14"/>
  <c r="I3" i="17"/>
  <c r="G8" i="21"/>
  <c r="B6" i="20"/>
  <c r="D2" i="17"/>
  <c r="G5" i="21"/>
  <c r="B8" i="6"/>
  <c r="B8" i="2"/>
  <c r="C2" i="15"/>
  <c r="B3" i="3"/>
  <c r="B7" i="25"/>
  <c r="C2" i="14"/>
  <c r="G4" i="24"/>
  <c r="C2" i="19"/>
  <c r="P39" i="6"/>
  <c r="M39"/>
  <c r="L39"/>
  <c r="S17" i="5"/>
  <c r="P17"/>
  <c r="C33" i="7"/>
  <c r="O33" s="1"/>
  <c r="C37" i="1"/>
  <c r="V23" i="5"/>
  <c r="P23"/>
  <c r="X28" i="2"/>
  <c r="Q28"/>
  <c r="H40" i="6"/>
  <c r="G32" i="1" s="1"/>
  <c r="I32" s="1"/>
  <c r="S39" i="6"/>
  <c r="R39"/>
  <c r="O39"/>
  <c r="S30"/>
  <c r="P30"/>
  <c r="R30"/>
  <c r="O30"/>
  <c r="W65" i="2"/>
  <c r="T65"/>
  <c r="N51"/>
  <c r="Z26" i="13"/>
  <c r="W28" i="2"/>
  <c r="T28"/>
  <c r="N20"/>
  <c r="Z96" i="13"/>
  <c r="F26" i="27"/>
  <c r="F38"/>
  <c r="F404"/>
  <c r="F380"/>
  <c r="R32" i="8"/>
  <c r="X24"/>
  <c r="H377" i="27"/>
  <c r="H380"/>
  <c r="T42" i="8"/>
  <c r="X42"/>
  <c r="Q42"/>
  <c r="R42"/>
  <c r="T32"/>
  <c r="W32"/>
  <c r="T31"/>
  <c r="X31"/>
  <c r="Q31"/>
  <c r="R31"/>
  <c r="W21"/>
  <c r="X21"/>
  <c r="T21"/>
  <c r="Q62" i="2"/>
  <c r="R62"/>
  <c r="D20" i="6"/>
  <c r="P19"/>
  <c r="M19"/>
  <c r="L19"/>
  <c r="O67"/>
  <c r="L67"/>
  <c r="P67"/>
  <c r="M67"/>
  <c r="H281" i="13"/>
  <c r="H282"/>
  <c r="Q32" i="2"/>
  <c r="X32"/>
  <c r="X19"/>
  <c r="R19"/>
  <c r="W19"/>
  <c r="Q19"/>
  <c r="S38" i="6"/>
  <c r="R38"/>
  <c r="O38"/>
  <c r="H20"/>
  <c r="S19"/>
  <c r="R19"/>
  <c r="O19"/>
  <c r="N30" i="2"/>
  <c r="T30" s="1"/>
  <c r="Z25" i="13"/>
  <c r="N26" i="2"/>
  <c r="T26" s="1"/>
  <c r="Z85" i="13"/>
  <c r="N18" i="2"/>
  <c r="Z72" i="13"/>
  <c r="U26" i="2"/>
  <c r="R82" i="6"/>
  <c r="F107" i="13"/>
  <c r="Q477"/>
  <c r="Q446"/>
  <c r="Q466"/>
  <c r="Q482"/>
  <c r="Z479"/>
  <c r="Z481"/>
  <c r="Z483"/>
  <c r="D59" i="10"/>
  <c r="D62" s="1"/>
  <c r="D16" i="6"/>
  <c r="H324" i="13"/>
  <c r="H359"/>
  <c r="H378"/>
  <c r="F38" i="5" s="1"/>
  <c r="D40" i="3"/>
  <c r="Q265" i="13"/>
  <c r="Q295"/>
  <c r="Q359"/>
  <c r="H34" i="5" s="1"/>
  <c r="Q176" i="13"/>
  <c r="Q138"/>
  <c r="J31" i="2" s="1"/>
  <c r="Q147" i="13"/>
  <c r="Q119"/>
  <c r="Z326"/>
  <c r="Z332"/>
  <c r="J17" i="5" s="1"/>
  <c r="Z240" i="13"/>
  <c r="Z193"/>
  <c r="N56" i="2" s="1"/>
  <c r="Z67" i="13"/>
  <c r="Z119"/>
  <c r="Z108"/>
  <c r="Z51"/>
  <c r="Z129"/>
  <c r="N32" i="2" s="1"/>
  <c r="F33"/>
  <c r="F286" i="27"/>
  <c r="F287" s="1"/>
  <c r="H259"/>
  <c r="H344"/>
  <c r="H432" s="1"/>
  <c r="Q56" i="8"/>
  <c r="Q35"/>
  <c r="R34"/>
  <c r="X32"/>
  <c r="W22"/>
  <c r="W20"/>
  <c r="W18"/>
  <c r="O33" i="9"/>
  <c r="O22" s="1"/>
  <c r="O20" s="1"/>
  <c r="O13" s="1"/>
  <c r="O11" s="1"/>
  <c r="G42"/>
  <c r="G22" s="1"/>
  <c r="G20" s="1"/>
  <c r="G13" s="1"/>
  <c r="G11" s="1"/>
  <c r="W42"/>
  <c r="W22" s="1"/>
  <c r="W20" s="1"/>
  <c r="W13" s="1"/>
  <c r="W11" s="1"/>
  <c r="G104"/>
  <c r="W104"/>
  <c r="O104"/>
  <c r="G122"/>
  <c r="G15" s="1"/>
  <c r="W122"/>
  <c r="W15" s="1"/>
  <c r="R39" i="2"/>
  <c r="R41"/>
  <c r="R43"/>
  <c r="Q56"/>
  <c r="R20"/>
  <c r="U20"/>
  <c r="R28"/>
  <c r="F45"/>
  <c r="N41" i="1"/>
  <c r="O48" i="13"/>
  <c r="Q480"/>
  <c r="Q484"/>
  <c r="Z480"/>
  <c r="Z482"/>
  <c r="Z484"/>
  <c r="H72"/>
  <c r="H240"/>
  <c r="Q410"/>
  <c r="Q271"/>
  <c r="Q238"/>
  <c r="Q350"/>
  <c r="Q165"/>
  <c r="Z350"/>
  <c r="J29" i="5" s="1"/>
  <c r="R29" s="1"/>
  <c r="Z359" i="13"/>
  <c r="J35" i="5" s="1"/>
  <c r="U35" s="1"/>
  <c r="G24" i="1"/>
  <c r="Q51" i="13"/>
  <c r="Z282"/>
  <c r="J48" i="5" s="1"/>
  <c r="J56" s="1"/>
  <c r="Z183" i="13"/>
  <c r="N63" i="2" s="1"/>
  <c r="Z188" i="13"/>
  <c r="N62" i="2" s="1"/>
  <c r="N44"/>
  <c r="C18" i="1"/>
  <c r="C17" i="7"/>
  <c r="L85" i="6"/>
  <c r="C19" i="1"/>
  <c r="C18" i="7"/>
  <c r="N33"/>
  <c r="P82" i="6"/>
  <c r="O83"/>
  <c r="S83"/>
  <c r="H85"/>
  <c r="K3" i="17"/>
  <c r="D4"/>
  <c r="D35" i="6"/>
  <c r="C31" i="1" s="1"/>
  <c r="F41" i="3"/>
  <c r="R27"/>
  <c r="S28"/>
  <c r="K21" i="1"/>
  <c r="C28" i="7"/>
  <c r="E34"/>
  <c r="C20" i="1"/>
  <c r="O20" s="1"/>
  <c r="U52" i="2"/>
  <c r="R52"/>
  <c r="C19" i="7"/>
  <c r="C29" i="1"/>
  <c r="P16" i="6"/>
  <c r="M16"/>
  <c r="C26" i="7"/>
  <c r="E30" i="1"/>
  <c r="R20" i="6"/>
  <c r="L20"/>
  <c r="E27" i="7"/>
  <c r="S20" i="6"/>
  <c r="M20"/>
  <c r="F66" i="2"/>
  <c r="M83" i="6"/>
  <c r="P83"/>
  <c r="M85"/>
  <c r="C39" i="10"/>
  <c r="F33" i="3"/>
  <c r="E37" i="1" s="1"/>
  <c r="F46" i="6"/>
  <c r="F40"/>
  <c r="H41" i="3"/>
  <c r="S41" s="1"/>
  <c r="D80" i="6"/>
  <c r="D46" i="3"/>
  <c r="F16" i="6"/>
  <c r="F35"/>
  <c r="J45" i="2"/>
  <c r="H35" i="6"/>
  <c r="P35" s="1"/>
  <c r="H16"/>
  <c r="H80"/>
  <c r="F148" i="27"/>
  <c r="F145"/>
  <c r="H437"/>
  <c r="H223"/>
  <c r="H224" s="1"/>
  <c r="H431"/>
  <c r="H434" s="1"/>
  <c r="H219"/>
  <c r="H220" s="1"/>
  <c r="H226" s="1"/>
  <c r="L20" i="1"/>
  <c r="C22"/>
  <c r="C23" s="1"/>
  <c r="C21" i="7"/>
  <c r="C22" s="1"/>
  <c r="C24" s="1"/>
  <c r="F69" i="2"/>
  <c r="F290" i="27"/>
  <c r="F438" s="1"/>
  <c r="H268"/>
  <c r="H262"/>
  <c r="H290" s="1"/>
  <c r="H438" s="1"/>
  <c r="D43" i="6"/>
  <c r="H261" i="13"/>
  <c r="H262"/>
  <c r="H238" s="1"/>
  <c r="H32" s="1"/>
  <c r="Q281"/>
  <c r="Q282"/>
  <c r="H48" i="5"/>
  <c r="Q32" i="13"/>
  <c r="J439" i="27" s="1"/>
  <c r="Q323" i="13"/>
  <c r="H28" i="5"/>
  <c r="J27" i="2"/>
  <c r="Q96" i="13"/>
  <c r="J26" i="2"/>
  <c r="Q85" i="13"/>
  <c r="J25" i="2"/>
  <c r="Q72" i="13"/>
  <c r="J17" i="2"/>
  <c r="Q61" i="13"/>
  <c r="J11" i="5"/>
  <c r="Z323" i="13"/>
  <c r="H43" i="6"/>
  <c r="Z261" i="13"/>
  <c r="Z262"/>
  <c r="N24" i="2"/>
  <c r="Z61" i="13"/>
  <c r="N22" i="2"/>
  <c r="Z118" i="13"/>
  <c r="N21" i="2"/>
  <c r="Z107" i="13"/>
  <c r="Z50"/>
  <c r="Z48" s="1"/>
  <c r="Z46" s="1"/>
  <c r="F431" i="27"/>
  <c r="F434" s="1"/>
  <c r="F407"/>
  <c r="F439" s="1"/>
  <c r="F269"/>
  <c r="J58" i="8"/>
  <c r="W56"/>
  <c r="N43"/>
  <c r="X43" s="1"/>
  <c r="F43"/>
  <c r="W42"/>
  <c r="N36"/>
  <c r="F36"/>
  <c r="W35"/>
  <c r="X34"/>
  <c r="W33"/>
  <c r="W31"/>
  <c r="X30"/>
  <c r="W17"/>
  <c r="W16"/>
  <c r="W15"/>
  <c r="L21" i="1"/>
  <c r="L41"/>
  <c r="Q476" i="13"/>
  <c r="Z476"/>
  <c r="H85"/>
  <c r="H61"/>
  <c r="H50"/>
  <c r="H46" s="1"/>
  <c r="D40" i="6"/>
  <c r="F71" i="1"/>
  <c r="J40" i="5"/>
  <c r="Z263" i="13"/>
  <c r="Z31" s="1"/>
  <c r="N45" i="2"/>
  <c r="A6" i="20"/>
  <c r="C40" i="10"/>
  <c r="D3" i="17"/>
  <c r="G6" i="21"/>
  <c r="F33" i="5"/>
  <c r="F40" s="1"/>
  <c r="H323" i="13"/>
  <c r="Q263"/>
  <c r="Q31" s="1"/>
  <c r="J438" i="27" s="1"/>
  <c r="H49" i="5"/>
  <c r="Q26" i="13"/>
  <c r="J51" i="2"/>
  <c r="J61"/>
  <c r="R26" i="3"/>
  <c r="O26"/>
  <c r="H33"/>
  <c r="J30" i="2"/>
  <c r="Q25" i="13"/>
  <c r="J22" i="2"/>
  <c r="Q118" i="13"/>
  <c r="Q112" s="1"/>
  <c r="Q111" s="1"/>
  <c r="Q110" s="1"/>
  <c r="Q109" s="1"/>
  <c r="Q108" s="1"/>
  <c r="J16" i="2"/>
  <c r="Q50" i="13"/>
  <c r="N61" i="2"/>
  <c r="Z44" i="13"/>
  <c r="Z14" s="1"/>
  <c r="H476"/>
  <c r="H40" i="5"/>
  <c r="Z37" i="13"/>
  <c r="F48" i="5"/>
  <c r="L27" i="3"/>
  <c r="M27"/>
  <c r="O28"/>
  <c r="O27"/>
  <c r="R30"/>
  <c r="M31"/>
  <c r="X44" i="2" l="1"/>
  <c r="W44"/>
  <c r="T44"/>
  <c r="H16" i="17"/>
  <c r="W63" i="2"/>
  <c r="T63"/>
  <c r="G21" i="1"/>
  <c r="W56" i="2"/>
  <c r="T56"/>
  <c r="G20" i="7"/>
  <c r="X56" i="2"/>
  <c r="U56"/>
  <c r="D41" i="3"/>
  <c r="P40"/>
  <c r="M40"/>
  <c r="O40"/>
  <c r="L40"/>
  <c r="T18" i="2"/>
  <c r="W18"/>
  <c r="U18"/>
  <c r="X18"/>
  <c r="G30" i="1"/>
  <c r="O20" i="6"/>
  <c r="X20" i="2"/>
  <c r="W20"/>
  <c r="T20"/>
  <c r="N52"/>
  <c r="T51"/>
  <c r="W24" i="8"/>
  <c r="U24"/>
  <c r="T24"/>
  <c r="Z238" i="13"/>
  <c r="D45" i="6"/>
  <c r="H269" i="27"/>
  <c r="L41" i="3"/>
  <c r="H11" i="17"/>
  <c r="W62" i="2"/>
  <c r="T62"/>
  <c r="X62"/>
  <c r="I24" i="1"/>
  <c r="Q24"/>
  <c r="N24"/>
  <c r="R24"/>
  <c r="O24"/>
  <c r="T32" i="2"/>
  <c r="W32"/>
  <c r="U17" i="5"/>
  <c r="R17"/>
  <c r="Q31" i="2"/>
  <c r="W31"/>
  <c r="R31"/>
  <c r="X31"/>
  <c r="S38" i="5"/>
  <c r="P38"/>
  <c r="R38"/>
  <c r="O38"/>
  <c r="C30" i="1"/>
  <c r="O30" s="1"/>
  <c r="P20" i="6"/>
  <c r="C27" i="7"/>
  <c r="V35" i="5"/>
  <c r="S29"/>
  <c r="H263" i="13"/>
  <c r="H31" s="1"/>
  <c r="H30" s="1"/>
  <c r="U62" i="2"/>
  <c r="H407" i="27"/>
  <c r="H439" s="1"/>
  <c r="R85" i="6"/>
  <c r="O85"/>
  <c r="S85"/>
  <c r="G38" i="1"/>
  <c r="I38" s="1"/>
  <c r="E38"/>
  <c r="L38" s="1"/>
  <c r="P85" i="6"/>
  <c r="G29" i="1"/>
  <c r="I29" s="1"/>
  <c r="R16" i="6"/>
  <c r="O16"/>
  <c r="E19" i="1"/>
  <c r="Q45" i="2"/>
  <c r="R45"/>
  <c r="E18" i="7"/>
  <c r="E29" i="1"/>
  <c r="L16" i="6"/>
  <c r="S16"/>
  <c r="E26" i="7"/>
  <c r="C34" i="1"/>
  <c r="P80" i="6"/>
  <c r="M80"/>
  <c r="C31" i="7"/>
  <c r="L80" i="6"/>
  <c r="G36" i="1"/>
  <c r="I36" s="1"/>
  <c r="H12" i="3"/>
  <c r="E33" i="1"/>
  <c r="F87" i="6"/>
  <c r="E30" i="7"/>
  <c r="Q30" i="1"/>
  <c r="K30"/>
  <c r="R30"/>
  <c r="L30"/>
  <c r="O29"/>
  <c r="L29"/>
  <c r="R34" i="7"/>
  <c r="Q34"/>
  <c r="N28"/>
  <c r="O28"/>
  <c r="L28"/>
  <c r="G34" i="1"/>
  <c r="I34" s="1"/>
  <c r="S80" i="6"/>
  <c r="R80"/>
  <c r="O80"/>
  <c r="G31" i="1"/>
  <c r="I31" s="1"/>
  <c r="R35" i="6"/>
  <c r="O35"/>
  <c r="E31" i="1"/>
  <c r="L31" s="1"/>
  <c r="L35" i="6"/>
  <c r="S35"/>
  <c r="E28" i="7"/>
  <c r="O46" i="3"/>
  <c r="L46"/>
  <c r="C35" i="7"/>
  <c r="P46" i="3"/>
  <c r="M46"/>
  <c r="R41"/>
  <c r="O41"/>
  <c r="E32" i="1"/>
  <c r="R40" i="6"/>
  <c r="E29" i="7"/>
  <c r="S40" i="6"/>
  <c r="L33" i="3"/>
  <c r="M33"/>
  <c r="E33" i="7"/>
  <c r="R27"/>
  <c r="L27"/>
  <c r="Q27"/>
  <c r="K27"/>
  <c r="O26"/>
  <c r="L26"/>
  <c r="N26"/>
  <c r="O19"/>
  <c r="L19"/>
  <c r="O31" i="1"/>
  <c r="M35" i="6"/>
  <c r="Z32" i="13"/>
  <c r="Z38" s="1"/>
  <c r="Z215"/>
  <c r="Z213" s="1"/>
  <c r="Z16" s="1"/>
  <c r="C35" i="1"/>
  <c r="D11" i="3"/>
  <c r="S40" i="5"/>
  <c r="P40"/>
  <c r="F42"/>
  <c r="Q16" i="2"/>
  <c r="X16"/>
  <c r="R16"/>
  <c r="Q30"/>
  <c r="W30"/>
  <c r="X30"/>
  <c r="J66"/>
  <c r="Q61"/>
  <c r="X61"/>
  <c r="F11" i="3"/>
  <c r="E35" i="1"/>
  <c r="H42" i="5"/>
  <c r="O40"/>
  <c r="V40"/>
  <c r="H33" i="13"/>
  <c r="G39" s="1"/>
  <c r="F149" i="27"/>
  <c r="Z24" i="13"/>
  <c r="Y396"/>
  <c r="J21" i="2"/>
  <c r="J33" s="1"/>
  <c r="Q107" i="13"/>
  <c r="Q37"/>
  <c r="J432" i="27"/>
  <c r="K432" s="1"/>
  <c r="G37" i="1"/>
  <c r="I37" s="1"/>
  <c r="S33" i="3"/>
  <c r="P33"/>
  <c r="R33"/>
  <c r="O33"/>
  <c r="Q38" i="13"/>
  <c r="J433" i="27"/>
  <c r="R35" i="5"/>
  <c r="O35"/>
  <c r="S35"/>
  <c r="P35"/>
  <c r="T36" i="8"/>
  <c r="W36"/>
  <c r="N58"/>
  <c r="Q43"/>
  <c r="R43"/>
  <c r="U43"/>
  <c r="Q38" i="1"/>
  <c r="N38"/>
  <c r="R38"/>
  <c r="O38"/>
  <c r="N33" i="2"/>
  <c r="U16"/>
  <c r="W16"/>
  <c r="T16"/>
  <c r="T21"/>
  <c r="U24"/>
  <c r="X24"/>
  <c r="T24"/>
  <c r="W24"/>
  <c r="R43" i="6"/>
  <c r="O43"/>
  <c r="U11" i="5"/>
  <c r="R11"/>
  <c r="V11"/>
  <c r="S11"/>
  <c r="X17" i="2"/>
  <c r="R17"/>
  <c r="W17"/>
  <c r="Q17"/>
  <c r="R25"/>
  <c r="X25"/>
  <c r="Q25"/>
  <c r="W25"/>
  <c r="X26"/>
  <c r="R26"/>
  <c r="W26"/>
  <c r="Q26"/>
  <c r="X27"/>
  <c r="R27"/>
  <c r="W27"/>
  <c r="Q27"/>
  <c r="R37" i="1"/>
  <c r="L37"/>
  <c r="K37"/>
  <c r="D46" i="6"/>
  <c r="P43"/>
  <c r="M43"/>
  <c r="L43"/>
  <c r="F437" i="27"/>
  <c r="F440" s="1"/>
  <c r="F442" s="1"/>
  <c r="F150"/>
  <c r="F151" s="1"/>
  <c r="F223"/>
  <c r="F224" s="1"/>
  <c r="F226" s="1"/>
  <c r="Q48" i="13"/>
  <c r="K438" i="27"/>
  <c r="Q215" i="13"/>
  <c r="Q213" s="1"/>
  <c r="Q16" s="1"/>
  <c r="Q30" s="1"/>
  <c r="X36" i="8"/>
  <c r="H442" i="27"/>
  <c r="H440"/>
  <c r="F56" i="5"/>
  <c r="S48"/>
  <c r="P48"/>
  <c r="R48"/>
  <c r="N66" i="2"/>
  <c r="W61"/>
  <c r="T61"/>
  <c r="J52"/>
  <c r="W51"/>
  <c r="Q51"/>
  <c r="X51"/>
  <c r="V49" i="5"/>
  <c r="P49"/>
  <c r="U49"/>
  <c r="O49"/>
  <c r="G19" i="1"/>
  <c r="I19" s="1"/>
  <c r="W45" i="2"/>
  <c r="T45"/>
  <c r="X45"/>
  <c r="U45"/>
  <c r="G18" i="7"/>
  <c r="G35" i="1"/>
  <c r="I35" s="1"/>
  <c r="U40" i="5"/>
  <c r="R40"/>
  <c r="H11" i="3"/>
  <c r="O11" s="1"/>
  <c r="J42" i="5"/>
  <c r="J59"/>
  <c r="C32" i="1"/>
  <c r="P40" i="6"/>
  <c r="M40"/>
  <c r="C29" i="7"/>
  <c r="O40" i="6"/>
  <c r="L40"/>
  <c r="Q36" i="8"/>
  <c r="F58"/>
  <c r="R36"/>
  <c r="U36"/>
  <c r="T43"/>
  <c r="W43"/>
  <c r="X58"/>
  <c r="Q58"/>
  <c r="U29" i="5"/>
  <c r="O29"/>
  <c r="V29"/>
  <c r="P29"/>
  <c r="K439" i="27"/>
  <c r="H56" i="5"/>
  <c r="V48"/>
  <c r="U48"/>
  <c r="O48"/>
  <c r="L45" i="6"/>
  <c r="M45"/>
  <c r="C25" i="1"/>
  <c r="H49" i="3"/>
  <c r="H45" i="6"/>
  <c r="O27" i="7" l="1"/>
  <c r="N27"/>
  <c r="G19"/>
  <c r="N19" s="1"/>
  <c r="T52" i="2"/>
  <c r="H26" i="17"/>
  <c r="G20" i="1"/>
  <c r="P41" i="3"/>
  <c r="M41"/>
  <c r="C34" i="7"/>
  <c r="Q21" i="1"/>
  <c r="R21"/>
  <c r="I21"/>
  <c r="O21"/>
  <c r="N21"/>
  <c r="Z30" i="13"/>
  <c r="Z33" s="1"/>
  <c r="N30" i="1"/>
  <c r="I30"/>
  <c r="R20" i="7"/>
  <c r="Q20"/>
  <c r="N20"/>
  <c r="O20"/>
  <c r="W21" i="2"/>
  <c r="Q33" i="7"/>
  <c r="R33"/>
  <c r="L33"/>
  <c r="K33"/>
  <c r="R29"/>
  <c r="Q29"/>
  <c r="Q32" i="1"/>
  <c r="R32"/>
  <c r="Q28" i="7"/>
  <c r="R28"/>
  <c r="K28"/>
  <c r="Q31" i="1"/>
  <c r="N31"/>
  <c r="Q34"/>
  <c r="N34"/>
  <c r="R34"/>
  <c r="Q30" i="7"/>
  <c r="R30"/>
  <c r="N31"/>
  <c r="K31"/>
  <c r="O31"/>
  <c r="L31"/>
  <c r="R26"/>
  <c r="Q26"/>
  <c r="K26"/>
  <c r="K18"/>
  <c r="L18"/>
  <c r="Q29" i="1"/>
  <c r="N29"/>
  <c r="N35" i="7"/>
  <c r="O35"/>
  <c r="L35"/>
  <c r="K35"/>
  <c r="K31" i="1"/>
  <c r="R31"/>
  <c r="K34"/>
  <c r="O34"/>
  <c r="L34"/>
  <c r="K29"/>
  <c r="R29"/>
  <c r="K19"/>
  <c r="L19"/>
  <c r="E18"/>
  <c r="J69" i="2"/>
  <c r="X33"/>
  <c r="R33"/>
  <c r="Q33"/>
  <c r="E17" i="7"/>
  <c r="S45" i="6"/>
  <c r="O45"/>
  <c r="R45"/>
  <c r="F12" i="3"/>
  <c r="E36" i="1"/>
  <c r="H59" i="5"/>
  <c r="U56"/>
  <c r="O56"/>
  <c r="V56"/>
  <c r="O32" i="1"/>
  <c r="L32"/>
  <c r="N32"/>
  <c r="K32"/>
  <c r="U42" i="5"/>
  <c r="R42"/>
  <c r="Q35" i="1"/>
  <c r="N35"/>
  <c r="R19"/>
  <c r="Q19"/>
  <c r="N19"/>
  <c r="O19"/>
  <c r="E20"/>
  <c r="W52" i="2"/>
  <c r="Q52"/>
  <c r="X52"/>
  <c r="E19" i="7"/>
  <c r="Q46" i="13"/>
  <c r="Q44"/>
  <c r="Q14" s="1"/>
  <c r="K433" i="27"/>
  <c r="Z36" i="13"/>
  <c r="Z39" s="1"/>
  <c r="Y39" s="1"/>
  <c r="Z27"/>
  <c r="V42" i="5"/>
  <c r="O42"/>
  <c r="S11" i="3"/>
  <c r="L11"/>
  <c r="O35" i="1"/>
  <c r="L35"/>
  <c r="Z12" i="13"/>
  <c r="R58" i="8"/>
  <c r="U58"/>
  <c r="O29" i="7"/>
  <c r="L29"/>
  <c r="N29"/>
  <c r="K29"/>
  <c r="U59" i="5"/>
  <c r="R18" i="7"/>
  <c r="O18"/>
  <c r="Q18"/>
  <c r="N18"/>
  <c r="G22" i="1"/>
  <c r="I22" s="1"/>
  <c r="W66" i="2"/>
  <c r="T66"/>
  <c r="G21" i="7"/>
  <c r="U66" i="2"/>
  <c r="D12" i="3"/>
  <c r="C36" i="1"/>
  <c r="F59" i="5"/>
  <c r="R56"/>
  <c r="S56"/>
  <c r="P56"/>
  <c r="Q33" i="13"/>
  <c r="J437" i="27"/>
  <c r="C33" i="1"/>
  <c r="D87" i="6"/>
  <c r="L46"/>
  <c r="M46"/>
  <c r="C30" i="7"/>
  <c r="G18" i="1"/>
  <c r="I18" s="1"/>
  <c r="U33" i="2"/>
  <c r="N69"/>
  <c r="W33"/>
  <c r="T33"/>
  <c r="G17" i="7"/>
  <c r="W58" i="8"/>
  <c r="T58"/>
  <c r="O37" i="1"/>
  <c r="Q37"/>
  <c r="N37"/>
  <c r="X21" i="2"/>
  <c r="Q21"/>
  <c r="R35" i="1"/>
  <c r="K35"/>
  <c r="E40"/>
  <c r="E22"/>
  <c r="Q66" i="2"/>
  <c r="X66"/>
  <c r="E21" i="7"/>
  <c r="R66" i="2"/>
  <c r="S42" i="5"/>
  <c r="P42"/>
  <c r="P11" i="3"/>
  <c r="M11"/>
  <c r="P45" i="6"/>
  <c r="H46"/>
  <c r="N34" i="7" l="1"/>
  <c r="O34"/>
  <c r="L34"/>
  <c r="K34"/>
  <c r="I20" i="1"/>
  <c r="N20"/>
  <c r="G23"/>
  <c r="I23" s="1"/>
  <c r="Q18"/>
  <c r="N18"/>
  <c r="O18"/>
  <c r="S59" i="5"/>
  <c r="P59"/>
  <c r="C32" i="7"/>
  <c r="P12" i="3"/>
  <c r="M12"/>
  <c r="O12"/>
  <c r="D49"/>
  <c r="D52"/>
  <c r="Q21" i="7"/>
  <c r="N21"/>
  <c r="O21"/>
  <c r="Q24" i="13"/>
  <c r="Q12"/>
  <c r="R19" i="7"/>
  <c r="Q19"/>
  <c r="K19"/>
  <c r="R20" i="1"/>
  <c r="K20"/>
  <c r="Q20"/>
  <c r="R36"/>
  <c r="Q36"/>
  <c r="K36"/>
  <c r="E23"/>
  <c r="R18"/>
  <c r="K18"/>
  <c r="L18"/>
  <c r="R59" i="5"/>
  <c r="G33" i="1"/>
  <c r="I33" s="1"/>
  <c r="S46" i="6"/>
  <c r="O46"/>
  <c r="J26" i="17"/>
  <c r="H87" i="6"/>
  <c r="R46"/>
  <c r="R22" i="1"/>
  <c r="K22"/>
  <c r="L22"/>
  <c r="W69" i="2"/>
  <c r="T69"/>
  <c r="U69"/>
  <c r="O33" i="1"/>
  <c r="L33"/>
  <c r="K33"/>
  <c r="R21" i="7"/>
  <c r="K21"/>
  <c r="L21"/>
  <c r="E42" i="1"/>
  <c r="G22" i="7"/>
  <c r="Q17"/>
  <c r="N17"/>
  <c r="O17"/>
  <c r="O30"/>
  <c r="L30"/>
  <c r="N30"/>
  <c r="K30"/>
  <c r="M87" i="6"/>
  <c r="P87"/>
  <c r="L87"/>
  <c r="K437" i="27"/>
  <c r="J440"/>
  <c r="O36" i="1"/>
  <c r="L36"/>
  <c r="N36"/>
  <c r="N22"/>
  <c r="Q22"/>
  <c r="O22"/>
  <c r="O59" i="5"/>
  <c r="V59"/>
  <c r="E32" i="7"/>
  <c r="S12" i="3"/>
  <c r="L12"/>
  <c r="F49"/>
  <c r="F52"/>
  <c r="E22" i="7"/>
  <c r="K17"/>
  <c r="R17"/>
  <c r="L17"/>
  <c r="X69" i="2"/>
  <c r="Q69"/>
  <c r="R69"/>
  <c r="P46" i="6"/>
  <c r="H52" i="3"/>
  <c r="C40" i="1"/>
  <c r="L52" i="3" l="1"/>
  <c r="S52"/>
  <c r="R52"/>
  <c r="O52"/>
  <c r="K22" i="7"/>
  <c r="E24"/>
  <c r="L22"/>
  <c r="L49" i="3"/>
  <c r="S49"/>
  <c r="R49"/>
  <c r="Q22" i="7"/>
  <c r="N22"/>
  <c r="G24"/>
  <c r="R22"/>
  <c r="O22"/>
  <c r="E25" i="1"/>
  <c r="R23"/>
  <c r="K23"/>
  <c r="L23"/>
  <c r="P49" i="3"/>
  <c r="M49"/>
  <c r="O49"/>
  <c r="O32" i="7"/>
  <c r="L32"/>
  <c r="N32"/>
  <c r="C36"/>
  <c r="G25" i="1"/>
  <c r="I25" s="1"/>
  <c r="Q23"/>
  <c r="N23"/>
  <c r="O23"/>
  <c r="C42"/>
  <c r="L40"/>
  <c r="E36" i="7"/>
  <c r="R32"/>
  <c r="Q32"/>
  <c r="K32"/>
  <c r="K42" i="1"/>
  <c r="R87" i="6"/>
  <c r="O87"/>
  <c r="S87"/>
  <c r="R33" i="1"/>
  <c r="Q33"/>
  <c r="N33"/>
  <c r="G40"/>
  <c r="I40" s="1"/>
  <c r="Q36" i="13"/>
  <c r="Q39" s="1"/>
  <c r="P39" s="1"/>
  <c r="Q27"/>
  <c r="J431" i="27"/>
  <c r="P52" i="3"/>
  <c r="M52"/>
  <c r="K40" i="1"/>
  <c r="L42" l="1"/>
  <c r="C44"/>
  <c r="Q25"/>
  <c r="N25"/>
  <c r="O25"/>
  <c r="G40" i="7"/>
  <c r="Q24"/>
  <c r="N24"/>
  <c r="R24"/>
  <c r="O24"/>
  <c r="K431" i="27"/>
  <c r="J434"/>
  <c r="G42" i="1"/>
  <c r="N40"/>
  <c r="Q40"/>
  <c r="R40"/>
  <c r="R36" i="7"/>
  <c r="K36"/>
  <c r="E38"/>
  <c r="E40" s="1"/>
  <c r="Q36"/>
  <c r="C38"/>
  <c r="N36"/>
  <c r="O36"/>
  <c r="L36"/>
  <c r="E44" i="1"/>
  <c r="R25"/>
  <c r="K25"/>
  <c r="L25"/>
  <c r="K24" i="7"/>
  <c r="L24"/>
  <c r="O40" i="1"/>
  <c r="G44" l="1"/>
  <c r="I44" s="1"/>
  <c r="I42"/>
  <c r="R40" i="7"/>
  <c r="G47"/>
  <c r="G49"/>
  <c r="Q40"/>
  <c r="G48"/>
  <c r="G46"/>
  <c r="G50" s="1"/>
  <c r="G59" i="1"/>
  <c r="G65"/>
  <c r="G67"/>
  <c r="G69"/>
  <c r="G61"/>
  <c r="G66"/>
  <c r="G68"/>
  <c r="G70"/>
  <c r="G71"/>
  <c r="G51"/>
  <c r="Q44"/>
  <c r="N44"/>
  <c r="G53"/>
  <c r="E51"/>
  <c r="E53"/>
  <c r="K44"/>
  <c r="R44"/>
  <c r="N38" i="7"/>
  <c r="O38"/>
  <c r="C40"/>
  <c r="R38"/>
  <c r="K38"/>
  <c r="Q38"/>
  <c r="L38"/>
  <c r="N42" i="1"/>
  <c r="Q42"/>
  <c r="R42"/>
  <c r="D67"/>
  <c r="D69"/>
  <c r="C53"/>
  <c r="D60"/>
  <c r="D65"/>
  <c r="D71"/>
  <c r="D68"/>
  <c r="D70"/>
  <c r="C51"/>
  <c r="D61"/>
  <c r="D66"/>
  <c r="D59"/>
  <c r="L44"/>
  <c r="O44"/>
  <c r="O42"/>
  <c r="D47" i="7" l="1"/>
  <c r="D49"/>
  <c r="L40"/>
  <c r="D48"/>
  <c r="D46"/>
  <c r="O40"/>
  <c r="D72" i="1"/>
  <c r="G72"/>
  <c r="N40" i="7"/>
  <c r="K40"/>
  <c r="D50" l="1"/>
</calcChain>
</file>

<file path=xl/sharedStrings.xml><?xml version="1.0" encoding="utf-8"?>
<sst xmlns="http://schemas.openxmlformats.org/spreadsheetml/2006/main" count="9571" uniqueCount="5159">
  <si>
    <t xml:space="preserve">»  IEEE Consumer Electronics Society   </t>
  </si>
  <si>
    <t xml:space="preserve">»  IEEE Control Systems Society   </t>
  </si>
  <si>
    <t xml:space="preserve">»  IEEE Dielectrics and Electrical Insulation Society   </t>
  </si>
  <si>
    <t xml:space="preserve">»  IEEE Education Society   </t>
  </si>
  <si>
    <t xml:space="preserve">»  IEEE Electromagnetic Compatibility Society   </t>
  </si>
  <si>
    <t xml:space="preserve">»  IEEE Electron Devices Society   </t>
  </si>
  <si>
    <t xml:space="preserve">»  IEEE Engineering Management Society   </t>
  </si>
  <si>
    <t xml:space="preserve">»  IEEE Engineering in Medicine and Biology Society   </t>
  </si>
  <si>
    <t xml:space="preserve">»  IEEE Geoscience &amp; Remote Sensing Society   </t>
  </si>
  <si>
    <t xml:space="preserve">»  IEEE Industrial Electronics Society   </t>
  </si>
  <si>
    <t xml:space="preserve">»  IEEE Industry Applications Society   </t>
  </si>
  <si>
    <t xml:space="preserve">»  IEEE Information Theory Society   </t>
  </si>
  <si>
    <t xml:space="preserve">»  IEEE Intelligent Transportation Systems Society   </t>
  </si>
  <si>
    <t xml:space="preserve">»  IEEE Instrumentation and Measurement Society   </t>
  </si>
  <si>
    <t xml:space="preserve">»  IEEE Lasers &amp; Electro-Optics Society   </t>
  </si>
  <si>
    <t>External Promotion line 201</t>
  </si>
  <si>
    <t>WORKSHEET LINES</t>
  </si>
  <si>
    <t>check</t>
  </si>
  <si>
    <t>CORRESPONDING</t>
  </si>
  <si>
    <t>Registration Expense line 206</t>
  </si>
  <si>
    <t xml:space="preserve"> 1 Author</t>
  </si>
  <si>
    <t>Booths</t>
  </si>
  <si>
    <t>Tabletops</t>
  </si>
  <si>
    <t xml:space="preserve">Advance - Member </t>
  </si>
  <si>
    <t xml:space="preserve">Advance - Nonmember - </t>
  </si>
  <si>
    <t>Advance - Other</t>
  </si>
  <si>
    <t>At Tutorial - Member</t>
  </si>
  <si>
    <t xml:space="preserve">At Tutorial - Nonmember </t>
  </si>
  <si>
    <t xml:space="preserve">At Tutorial - Student Member </t>
  </si>
  <si>
    <t xml:space="preserve">At Tutorial - Student Nonmember </t>
  </si>
  <si>
    <t xml:space="preserve">Advance - Student Member </t>
  </si>
  <si>
    <t>Advance - Student Nonmember</t>
  </si>
  <si>
    <t>General Fees</t>
  </si>
  <si>
    <t>At Tutorial - Other</t>
  </si>
  <si>
    <t>Technical Digest   (Pre Conference/Tutorial)</t>
  </si>
  <si>
    <t>Proceedings     (At or Post Conference/Tutorial)</t>
  </si>
  <si>
    <t>REVENUE:</t>
  </si>
  <si>
    <t>EXPENSE:</t>
  </si>
  <si>
    <t>NON IEEE Entities:</t>
  </si>
  <si>
    <t>Non IEEE:</t>
  </si>
  <si>
    <t>Conference Registration Fees</t>
  </si>
  <si>
    <t>In Advance-Life Member</t>
  </si>
  <si>
    <t>At Conf-Life Nonmember</t>
  </si>
  <si>
    <r>
      <t xml:space="preserve">22. </t>
    </r>
    <r>
      <rPr>
        <sz val="8"/>
        <rFont val="Helv"/>
      </rPr>
      <t>Program Expense</t>
    </r>
  </si>
  <si>
    <r>
      <t>23.</t>
    </r>
    <r>
      <rPr>
        <sz val="8"/>
        <rFont val="Helv"/>
      </rPr>
      <t xml:space="preserve"> Administration</t>
    </r>
  </si>
  <si>
    <r>
      <t>24.</t>
    </r>
    <r>
      <rPr>
        <sz val="8"/>
        <rFont val="Helv"/>
      </rPr>
      <t xml:space="preserve"> Committee</t>
    </r>
  </si>
  <si>
    <r>
      <t>25.</t>
    </r>
    <r>
      <rPr>
        <sz val="8"/>
        <rFont val="Helv"/>
      </rPr>
      <t xml:space="preserve"> All Other Outlays</t>
    </r>
  </si>
  <si>
    <r>
      <t>26.</t>
    </r>
    <r>
      <rPr>
        <sz val="8"/>
        <rFont val="Helv"/>
      </rPr>
      <t xml:space="preserve"> Total Conf Exp.      </t>
    </r>
  </si>
  <si>
    <r>
      <t>27</t>
    </r>
    <r>
      <rPr>
        <sz val="8"/>
        <rFont val="Helv"/>
      </rPr>
      <t>. Loan Repayments</t>
    </r>
  </si>
  <si>
    <t xml:space="preserve">  28. Total Outlays       </t>
  </si>
  <si>
    <r>
      <t>29.</t>
    </r>
    <r>
      <rPr>
        <sz val="8"/>
        <rFont val="Helv"/>
      </rPr>
      <t xml:space="preserve"> Surplus(Loss)-(Item 13 less Item 26)                $</t>
    </r>
  </si>
  <si>
    <t>PROGRAM EXPENSES</t>
  </si>
  <si>
    <t>SOCIAL FUNCTIONS &amp; PROGRAM EXPENSES Detailed Next page:</t>
  </si>
  <si>
    <t>CONFERENCE LOCATION:</t>
  </si>
  <si>
    <t>Conference Revenue</t>
  </si>
  <si>
    <t>Tutorial Revenue</t>
  </si>
  <si>
    <t>Exhibits Revenue</t>
  </si>
  <si>
    <t xml:space="preserve">    TOTAL REVENUE</t>
  </si>
  <si>
    <t>Conference Expense</t>
  </si>
  <si>
    <t xml:space="preserve">    TOTAL EXPENSE</t>
  </si>
  <si>
    <t>Conference Surplus</t>
  </si>
  <si>
    <t>Tutorial Surplus</t>
  </si>
  <si>
    <t>Exhibits Surplus</t>
  </si>
  <si>
    <t xml:space="preserve">    TOTAL SURPLUS</t>
  </si>
  <si>
    <t xml:space="preserve">      -    Conference Acronym</t>
  </si>
  <si>
    <t>Begin to fill REVENUE and EXPENSE line items found under line 43</t>
  </si>
  <si>
    <t xml:space="preserve">Please fill in this section completely with information on all committee members. </t>
  </si>
  <si>
    <t>Name</t>
  </si>
  <si>
    <t>Program Chair:</t>
  </si>
  <si>
    <t>Jerry Broz</t>
  </si>
  <si>
    <t>International Test Solutions</t>
  </si>
  <si>
    <t>(303) 885-1744</t>
  </si>
  <si>
    <t>Rey Rincon</t>
  </si>
  <si>
    <t>K &amp; S</t>
  </si>
  <si>
    <t>(214) 402-6248</t>
  </si>
  <si>
    <t>Fred Taber</t>
  </si>
  <si>
    <t>IBM Micro Electronics</t>
  </si>
  <si>
    <t>(845) 894-2348</t>
  </si>
  <si>
    <t>Ken Karklan</t>
  </si>
  <si>
    <t>Agilent</t>
  </si>
  <si>
    <t>(408) 553-6235</t>
  </si>
  <si>
    <t>Phil Sietzer</t>
  </si>
  <si>
    <t>Agere Systems</t>
  </si>
  <si>
    <t>(610) 712-6529</t>
  </si>
  <si>
    <t>Ger Koch</t>
  </si>
  <si>
    <t>Philips</t>
  </si>
  <si>
    <t>Tim Swetten</t>
  </si>
  <si>
    <t>Intel</t>
  </si>
  <si>
    <t>(408) 653-7846</t>
  </si>
  <si>
    <t>Bill Williams</t>
  </si>
  <si>
    <t>Motorola</t>
  </si>
  <si>
    <t>(480) 814-3992</t>
  </si>
  <si>
    <t>$ adjusted to reflect attendance rolloff</t>
  </si>
  <si>
    <t>No. of Luncheons</t>
  </si>
  <si>
    <t xml:space="preserve">   (d) Receptions (47530)</t>
  </si>
  <si>
    <t>No. of Receptions</t>
  </si>
  <si>
    <t xml:space="preserve">   (e) Banquets (47540)</t>
  </si>
  <si>
    <t>$ per dinner adjusted to reflect late arrivers and attendance rolloff</t>
  </si>
  <si>
    <t>No. of Banquets</t>
  </si>
  <si>
    <t>Have you verified the cost of catering with hotel/convention center?</t>
  </si>
  <si>
    <t>Is the sales tax included?</t>
  </si>
  <si>
    <t>Amount of sales tax</t>
  </si>
  <si>
    <t>Is the gratuity included?</t>
  </si>
  <si>
    <t>Amount of gratuity (or %)</t>
  </si>
  <si>
    <t>Is the gratuity taxed?</t>
  </si>
  <si>
    <t>Hotel Person contacted:</t>
  </si>
  <si>
    <t>Jeff Midelton</t>
  </si>
  <si>
    <t xml:space="preserve"> Jan 8 2004</t>
  </si>
  <si>
    <t xml:space="preserve">   (g) Other social functions expenses (specify) (47590)</t>
  </si>
  <si>
    <t>Bus Transportation</t>
  </si>
  <si>
    <t>Sea World Tickets, 250 @ $39.90</t>
  </si>
  <si>
    <t>Schedule of Planned Payments to Non-Resident Aliens in the United States</t>
  </si>
  <si>
    <t>To be Completed by Conference Treasurer</t>
  </si>
  <si>
    <t>To be Completed by IEEE Tax Dept.</t>
  </si>
  <si>
    <t>IRS Forms Required</t>
  </si>
  <si>
    <t>Other Tax Requirements and/or Information</t>
  </si>
  <si>
    <t>In Advance-Student Member</t>
  </si>
  <si>
    <t>In Advance-Student Nonmember</t>
  </si>
  <si>
    <t>At Conf-Student member</t>
  </si>
  <si>
    <t>At Conf-Student Nonmember</t>
  </si>
  <si>
    <t>In Advance-Society</t>
  </si>
  <si>
    <t>At Conf-Society</t>
  </si>
  <si>
    <r>
      <t xml:space="preserve">Surpl as % of </t>
    </r>
    <r>
      <rPr>
        <b/>
        <sz val="8"/>
        <rFont val="Arial"/>
        <family val="2"/>
      </rPr>
      <t>Rev</t>
    </r>
  </si>
  <si>
    <t>Conf Publication Sales</t>
  </si>
  <si>
    <t>Social Event</t>
  </si>
  <si>
    <t>To:</t>
  </si>
  <si>
    <t>From:</t>
  </si>
  <si>
    <t>Registration- Student Member</t>
  </si>
  <si>
    <t>Registration- Student Nonmember</t>
  </si>
  <si>
    <t>Registration- Society Member</t>
  </si>
  <si>
    <t>Reduced Rate</t>
  </si>
  <si>
    <t>At Conf. Regular- Full</t>
  </si>
  <si>
    <t>At Conf. Regular- Limited</t>
  </si>
  <si>
    <t>At Conf. Regular- 1 day</t>
  </si>
  <si>
    <t>At Conf. Regular- Other</t>
  </si>
  <si>
    <t xml:space="preserve">     Subtotal At Conf. Member</t>
  </si>
  <si>
    <t xml:space="preserve">     Subtotal Adv. Member</t>
  </si>
  <si>
    <t xml:space="preserve">     Subtotal Adv. Nonmember</t>
  </si>
  <si>
    <t xml:space="preserve">     Subtotal At Conf. Nonmember</t>
  </si>
  <si>
    <t xml:space="preserve">     Subtotal Adv. Reduced rate</t>
  </si>
  <si>
    <t xml:space="preserve">     Subtotal At Conf. Red. Rate</t>
  </si>
  <si>
    <t xml:space="preserve">     Subtotal Adv. Student member</t>
  </si>
  <si>
    <t xml:space="preserve">     Subtotal At Conf. Student Mem.</t>
  </si>
  <si>
    <t xml:space="preserve">     Subtotal Adv. Student Nonmember</t>
  </si>
  <si>
    <t xml:space="preserve">     Subtotal At Conf. Student Nonmem.</t>
  </si>
  <si>
    <t xml:space="preserve">     Subtotal Adv. Society member</t>
  </si>
  <si>
    <t xml:space="preserve">     Subtotal At Conf. Society Member</t>
  </si>
  <si>
    <t xml:space="preserve">     Subtotal Adv. Life Member</t>
  </si>
  <si>
    <t xml:space="preserve">     Subtotal At Conf. Life Member</t>
  </si>
  <si>
    <t># UNITS</t>
  </si>
  <si>
    <t>Dollar Per</t>
  </si>
  <si>
    <t xml:space="preserve">         TOTAL REVENUE</t>
  </si>
  <si>
    <t>To IEEE Headquarters</t>
  </si>
  <si>
    <t>CD Rom/Video, Members</t>
  </si>
  <si>
    <t>CD Rom/Video, Non Members</t>
  </si>
  <si>
    <t>Interim Report</t>
  </si>
  <si>
    <t># People</t>
  </si>
  <si>
    <t>(2) Breakfasts</t>
  </si>
  <si>
    <t>(3) Luncheons</t>
  </si>
  <si>
    <t xml:space="preserve">   No.Breakfasts</t>
  </si>
  <si>
    <t>TOTAL CONFERENCE REVENUE</t>
  </si>
  <si>
    <t xml:space="preserve">2. Dates:    From: </t>
  </si>
  <si>
    <t xml:space="preserve">  To:</t>
  </si>
  <si>
    <t>Conference Number:</t>
  </si>
  <si>
    <t>CONFERENCE NUMBER</t>
  </si>
  <si>
    <t xml:space="preserve"> To:</t>
  </si>
  <si>
    <t>Dates</t>
  </si>
  <si>
    <r>
      <t>T O T A L   R E C E I P T S</t>
    </r>
    <r>
      <rPr>
        <b/>
        <sz val="8.5"/>
        <rFont val="MS Sans Serif"/>
        <family val="2"/>
      </rPr>
      <t xml:space="preserve"> (Incl. Loans &amp; VAT)</t>
    </r>
  </si>
  <si>
    <t>Conversion Date:</t>
  </si>
  <si>
    <t xml:space="preserve">   (b) Advance Program - mail list purchase, design, printing, postage (47120)</t>
  </si>
  <si>
    <t xml:space="preserve">   (c) Other (specify) (47130)</t>
  </si>
  <si>
    <t>Web Site</t>
  </si>
  <si>
    <t xml:space="preserve">   Subtotal for advertising</t>
  </si>
  <si>
    <t xml:space="preserve">   (d) Tutorial expense (if applicable)</t>
  </si>
  <si>
    <t xml:space="preserve">    20% from M1 and add it to T1)</t>
  </si>
  <si>
    <t xml:space="preserve">   M1 Total Advertising</t>
  </si>
  <si>
    <t xml:space="preserve">    Average cost as % of total technical meeting cost (M1/M10)</t>
  </si>
  <si>
    <t>M2 Committee Expenses</t>
  </si>
  <si>
    <t xml:space="preserve">   (a) Secretary (40898) No. hours           x $         /hr. =  </t>
  </si>
  <si>
    <t xml:space="preserve">   (b) Telephone/Postage/Reproduction  (40898)</t>
  </si>
  <si>
    <t xml:space="preserve">   (c) Committee Travel (40710)</t>
  </si>
  <si>
    <t>Chair to attend related meetings at ITC</t>
  </si>
  <si>
    <t xml:space="preserve">   (d) Other (specify)</t>
  </si>
  <si>
    <t xml:space="preserve">       (1) meetings (40898)</t>
  </si>
  <si>
    <t>Committee Dinner</t>
  </si>
  <si>
    <t xml:space="preserve">       (2) social event (40898)</t>
  </si>
  <si>
    <t xml:space="preserve">       (3) student volunteers (47380)</t>
  </si>
  <si>
    <t>E-Mail Internet Access</t>
  </si>
  <si>
    <t>Gray shaded areas at the top of this form should be automatically filed in. If not, please add that information manually.</t>
  </si>
  <si>
    <t>VII</t>
  </si>
  <si>
    <t xml:space="preserve">                                                                                                  </t>
  </si>
  <si>
    <t xml:space="preserve">   (a) Breaks - coffee, pastries, etc. between sessions (47440)</t>
  </si>
  <si>
    <t>No. Breaks</t>
  </si>
  <si>
    <t>No. People     x</t>
  </si>
  <si>
    <t xml:space="preserve">   (b) Luncheons (47440)</t>
  </si>
  <si>
    <t xml:space="preserve">   (c) Other social function expenses (specify) (47440)</t>
  </si>
  <si>
    <t>No.</t>
  </si>
  <si>
    <t xml:space="preserve">T7 Total social function expenses </t>
  </si>
  <si>
    <t xml:space="preserve">Social cost per attendee </t>
  </si>
  <si>
    <t>T8 Total Tutorial Expenses</t>
  </si>
  <si>
    <t>Add T4,T5,T6,T7</t>
  </si>
  <si>
    <t>TUTORIAL INCOME</t>
  </si>
  <si>
    <t>(3) Late/On-Site Registration rates should be at least 20% higher than advance rates.</t>
  </si>
  <si>
    <t>(4) Specify, under "Remarks" who will receive complimentary or special rates, and indicate if the rate includes</t>
  </si>
  <si>
    <t>We certify that we have reviewed and evidenced that conference financial information and bank reconciliations have been accurately prepared. We also express reasonable assurance that the financial statements are free of material misstatement and in our opinion, the financial statements referred to above present fairly, in all material respects, the financial position of the conference.</t>
  </si>
  <si>
    <t xml:space="preserve">IEEE is tax exempt in Colorado, Florida, Maryland, Michigan, Missouri, New Jersey, New Mexico, New York, Texas, Vermont, </t>
  </si>
  <si>
    <t>Washington, DC, and Wisconsin.</t>
  </si>
  <si>
    <t>M1 Advertising (including printing, handling, mailing)</t>
  </si>
  <si>
    <t>Attached Advertising Worksheet should be completed for the TMRF</t>
  </si>
  <si>
    <t>to be reviewed.</t>
  </si>
  <si>
    <t xml:space="preserve">   (a) Call-for-Papers - mail list purchase, design, printing, postage (47130)</t>
  </si>
  <si>
    <t>D</t>
  </si>
  <si>
    <t>C - D</t>
  </si>
  <si>
    <t>This line will automatically total the Ending Balance and Outstanding Deposits</t>
  </si>
  <si>
    <t>Are 1099s/1042s forms required?</t>
  </si>
  <si>
    <t>Ending Balance on Bank Statement</t>
  </si>
  <si>
    <t xml:space="preserve">     # Total Accepted</t>
  </si>
  <si>
    <t>Paradise Point Resort Hotel, 1409 W. Vacation Rd., San Diego CA 92109</t>
  </si>
  <si>
    <t>Secretary Hours</t>
  </si>
  <si>
    <t>Hours</t>
  </si>
  <si>
    <t>Per Hour</t>
  </si>
  <si>
    <t>Student Volunteers</t>
  </si>
  <si>
    <t>Committee Social Event</t>
  </si>
  <si>
    <t>Attendee Gifts line 281</t>
  </si>
  <si>
    <t>Badges/tickets/evaluations</t>
  </si>
  <si>
    <t xml:space="preserve"> Music licensing fees</t>
  </si>
  <si>
    <t>Contingency</t>
  </si>
  <si>
    <t>Advance- Full line 52</t>
  </si>
  <si>
    <t>At Conf. Regular- Full   line 57</t>
  </si>
  <si>
    <t>Advance- Full  line 63</t>
  </si>
  <si>
    <t>At Conf. Regular- Full   line 68</t>
  </si>
  <si>
    <t>Advance- Full line 85</t>
  </si>
  <si>
    <t>At Conf. Regular- Full line 90</t>
  </si>
  <si>
    <t>Advance- Full line 96</t>
  </si>
  <si>
    <t>At Conf. Regular- Full   line 101</t>
  </si>
  <si>
    <t>Advance- Full line 118</t>
  </si>
  <si>
    <t>At Conf. Regular- Full line 123</t>
  </si>
  <si>
    <t>Advance- Full line 74</t>
  </si>
  <si>
    <t xml:space="preserve">The Ending Balance of the month in which the statement is being reconciled.  </t>
  </si>
  <si>
    <t>Balance Subtotal</t>
  </si>
  <si>
    <t>Reconciled Statement Balance</t>
  </si>
  <si>
    <t>Balance in Check Register</t>
  </si>
  <si>
    <t>Add deposits made and entered in the check register but not appearing on the bank statement.  Input the dates in Column F and amounts in Column G.  Insert lines (above Balance Subtotal line). Total amount will auto-populate Column D.</t>
  </si>
  <si>
    <t>Difference (should equal zero)</t>
  </si>
  <si>
    <t>The difference between your Reconciled Statement Balance and Check Register Balance should always be zero.  This line is an aid to help you quickly identify any discrepency and locate the error in reconciliation.</t>
  </si>
  <si>
    <t>Subtract checks written but not yet cleared by the bank and listed on the statement.  Input outstanding checks numbers in Column I and check amounts in Column K. Total amount will auto-populate Column D.</t>
  </si>
  <si>
    <t>Chair Signoff and Confirmation</t>
  </si>
  <si>
    <t>Bank Reconciliation for Conference Account  -  Instructions</t>
  </si>
  <si>
    <t>Type of Service</t>
  </si>
  <si>
    <t>Vendor  Name</t>
  </si>
  <si>
    <t>Amount of Contract</t>
  </si>
  <si>
    <t>Audio Visual</t>
  </si>
  <si>
    <t>Conference Centers</t>
  </si>
  <si>
    <t>Convention Centers</t>
  </si>
  <si>
    <t>Exhibition Decorator</t>
  </si>
  <si>
    <t>Hotel</t>
  </si>
  <si>
    <t>Meeting Mgmt Comp</t>
  </si>
  <si>
    <t>Miscellaneous Venues</t>
  </si>
  <si>
    <t>Printers( proceedings, CD, programs, etc)</t>
  </si>
  <si>
    <t>Certification  of  Accuracy</t>
  </si>
  <si>
    <t>This certification to the following IEEE Conference financial information:</t>
  </si>
  <si>
    <t>Certification of Accuracy</t>
  </si>
  <si>
    <t>Both Conference Treasurer and Conference Chair (or alternate) are required to sign the Certification of Accuracy regarding the financial information presented to close the conference. Email submission of the Certification as part of the Financial Reporting Tool is acceptable provided that one of the signatories send the Certification/Reporting Tool and the other appear in the distribution list (To: or cc).</t>
  </si>
  <si>
    <t>Revision: 7/Nov/06</t>
  </si>
  <si>
    <t xml:space="preserve">Both the Conference Treasurer and Conference Chair (or alternate) are required to sign the Certification of Accuracy regarding the financial information presented to close the conference. A tab is provided on the Financial Tool after the Budget Checklist, and before the Conference Close Check-List.  Email submission of the Certification as part of the Financial Reporting Tool is acceptable provided that one of the signatories send the Certification/Reporting Tool and the other appear in the distribution list (To: or cc). </t>
  </si>
  <si>
    <t>Vendor Program</t>
  </si>
  <si>
    <t>On-Site Costs</t>
  </si>
  <si>
    <t>Local Arrangements</t>
  </si>
  <si>
    <t>Audio-Visual</t>
  </si>
  <si>
    <t>Ops. Room Equipment</t>
  </si>
  <si>
    <t>Signage</t>
  </si>
  <si>
    <t>On-site Temps</t>
  </si>
  <si>
    <t>Security</t>
  </si>
  <si>
    <t>Convention Center</t>
  </si>
  <si>
    <t>Hotel Meeting Rooms</t>
  </si>
  <si>
    <t>Hotel Penalties</t>
  </si>
  <si>
    <t>Tours</t>
  </si>
  <si>
    <t>Attendee Gifts</t>
  </si>
  <si>
    <t>Transportation</t>
  </si>
  <si>
    <t>Hotel Gratuities</t>
  </si>
  <si>
    <t>IEEE CONFERENCE DETAILED FINANCIAL REPORT - PART II: EXPENSE con't</t>
  </si>
  <si>
    <t>ConCardis GmbH, Solmsstr. 4, 60486 Frankfurt, Germany</t>
  </si>
  <si>
    <t>T11 Total Tutorial Income</t>
  </si>
  <si>
    <t>E6 Total Exhibit Income</t>
  </si>
  <si>
    <t>T8 Total Tutorial Expense</t>
  </si>
  <si>
    <t>E7 Total Exhibit Expense</t>
  </si>
  <si>
    <r>
      <t xml:space="preserve">    (if tutorial adv. is not budgeted separately, </t>
    </r>
    <r>
      <rPr>
        <b/>
        <sz val="10"/>
        <rFont val="Geneva"/>
      </rPr>
      <t>subtract</t>
    </r>
  </si>
  <si>
    <r>
      <t>Total attendance</t>
    </r>
    <r>
      <rPr>
        <b/>
        <sz val="8"/>
        <rFont val="Geneva"/>
      </rPr>
      <t xml:space="preserve"> (6)</t>
    </r>
  </si>
  <si>
    <r>
      <t xml:space="preserve">E1  Advertising - </t>
    </r>
    <r>
      <rPr>
        <sz val="10"/>
        <rFont val="Geneva"/>
      </rPr>
      <t>include printing, handling, mailing (47130)</t>
    </r>
  </si>
  <si>
    <t xml:space="preserve">Sunday, June 6 </t>
  </si>
  <si>
    <t>Through:</t>
  </si>
  <si>
    <t xml:space="preserve">   Email:</t>
  </si>
  <si>
    <t>Work Phone:</t>
  </si>
  <si>
    <t xml:space="preserve">  Website/URL:</t>
  </si>
  <si>
    <t xml:space="preserve">  FAX:</t>
  </si>
  <si>
    <t>If you add additional rows to the Budget Worksheet, the information may not carry to the Revenue or Expense pages that follow. Please check subtotals to make sure they are calculating correctly.</t>
  </si>
  <si>
    <t>XII</t>
  </si>
  <si>
    <t>ATTENDEE LIST TEMPLATE</t>
  </si>
  <si>
    <t>PREFERRED VENDOR TEMPLATE</t>
  </si>
  <si>
    <t>These would be vendors you would recommend to other Conference Chairs &amp; committees.</t>
  </si>
  <si>
    <r>
      <t xml:space="preserve">- REQUIRED at least 60 days prior to payment being made.  </t>
    </r>
    <r>
      <rPr>
        <sz val="12"/>
        <color indexed="18"/>
        <rFont val="Arial"/>
        <family val="2"/>
      </rPr>
      <t xml:space="preserve">
Example:  A Short Course Instructor is expected to be paid at the conference.  This form must be sent to IEEE 60 prior to the start of the conference to allow time for processing and instructions to be returned to the conference organizer.
</t>
    </r>
    <r>
      <rPr>
        <b/>
        <sz val="12"/>
        <color indexed="18"/>
        <rFont val="Arial"/>
        <family val="2"/>
      </rPr>
      <t>- List all non-US citizens/resident aliens who will receive monetary compensation.</t>
    </r>
    <r>
      <rPr>
        <sz val="12"/>
        <color indexed="18"/>
        <rFont val="Arial"/>
        <family val="2"/>
      </rPr>
      <t xml:space="preserve">  
Examples: awards, grants, honorariums, prizes, commission payments, hourly compensation payments and lump sum payments (do not include expensed reimbursements). 
</t>
    </r>
    <r>
      <rPr>
        <b/>
        <sz val="12"/>
        <color indexed="18"/>
        <rFont val="Arial"/>
        <family val="2"/>
      </rPr>
      <t xml:space="preserve">- If the conference HAS NOT made any payments to non-US citizens/resident aliens, please enter “NONE” on line 1 and return when submitting final financial reporting. 
</t>
    </r>
    <r>
      <rPr>
        <sz val="12"/>
        <color indexed="18"/>
        <rFont val="Arial"/>
        <family val="2"/>
      </rPr>
      <t xml:space="preserve">
</t>
    </r>
    <r>
      <rPr>
        <b/>
        <sz val="12"/>
        <color indexed="18"/>
        <rFont val="Arial"/>
        <family val="2"/>
      </rPr>
      <t xml:space="preserve">- Return this form to Conference Services by mail: IEEE Conference Services, 445 Hoes Ln, Piscataway, NJ  08854. </t>
    </r>
    <r>
      <rPr>
        <sz val="12"/>
        <color indexed="18"/>
        <rFont val="Arial"/>
        <family val="2"/>
      </rPr>
      <t xml:space="preserve"> </t>
    </r>
  </si>
  <si>
    <t xml:space="preserve">     Abstract Review</t>
  </si>
  <si>
    <t xml:space="preserve">     Full Paper Review</t>
  </si>
  <si>
    <r>
      <t>DESTROY UNUSED CHECK FORM</t>
    </r>
    <r>
      <rPr>
        <sz val="14"/>
        <rFont val="Arial"/>
        <family val="2"/>
      </rPr>
      <t xml:space="preserve"> </t>
    </r>
  </si>
  <si>
    <t xml:space="preserve">CONFERENCE HOP #:           </t>
  </si>
  <si>
    <t>Fill in the check numbers of all unused checks for each book</t>
  </si>
  <si>
    <t>Destroy all unused checks</t>
  </si>
  <si>
    <t xml:space="preserve">Date Checks were Destroyed </t>
  </si>
  <si>
    <t xml:space="preserve">IEEE Conference Services </t>
  </si>
  <si>
    <t>445 Hoes Lane</t>
  </si>
  <si>
    <t>Piscataway, NJ  08855</t>
  </si>
  <si>
    <t>Conference-Finance@ieee.org</t>
  </si>
  <si>
    <t>+1 732 562 3878</t>
  </si>
  <si>
    <t>Bank Name:</t>
  </si>
  <si>
    <t xml:space="preserve">Note: </t>
  </si>
  <si>
    <t>Middle Init</t>
  </si>
  <si>
    <t>Conf Num</t>
  </si>
  <si>
    <t>CONFERENCE NUMBER:</t>
  </si>
  <si>
    <t>Conference Num:</t>
  </si>
  <si>
    <t>1a. Conference num:</t>
  </si>
  <si>
    <t>Conf Number:</t>
  </si>
  <si>
    <t xml:space="preserve">      -   Conference Number</t>
  </si>
  <si>
    <t xml:space="preserve">      -   Conference Dates (To and From)</t>
  </si>
  <si>
    <t xml:space="preserve">      -    Conference Location</t>
  </si>
  <si>
    <t>This information is linked to all the other spreadsheets in the Reporting Tool Workbook</t>
  </si>
  <si>
    <t>Please begin Conference budgeting process using the Budget Worksheet (First Tab)</t>
  </si>
  <si>
    <t xml:space="preserve">Please follow the guidelines in the Computer Society Technical Meeting Handbook.  </t>
  </si>
  <si>
    <t>The handbook is available on our web site at: http://computer.org/conferences/orgtools.htm</t>
  </si>
  <si>
    <t xml:space="preserve">to the document to tmrf@computer.org.  The final report should be submitted no more than four months </t>
  </si>
  <si>
    <t>after the conference.  IEEE imposes fines for overdue reports.</t>
  </si>
  <si>
    <t>Please make budget entries in US dollars.  For meetings held outside the USA, indicate here</t>
  </si>
  <si>
    <t>the local currency (e.g., Swiss Francs) and the conversion rate used to  compute the US dollar entries.</t>
  </si>
  <si>
    <t>compute the U.S. dollar entries.</t>
  </si>
  <si>
    <t>Local Currency:</t>
  </si>
  <si>
    <t xml:space="preserve">        Conversion Rate/Local Currency per U.S. Dollar:</t>
  </si>
  <si>
    <t>PROJECT CODE</t>
  </si>
  <si>
    <t>CONFERENCE ACRONYM</t>
  </si>
  <si>
    <t>CONFERENCE DATES</t>
  </si>
  <si>
    <t>CONFERENCE LOCATION</t>
  </si>
  <si>
    <t>CONFERENCE TITLE</t>
  </si>
  <si>
    <t xml:space="preserve">      To:</t>
  </si>
  <si>
    <t>SPONSOR/COSPONSORS</t>
  </si>
  <si>
    <t>Regions</t>
  </si>
  <si>
    <t>Table located on the Conference Summary Rpt TAB (line 31).</t>
  </si>
  <si>
    <t>If you choose not to use the WORKSHEET (Tab1),</t>
  </si>
  <si>
    <t xml:space="preserve"> (and plug numbers directly into the SOCIAL FUNCTIONS page,</t>
  </si>
  <si>
    <t xml:space="preserve">INSTRUCTIONS </t>
  </si>
  <si>
    <t>Instructions:</t>
  </si>
  <si>
    <t>It should automatically populate if you used those spreadsheet tabs.</t>
  </si>
  <si>
    <t>This Summary is used to update the IEEE Database</t>
  </si>
  <si>
    <t xml:space="preserve"> (along with the 4 TABS that follow it).</t>
  </si>
  <si>
    <t>Dr. Georg Müller</t>
  </si>
  <si>
    <t>Prof. Dr. Dr. hc. Manfred Thumm</t>
  </si>
  <si>
    <t>EURO</t>
  </si>
  <si>
    <t>Note that the Budget Worksheet will not allow entries into protected cells (with formulas)</t>
  </si>
  <si>
    <t>I</t>
  </si>
  <si>
    <t>BUDGET WORKSHEET</t>
  </si>
  <si>
    <t>II</t>
  </si>
  <si>
    <t>SUMMARY</t>
  </si>
  <si>
    <t>a</t>
  </si>
  <si>
    <t>Surplus sent to Sponsor:</t>
  </si>
  <si>
    <t>Notes from Conference Treasurer:</t>
  </si>
  <si>
    <t>All Invoices paid?</t>
  </si>
  <si>
    <r>
      <t xml:space="preserve">Bank Statement showing zero balance    </t>
    </r>
    <r>
      <rPr>
        <b/>
        <sz val="10"/>
        <rFont val="Arial"/>
        <family val="2"/>
      </rPr>
      <t xml:space="preserve"> </t>
    </r>
    <r>
      <rPr>
        <sz val="10"/>
        <rFont val="Arial"/>
        <family val="2"/>
      </rPr>
      <t>(For non-IEEE Concentration Banking accounts)</t>
    </r>
  </si>
  <si>
    <r>
      <t>Loans Repaid [</t>
    </r>
    <r>
      <rPr>
        <b/>
        <sz val="11"/>
        <rFont val="Arial"/>
        <family val="2"/>
      </rPr>
      <t xml:space="preserve"> DUE 30 DAYS AFTER CONFERENCE</t>
    </r>
    <r>
      <rPr>
        <b/>
        <sz val="12"/>
        <rFont val="Arial"/>
        <family val="2"/>
      </rPr>
      <t xml:space="preserve"> ]</t>
    </r>
  </si>
  <si>
    <t>Begin filling the blank gray spaces on the Budget Checklist.</t>
  </si>
  <si>
    <t>Other (Mailing)</t>
  </si>
  <si>
    <t>Sunday Reception</t>
  </si>
  <si>
    <t>EXCOM Meeting (3 meals) at 2008 ICOPS</t>
  </si>
  <si>
    <t>ICOPS 2008 Organizational Meeting</t>
  </si>
  <si>
    <t>Mini Course Meeting</t>
  </si>
  <si>
    <t>Free IEEE Memberships</t>
  </si>
  <si>
    <t>All Other Outlays</t>
  </si>
  <si>
    <t>Total Euro Amt</t>
  </si>
  <si>
    <t>IEEE Advance Loan Repayment</t>
  </si>
  <si>
    <t>Euos</t>
  </si>
  <si>
    <t>Euros</t>
  </si>
  <si>
    <t>Euros Total Replay</t>
  </si>
  <si>
    <t>Surplus (Loss) €</t>
  </si>
  <si>
    <t>€</t>
  </si>
  <si>
    <t>USB-Sticks</t>
  </si>
  <si>
    <t>ICOPS2008 Organizational Meeting</t>
  </si>
  <si>
    <t>Baden Württembergische Bank Karlsruhe</t>
  </si>
  <si>
    <t>ICOPS2008</t>
  </si>
  <si>
    <t>Merchandising Articles</t>
  </si>
  <si>
    <t>LAN for Internet-Café</t>
  </si>
  <si>
    <t>W-LAN</t>
  </si>
  <si>
    <t>Tram tickets for Karlsruhe and surroundings</t>
  </si>
  <si>
    <t>Tram tickets for Karlsruhe</t>
  </si>
  <si>
    <t>LAN for Internet Café</t>
  </si>
  <si>
    <t xml:space="preserve">    (s) Proceedings for attendees (47390)</t>
  </si>
  <si>
    <t xml:space="preserve">         Formula - No. of copies X cost per page X no. of page = </t>
  </si>
  <si>
    <t xml:space="preserve">         Freight</t>
  </si>
  <si>
    <t xml:space="preserve">        Special author kit shipping (47390)</t>
  </si>
  <si>
    <t xml:space="preserve">    (t) Meeting space rental (47210)</t>
  </si>
  <si>
    <t xml:space="preserve">    (u) Music licensing fees (47590)</t>
  </si>
  <si>
    <t xml:space="preserve">    (v) Transportation (courtesy bus, etc.) (47340)</t>
  </si>
  <si>
    <t xml:space="preserve">M3 Total operating expenses </t>
  </si>
  <si>
    <t>Other (Book of Abstracts)</t>
  </si>
  <si>
    <t>Information on this tab will automatically populate the rest of the tabs (worksheets) that follow.</t>
  </si>
  <si>
    <t>Blue Checkboxes are available at the left of each budget milestone.</t>
  </si>
  <si>
    <t>On certain items, (such as Sponsor names), drop down information is available when the cursor enters the blank gray space. [lines 19, 20, 21]</t>
  </si>
  <si>
    <t>Fill in any blank gray shaded areas at the top of the page including:</t>
  </si>
  <si>
    <t xml:space="preserve">     (Note: these items must be explained under remarks after section M7.  Keynote speakers </t>
  </si>
  <si>
    <t xml:space="preserve">      should not receive an honorarium.)</t>
  </si>
  <si>
    <t>Gray shaded areas at the top of this page should have populated automatically if the Budget Checklist Tab was used. If the Budget Checklist was not used:</t>
  </si>
  <si>
    <t>Adding lines to the Worksheet may cause links to fail in the spreadsheets that follow.</t>
  </si>
  <si>
    <r>
      <t xml:space="preserve">This table does NOT link automatically to the Hotel Summary Table located on the </t>
    </r>
    <r>
      <rPr>
        <b/>
        <sz val="10"/>
        <rFont val="Arial"/>
        <family val="2"/>
      </rPr>
      <t>Conference Summary Rpt</t>
    </r>
    <r>
      <rPr>
        <sz val="10"/>
        <rFont val="Arial"/>
        <family val="2"/>
      </rPr>
      <t xml:space="preserve"> TAB (line 31).</t>
    </r>
  </si>
  <si>
    <t>This Summary is used to update the IEEE Database (along with the 4 TABS that follow it).</t>
  </si>
  <si>
    <t>At the bottom of the SUMMARY page please include the Sponsorship information. This will populate automatically if the Budget Checklist Tab was used. If not, this area needs to be updated. Two drop down lines (lines 62 &amp; 63) provide a generic list of IEEE standard Societies &amp; Councils. Below that you can add other Sponsors including outside Sponsors. Please indicate the % share of financial responsability.</t>
  </si>
  <si>
    <t>At the bottom of the SUMMARY PAGE, please fill out the name of the Financial Institution, the Auditor's information, and your name.This will be automatically populated if the Budget Checklist TAB was used.</t>
  </si>
  <si>
    <t>XIII</t>
  </si>
  <si>
    <t>IEEE / CMS will not be able to re-create a list from a hard copy received.</t>
  </si>
  <si>
    <t xml:space="preserve">The REVENUE Tab should have automatically populated from the Budget Worksheet/ Budget Checklist TABS. </t>
  </si>
  <si>
    <t>This page is used by IEEE CMS group to update the main database.</t>
  </si>
  <si>
    <r>
      <t xml:space="preserve">EXPENSE'      </t>
    </r>
    <r>
      <rPr>
        <b/>
        <sz val="10"/>
        <rFont val="Arial"/>
        <family val="2"/>
      </rPr>
      <t xml:space="preserve">(Three Tabs)  </t>
    </r>
    <r>
      <rPr>
        <b/>
        <sz val="12"/>
        <rFont val="Arial"/>
        <family val="2"/>
      </rPr>
      <t xml:space="preserve">           ' EXPENSE CON'T'      'SOCIAL FUNCTIONS'</t>
    </r>
  </si>
  <si>
    <t>If  the Budget Worksheet or Budget Checklist (Items I and II above), were not used,  then please fill the gray areas on the EXPENSE  that are not already populated by the SUMMARY page.</t>
  </si>
  <si>
    <t>Gray shaded areas at the top of this form should be automatically filed in from the SUMMARY page (Item III above). If not, please add that information manually.</t>
  </si>
  <si>
    <t xml:space="preserve">  Please create a separate TAB for each bank Reconciliation.</t>
  </si>
  <si>
    <r>
      <t>When you are ready to close your Concentration Bank Account, please provide CMS with the information indicated on this form to:(</t>
    </r>
    <r>
      <rPr>
        <u/>
        <sz val="10"/>
        <color indexed="12"/>
        <rFont val="Arial"/>
        <family val="2"/>
      </rPr>
      <t>conference-services@ieee.org</t>
    </r>
    <r>
      <rPr>
        <sz val="10"/>
        <rFont val="Arial"/>
        <family val="2"/>
      </rPr>
      <t xml:space="preserve">).         </t>
    </r>
  </si>
  <si>
    <t xml:space="preserve"> the page protection will have to be removed in order for the calculations to work.</t>
  </si>
  <si>
    <t xml:space="preserve"> Let me know &amp; I will assist you on this @ 732  562-5486.</t>
  </si>
  <si>
    <t xml:space="preserve">This table does NOT link automatically to the Hotel Summary </t>
  </si>
  <si>
    <t>Travel</t>
  </si>
  <si>
    <t>Meetings, Conf Calls</t>
  </si>
  <si>
    <t>Miscellaneous</t>
  </si>
  <si>
    <t>VAT</t>
  </si>
  <si>
    <t>TOTAL EXPENSES</t>
  </si>
  <si>
    <t xml:space="preserve">  Budget</t>
  </si>
  <si>
    <t xml:space="preserve">   Interim</t>
  </si>
  <si>
    <t xml:space="preserve">     Final</t>
  </si>
  <si>
    <t xml:space="preserve">X </t>
  </si>
  <si>
    <t xml:space="preserve">   No. Luncheons</t>
  </si>
  <si>
    <t>(4) Dinner</t>
  </si>
  <si>
    <t xml:space="preserve">   No. Dinner</t>
  </si>
  <si>
    <t>(5) Breaks</t>
  </si>
  <si>
    <t xml:space="preserve">   No. Breaks</t>
  </si>
  <si>
    <t>(6) Other F &amp; B activities</t>
  </si>
  <si>
    <t>b</t>
  </si>
  <si>
    <t>MOU between Sponsors (Required for IEEE Budget Approval)</t>
  </si>
  <si>
    <t>Workbook Tabs Financial Summary, Revenue and Expense - multiple (Required for IEEE Budget Approval)</t>
  </si>
  <si>
    <t>INSURANCE FORM (Required for IEEE Budget Approval)</t>
  </si>
  <si>
    <t>BANK INFORMATION (Required for IEEE Budget Approval)</t>
  </si>
  <si>
    <t>COI - Conflict of Interest (Required for IEEE Budget Approval)</t>
  </si>
  <si>
    <t>HOW WILL EXHIBITS &amp; OTHER CREDIT CARDS BE PROCESSED, IF DIFFERENT THAN ABOVE?</t>
  </si>
  <si>
    <t>Are Tax (_0_%) and Gratuity (18%)  Included??</t>
  </si>
  <si>
    <t>M12 Total Income (M10 plus M11)</t>
  </si>
  <si>
    <t>PRELIMINARY BUDGET SUMMARY</t>
  </si>
  <si>
    <t>S1 INCOME</t>
  </si>
  <si>
    <t>M12 Total Meeting Income</t>
  </si>
  <si>
    <t>S1 TOTAL INCOME</t>
  </si>
  <si>
    <t>S2 EXPENSES</t>
  </si>
  <si>
    <t>M9 Total Meeting Expense</t>
  </si>
  <si>
    <t>S2 TOTAL EXPENSES</t>
  </si>
  <si>
    <t>S3 SURPLUS (S1 minus S2)</t>
  </si>
  <si>
    <t>Estimated surplus should be at least 10% of estimated expenses.</t>
  </si>
  <si>
    <t xml:space="preserve">TUTORIAL OR WORKSHOP EXPENSES </t>
  </si>
  <si>
    <t>(Note:  this section can be used for tutorials or workshop expenses)</t>
  </si>
  <si>
    <t>T1 Advertising (47130)</t>
  </si>
  <si>
    <t>T2 Operating Expenses</t>
  </si>
  <si>
    <t xml:space="preserve">   (a) Advance Registration (47550)</t>
  </si>
  <si>
    <t xml:space="preserve">   (b) On-site registration - if by CS Staff, include travel expenses (47550)</t>
  </si>
  <si>
    <t xml:space="preserve">   (c) Audio Visual Equipment and microphones-labor &amp; equip. (47420)</t>
  </si>
  <si>
    <t xml:space="preserve">   (d) Computer &amp; other equipment rental (47420)</t>
  </si>
  <si>
    <t xml:space="preserve">   (e) Notes (41410)</t>
  </si>
  <si>
    <t># of copies x # of pages x cost per copy</t>
  </si>
  <si>
    <t xml:space="preserve">   (f) Signs (47430)</t>
  </si>
  <si>
    <t xml:space="preserve">   (g) Tutorial Speaker fees and travel expenses (47460)</t>
  </si>
  <si>
    <t>No.\tutorials</t>
  </si>
  <si>
    <t>No. of days</t>
  </si>
  <si>
    <t>No.\full-day spkrs.</t>
  </si>
  <si>
    <t>rate</t>
  </si>
  <si>
    <t>No.\half-day spkrs.</t>
  </si>
  <si>
    <t>No.\spkrs.</t>
  </si>
  <si>
    <t>Travel Exp.</t>
  </si>
  <si>
    <t xml:space="preserve">   (h) Meeting space rental (47430)</t>
  </si>
  <si>
    <t>T2 Total operating expenses (47430)</t>
  </si>
  <si>
    <t>T3 Other tutorial expenses</t>
  </si>
  <si>
    <t>List and describe any expense not identified above:</t>
  </si>
  <si>
    <t>T3 Total Other Tutorial Expenses</t>
  </si>
  <si>
    <t>T4 Tutorial expenses subtotal</t>
  </si>
  <si>
    <t>Add T1,T2,T3</t>
  </si>
  <si>
    <t xml:space="preserve">T5 Contingency </t>
  </si>
  <si>
    <t>of line T4</t>
  </si>
  <si>
    <t>T6 Computer Society Administrative Services</t>
  </si>
  <si>
    <t>(note: This is a mandatory entry for all meetings; it helps recover expenses incurred by the Computer Society</t>
  </si>
  <si>
    <t>The Reporting Tool Workbook is designed to incorporate all required conference financial information in one easy-to-use spreadsheet.  Whether you are submitting the conference budget for approval or final financials for closing, the Reporting Tool Workbook should be used for all updates and submissions.  Once complete, the workbook becomes part of the IEEE Conference Archives and can be shared with future conference organizers. 
The workbook is a step in simplification and automation of conference financials.  Your feedback is appreciated as we work toward gathering requirements for a future web-based system.</t>
  </si>
  <si>
    <t>You may also list any vendors who you would NOT recommend again due to inadequate service.</t>
  </si>
  <si>
    <t>BANK RECONCILIATION</t>
  </si>
  <si>
    <t>May, 8th, 2009</t>
  </si>
  <si>
    <t>May. 8th, 2009</t>
  </si>
  <si>
    <t>Dr. Georg Mueller, georg.mueller@ihm.fzk.de</t>
  </si>
  <si>
    <t>Dr. Georg Mueller</t>
  </si>
  <si>
    <t>08-May-09</t>
  </si>
  <si>
    <t>PLEASE FILL OUT GREY SHADED AREAS IF NOT USING THE BUDGET WORKSHEET</t>
  </si>
  <si>
    <t>Travel Grants &amp; Awards</t>
  </si>
  <si>
    <t>Insurance</t>
  </si>
  <si>
    <t>Printing/Duplication</t>
  </si>
  <si>
    <t>Postage</t>
  </si>
  <si>
    <t>Office Supplies</t>
  </si>
  <si>
    <t>Freight Shipping</t>
  </si>
  <si>
    <t>Grant G&amp;A</t>
  </si>
  <si>
    <t>Phone Fax</t>
  </si>
  <si>
    <t>Admin Services</t>
  </si>
  <si>
    <t>Staff travel</t>
  </si>
  <si>
    <t>COMMITTEE</t>
  </si>
  <si>
    <t>OC &amp; TPC Gifts</t>
  </si>
  <si>
    <t>OC Attire</t>
  </si>
  <si>
    <t>page and update automatically</t>
  </si>
  <si>
    <t>If  the Budget Worksheet or Budget Checklist were NOT used,</t>
  </si>
  <si>
    <t xml:space="preserve"> then please fill the gray areas on the EXPENSE  pages that are not already populated</t>
  </si>
  <si>
    <t>from the SUMMARY page</t>
  </si>
  <si>
    <t>Social Functions expense is linked to the WORKSHEET</t>
  </si>
  <si>
    <t>If you choose NOT to use the WORKSHEET,</t>
  </si>
  <si>
    <t>please add formulas to the SOCIAL FUNCTIONS PAGE</t>
  </si>
  <si>
    <t xml:space="preserve"> (# EVENTS) X ( # Guests ) X ($Avg Cost per person)</t>
  </si>
  <si>
    <t>CLICK HERE for INSTRUCTIONS for EXPENSE Pages- Drop Down Wiindow</t>
  </si>
  <si>
    <t>Also Note ethat the SOCIAL FUNCTIONS section does NOT calculate</t>
  </si>
  <si>
    <t>Expense $$$ should automatically link (roll up) to the SUMMARY page</t>
  </si>
  <si>
    <t>If you used the Budget Checklist, and/or the Budget Worksheet to enter data,</t>
  </si>
  <si>
    <t xml:space="preserve"> the next five tabs should be populated automatically.</t>
  </si>
  <si>
    <t>then please begin by filling in the gray areas on the SUMMARY sheet tab first.</t>
  </si>
  <si>
    <t>At the bottom of the SUMMARY page please include the Sponsorship information.</t>
  </si>
  <si>
    <t xml:space="preserve">This will populate automatically if the Budget Checklist Tab was used. </t>
  </si>
  <si>
    <t xml:space="preserve">If not, this area needs to be updated. </t>
  </si>
  <si>
    <t xml:space="preserve">Two drop down lines (lines 62 &amp; 63) provide a generic list of </t>
  </si>
  <si>
    <t xml:space="preserve">IEEE standard Societies &amp; Councils. </t>
  </si>
  <si>
    <t xml:space="preserve">Below that you can add other Sponsors including outside Sponsors. </t>
  </si>
  <si>
    <t xml:space="preserve"> Please indicate the % share of financial responsability.</t>
  </si>
  <si>
    <t>If you add additional rows to the Budget Worksheet,</t>
  </si>
  <si>
    <t xml:space="preserve"> the information may not carry to the Revenue or Expense pages that follow. </t>
  </si>
  <si>
    <t>Please check subtotals to make sure they are calculating correctly.</t>
  </si>
  <si>
    <t xml:space="preserve">please fill out the name of the Financial Institution, </t>
  </si>
  <si>
    <t>the Auditor's information, and your name.</t>
  </si>
  <si>
    <t>This will be automatically populated if the Budget Checklist TAB was used.</t>
  </si>
  <si>
    <r>
      <t>- REQUIRED by 1 December of each year payments are made.</t>
    </r>
    <r>
      <rPr>
        <sz val="10"/>
        <rFont val="Arial"/>
        <family val="2"/>
      </rPr>
      <t xml:space="preserve">  
Example:  A 2007 conference paid an individual in 2006 for design of Call for Papers.  By 1 December 2006 a Schedule of Payments form and accompanying Subsititute Form W9 must be sent to IEEE Conference Services.
</t>
    </r>
    <r>
      <rPr>
        <sz val="10"/>
        <color indexed="12"/>
        <rFont val="Arial"/>
        <family val="2"/>
      </rPr>
      <t xml:space="preserve">- List all US citizens and resident aliens who will receive monetary compensation. </t>
    </r>
    <r>
      <rPr>
        <sz val="10"/>
        <rFont val="Arial"/>
        <family val="2"/>
      </rPr>
      <t xml:space="preserve"> 
Examples: awards, grants, honorariums, prizes, commission payments, hourly compensation payments and lump sum payments (do not include expensed reimbursements) . 
</t>
    </r>
    <r>
      <rPr>
        <sz val="10"/>
        <color indexed="12"/>
        <rFont val="Arial"/>
        <family val="2"/>
      </rPr>
      <t xml:space="preserve">- If the conference HAS NOT made any payments to US citizens and resident aliens, please enter “NONE” on line 1. </t>
    </r>
    <r>
      <rPr>
        <sz val="10"/>
        <rFont val="Arial"/>
        <family val="2"/>
      </rPr>
      <t xml:space="preserve">
</t>
    </r>
    <r>
      <rPr>
        <sz val="10"/>
        <color indexed="12"/>
        <rFont val="Arial"/>
        <family val="2"/>
      </rPr>
      <t>- Return this form to Conference Services by mail:  IEEE Conference Services, 445 Hoes Ln, Piscataway, NJ   08854</t>
    </r>
  </si>
  <si>
    <r>
      <t>- REQUIRED at least 60 days prior to payment being made.</t>
    </r>
    <r>
      <rPr>
        <sz val="10"/>
        <rFont val="Arial"/>
        <family val="2"/>
      </rPr>
      <t xml:space="preserve">  
Example:  A Short Course Instructor is expected to be paid at the conference.  This form must be sent to IEEE 60 prior to the start of the conference to allow time for processing and instructions to be returned to the conference organizer.
</t>
    </r>
    <r>
      <rPr>
        <sz val="10"/>
        <color indexed="12"/>
        <rFont val="Arial"/>
        <family val="2"/>
      </rPr>
      <t>- List all non-US citizens/resident aliens who will receive monetary compensation.</t>
    </r>
    <r>
      <rPr>
        <sz val="10"/>
        <rFont val="Arial"/>
        <family val="2"/>
      </rPr>
      <t xml:space="preserve">  
Examples: awards, grants, honorariums, prizes, commission payments, hourly compensation payments and lump sum payments (do not include expensed reimbursements). 
</t>
    </r>
    <r>
      <rPr>
        <sz val="10"/>
        <color indexed="12"/>
        <rFont val="Arial"/>
        <family val="2"/>
      </rPr>
      <t xml:space="preserve">- If the conference HAS NOT made any payments to non-US citizens/resident aliens, please enter “NONE” on line 1 and return when submitting final financial reporting. </t>
    </r>
    <r>
      <rPr>
        <sz val="10"/>
        <rFont val="Arial"/>
        <family val="2"/>
      </rPr>
      <t xml:space="preserve">
</t>
    </r>
    <r>
      <rPr>
        <sz val="10"/>
        <color indexed="12"/>
        <rFont val="Arial"/>
        <family val="2"/>
      </rPr>
      <t>- Return this form to Conference Services by mail: IEEE Conference Services, 445 Hoes Ln, Piscataway, NJ  08854.</t>
    </r>
    <r>
      <rPr>
        <sz val="10"/>
        <rFont val="Arial"/>
        <family val="2"/>
      </rPr>
      <t xml:space="preserve">  </t>
    </r>
  </si>
  <si>
    <r>
      <t xml:space="preserve">- </t>
    </r>
    <r>
      <rPr>
        <sz val="10"/>
        <color indexed="12"/>
        <rFont val="Arial"/>
        <family val="2"/>
      </rPr>
      <t>Conference Chairman and Treasurer are REQUIRED to certify by their signature below (or by email certification) that they have reviewed and evidenced that bank reconciliations have been accurately prepared.</t>
    </r>
    <r>
      <rPr>
        <sz val="10"/>
        <rFont val="Arial"/>
        <family val="2"/>
      </rPr>
      <t xml:space="preserve">
- Bank reconciliation should be completed monthly (create a new tab for each month) and available for audit when requested by IEEE Conferences Services.  The bank reconciliation can be done with the help of the terms and form listed below.  
- Monthly reconciliations should be submitted to IEEE Conference Services, (conference-services@ieee.org) as part of the Final Financial Reporting that is required to close the conference.</t>
    </r>
  </si>
  <si>
    <t>This is also an opportunity to highlight preferred vendors or inform IEEE of vendors who supply less than adequate service.</t>
  </si>
  <si>
    <t>CONFERENCE CONTRACT LISTING</t>
  </si>
  <si>
    <t>Management/ Services</t>
  </si>
  <si>
    <t>Internal Promotion</t>
  </si>
  <si>
    <t>Internal General</t>
  </si>
  <si>
    <t>External Promotion</t>
  </si>
  <si>
    <t>External General</t>
  </si>
  <si>
    <t xml:space="preserve">   Total</t>
  </si>
  <si>
    <t>Registration Expense</t>
  </si>
  <si>
    <t>PROMOTION</t>
  </si>
  <si>
    <t>Announcement</t>
  </si>
  <si>
    <t>First Call For Papers</t>
  </si>
  <si>
    <t>Call For Papers</t>
  </si>
  <si>
    <t>Advance Program</t>
  </si>
  <si>
    <t>Final Program</t>
  </si>
  <si>
    <t>Advertisements</t>
  </si>
  <si>
    <t>CONFERENCE PUBLICATIONS</t>
  </si>
  <si>
    <t>Tech Digest</t>
  </si>
  <si>
    <t>Proceedings</t>
  </si>
  <si>
    <t xml:space="preserve">    Total</t>
  </si>
  <si>
    <t>CONFERENCE FINANCIAL INSTITUTION &amp; AUDIT SUMMARY</t>
  </si>
  <si>
    <t xml:space="preserve">    </t>
  </si>
  <si>
    <t xml:space="preserve">      NOTE: BE SURE TO COMPLETE AND RETURN ALL FINANCIAL FORMS TOGETHER   ("PART I: REVENUE," "PART II: EXPENSE," "SOCIAL FUNCTIONS" AND "SUMMARY  REPORT").</t>
  </si>
  <si>
    <t>FINAL/ ACTUAL</t>
  </si>
  <si>
    <r>
      <t>4.</t>
    </r>
    <r>
      <rPr>
        <sz val="8"/>
        <rFont val="Helv"/>
      </rPr>
      <t xml:space="preserve"> Indicate type of report by checking one box:</t>
    </r>
  </si>
  <si>
    <r>
      <t>5.</t>
    </r>
    <r>
      <rPr>
        <sz val="8"/>
        <rFont val="Helv"/>
      </rPr>
      <t xml:space="preserve"> All revenue and expense figures below must be in U.S. Dollars.  For Conferences held outside </t>
    </r>
  </si>
  <si>
    <r>
      <t>6.</t>
    </r>
    <r>
      <rPr>
        <sz val="8"/>
        <rFont val="Helv"/>
      </rPr>
      <t xml:space="preserve"> Registration Fees     </t>
    </r>
  </si>
  <si>
    <r>
      <t>7.</t>
    </r>
    <r>
      <rPr>
        <sz val="8"/>
        <rFont val="Helv"/>
      </rPr>
      <t xml:space="preserve"> Conf. Publicat. Sales</t>
    </r>
  </si>
  <si>
    <r>
      <t>8.</t>
    </r>
    <r>
      <rPr>
        <sz val="8"/>
        <rFont val="Helv"/>
      </rPr>
      <t xml:space="preserve"> Exhibits</t>
    </r>
  </si>
  <si>
    <r>
      <t>9.</t>
    </r>
    <r>
      <rPr>
        <sz val="8"/>
        <rFont val="Helv"/>
      </rPr>
      <t xml:space="preserve"> Social Event</t>
    </r>
  </si>
  <si>
    <r>
      <t>10.</t>
    </r>
    <r>
      <rPr>
        <sz val="8"/>
        <rFont val="Helv"/>
      </rPr>
      <t xml:space="preserve"> All Other Receipts</t>
    </r>
  </si>
  <si>
    <r>
      <t>11.</t>
    </r>
    <r>
      <rPr>
        <sz val="8"/>
        <rFont val="Helv"/>
      </rPr>
      <t xml:space="preserve"> Total Conf. Revenue </t>
    </r>
  </si>
  <si>
    <r>
      <t>12.</t>
    </r>
    <r>
      <rPr>
        <sz val="8"/>
        <rFont val="Helv"/>
      </rPr>
      <t xml:space="preserve"> Conference Loans</t>
    </r>
  </si>
  <si>
    <r>
      <t>14.</t>
    </r>
    <r>
      <rPr>
        <sz val="8"/>
        <rFont val="Helv"/>
      </rPr>
      <t xml:space="preserve"> Management Services</t>
    </r>
  </si>
  <si>
    <r>
      <t>15.</t>
    </r>
    <r>
      <rPr>
        <sz val="8"/>
        <rFont val="Helv"/>
      </rPr>
      <t xml:space="preserve"> Registration Expense</t>
    </r>
  </si>
  <si>
    <r>
      <t>16.</t>
    </r>
    <r>
      <rPr>
        <sz val="8"/>
        <rFont val="Helv"/>
      </rPr>
      <t xml:space="preserve"> Promotion               </t>
    </r>
  </si>
  <si>
    <r>
      <t>17.</t>
    </r>
    <r>
      <rPr>
        <sz val="8"/>
        <rFont val="Helv"/>
      </rPr>
      <t xml:space="preserve"> Conf. Publicat.</t>
    </r>
  </si>
  <si>
    <r>
      <t>18.</t>
    </r>
    <r>
      <rPr>
        <sz val="8"/>
        <rFont val="Helv"/>
      </rPr>
      <t xml:space="preserve"> Exhibits/Vendors</t>
    </r>
  </si>
  <si>
    <t>SURPLUS PERCENTAGES</t>
  </si>
  <si>
    <t xml:space="preserve"> FINAL REPORT/ ACTUAL</t>
  </si>
  <si>
    <t>EXPENSE</t>
  </si>
  <si>
    <t>REVENUE</t>
  </si>
  <si>
    <t>(1) No. Receptions</t>
  </si>
  <si>
    <t>FINAL / ACTUAL</t>
  </si>
  <si>
    <t>A + B = C</t>
  </si>
  <si>
    <t>Paper acceptance rate</t>
  </si>
  <si>
    <t>7. STEERING COMMITTEE CHAIR</t>
  </si>
  <si>
    <t xml:space="preserve">Periodic meetings (meetings held no more than two years apart) shall have a steering committee and a steering committee </t>
  </si>
  <si>
    <t>charter.  Is the steering committee charter is on file with IEEE Computer Society? (circle one)</t>
  </si>
  <si>
    <t>Office</t>
  </si>
  <si>
    <t>Chair and/or Co-Chair Name(s)</t>
  </si>
  <si>
    <t>Employer</t>
  </si>
  <si>
    <t>Phone</t>
  </si>
  <si>
    <t>Member ID</t>
  </si>
  <si>
    <t>Retired</t>
  </si>
  <si>
    <t>8. TECHNICAL MEETING COMMITTEE MEMBERS (Note: a separate list can be attached)</t>
  </si>
  <si>
    <t xml:space="preserve">6. Registration Fees     </t>
  </si>
  <si>
    <t xml:space="preserve">             $</t>
  </si>
  <si>
    <t xml:space="preserve">                 $</t>
  </si>
  <si>
    <t>7. Conf. Publicat. Sales</t>
  </si>
  <si>
    <t>8. Exhibits</t>
  </si>
  <si>
    <t>9. Social Event</t>
  </si>
  <si>
    <t>10. All Other Receipts</t>
  </si>
  <si>
    <t xml:space="preserve">11. Total Conf. Revenue </t>
  </si>
  <si>
    <t>$</t>
  </si>
  <si>
    <t xml:space="preserve">   12. Conference Loans</t>
  </si>
  <si>
    <t xml:space="preserve">   13. Total Receipts     </t>
  </si>
  <si>
    <t xml:space="preserve">  EXPENSE</t>
  </si>
  <si>
    <t>14. Management Services</t>
  </si>
  <si>
    <t>15. Registration Expense</t>
  </si>
  <si>
    <t xml:space="preserve">16. Promotion               </t>
  </si>
  <si>
    <t>17. Conf. Publicat.</t>
  </si>
  <si>
    <t>18. Exhibits/Vendors</t>
  </si>
  <si>
    <t>19. Local arrangements</t>
  </si>
  <si>
    <t>20. Social Functions</t>
  </si>
  <si>
    <t>21. Administration</t>
  </si>
  <si>
    <t>22. Committee</t>
  </si>
  <si>
    <t>23. All Other Outlays</t>
  </si>
  <si>
    <t xml:space="preserve">24. Total Conf Exp.      </t>
  </si>
  <si>
    <t>25. Loan Repayments</t>
  </si>
  <si>
    <t xml:space="preserve">26. Total Outlays       </t>
  </si>
  <si>
    <t>SURPLUS/(LOSS)</t>
  </si>
  <si>
    <t xml:space="preserve">   27. Surplus(Loss)-(Item 13 less Item 26)                $</t>
  </si>
  <si>
    <t>POST CONFERENCE DISTRIBUTION</t>
  </si>
  <si>
    <t xml:space="preserve">Surplus (Loss) in line 27 distributed as follows: </t>
  </si>
  <si>
    <t>B U D G E T</t>
  </si>
  <si>
    <t>F I N A L</t>
  </si>
  <si>
    <t xml:space="preserve">     Cosponsor Entity</t>
  </si>
  <si>
    <t xml:space="preserve">    % Share </t>
  </si>
  <si>
    <t>$ Distributed</t>
  </si>
  <si>
    <t xml:space="preserve">a. </t>
  </si>
  <si>
    <t xml:space="preserve">b. </t>
  </si>
  <si>
    <t xml:space="preserve">c. </t>
  </si>
  <si>
    <t xml:space="preserve">d. </t>
  </si>
  <si>
    <t xml:space="preserve">                 Surplus (Loss) $</t>
  </si>
  <si>
    <t xml:space="preserve">                   Surplus (Loss) $</t>
  </si>
  <si>
    <t>CONFERENCE FINANCIAL INSTITUTION</t>
  </si>
  <si>
    <t>Name of Bank</t>
  </si>
  <si>
    <t>Address</t>
  </si>
  <si>
    <t>Conference Acct. Title</t>
  </si>
  <si>
    <t xml:space="preserve">   Acct. No.</t>
  </si>
  <si>
    <t>Have you requested IEEE Conference Insurance?</t>
  </si>
  <si>
    <t>Auditor:</t>
  </si>
  <si>
    <t>3. STATEMENT OF GENERAL CHAIR &amp; FINANCE CHAIR</t>
  </si>
  <si>
    <t>responsibilities as outlined there.   (http://computer.org/conferences/orgtools.htm)</t>
  </si>
  <si>
    <t>TOTAL CONFERENCE REVENUE (Without Loans or VAT)</t>
  </si>
  <si>
    <t>FINAL/ACTUAL</t>
  </si>
  <si>
    <t>Tutorial Fees line 147</t>
  </si>
  <si>
    <t>Travel line 381</t>
  </si>
  <si>
    <t>Secretary Hours line 383</t>
  </si>
  <si>
    <t>Meetings, Conf Calls line 382</t>
  </si>
  <si>
    <t>Other line 387</t>
  </si>
  <si>
    <t>Meetings, Conf Calls 382</t>
  </si>
  <si>
    <t>Committee Social Event  line 385</t>
  </si>
  <si>
    <t xml:space="preserve">Also at the bottom of the SUMMARY PAGE, </t>
  </si>
  <si>
    <t>CLICK HERE for INSTRUCTIONS for SUMMARY page - Drop Down Window</t>
  </si>
  <si>
    <t>At the top of each spreadsheet Tab is a separate instruction box (drop down)</t>
  </si>
  <si>
    <t>IEEE/CS Member No:</t>
  </si>
  <si>
    <t xml:space="preserve">Please indicate that you have read and understand the TMH guidelines: </t>
  </si>
  <si>
    <t>YES</t>
  </si>
  <si>
    <t xml:space="preserve">Office Phone:            </t>
  </si>
  <si>
    <t>(949) 645-3294</t>
  </si>
  <si>
    <t>Home Phone:</t>
  </si>
  <si>
    <t>(949) 646-7925</t>
  </si>
  <si>
    <t xml:space="preserve">Fax:                                              </t>
  </si>
  <si>
    <t>Email:</t>
  </si>
  <si>
    <t>william.mann@ieee.org</t>
  </si>
  <si>
    <t>519 Westminster Ave., Newport Beach, CA 92663</t>
  </si>
  <si>
    <t>Please indicate that you have read and understand the TMH guidelines:</t>
  </si>
  <si>
    <t>NO</t>
  </si>
  <si>
    <t xml:space="preserve">Address: </t>
  </si>
  <si>
    <t>Finance Chair Name:</t>
  </si>
  <si>
    <t>Maddie Harwood, CEM</t>
  </si>
  <si>
    <t xml:space="preserve">   (540) 937-5066</t>
  </si>
  <si>
    <t>(540) 937-3901</t>
  </si>
  <si>
    <t xml:space="preserve">   (540) 937-7848</t>
  </si>
  <si>
    <t>maddie@cemamerica.com</t>
  </si>
  <si>
    <t>1474 Freeman Dr., Amissville, VA 20106</t>
  </si>
  <si>
    <t>Bank Account Information: Note that if IEEE CS staff is handling registrations, no bank account is necessary.</t>
  </si>
  <si>
    <t>Signatures on Account</t>
  </si>
  <si>
    <t xml:space="preserve">It is the policy of IEEE that all conference bank accounts provide for the signature of two volunteers, typically the general and </t>
  </si>
  <si>
    <t xml:space="preserve">finance chairs. In addition, the signature of an IEEE staff member shall be designated as an alternative.  This will provide </t>
  </si>
  <si>
    <t xml:space="preserve">assurance to the conference and to IEEE of the availability of one alternative signature in the event of the unavailability of one or </t>
  </si>
  <si>
    <t>more of the other signers. If the IEEE CS Staff is handling your registration, please note above.</t>
  </si>
  <si>
    <t>If you are planning to use credit card only services or request an advance, the signature cards must be signed and on file with</t>
  </si>
  <si>
    <t xml:space="preserve">the IEEE Computer Society Office before any checks will be sent.  </t>
  </si>
  <si>
    <t>Please forward bank signature cards to Anne Marie Kelly at the IEEE Computer Society, or notify Stacy Wagner,</t>
  </si>
  <si>
    <t xml:space="preserve">s.wagner@computer.org, if you will use a university account.  A Memorandum of Understanding  must be completed for university </t>
  </si>
  <si>
    <t>accounts.</t>
  </si>
  <si>
    <t>4A. SPONSORING &amp; COOPERATING ENTITIES, &amp; FINANCIAL COMMITMENT</t>
  </si>
  <si>
    <t>List all entities and specify the percentage of sponsorship.  Please indicate full name of organization along with a commonly used</t>
  </si>
  <si>
    <t>acronym if applicable.  Indicate if the organization is for-profit.</t>
  </si>
  <si>
    <t>Entity Representatives Names and</t>
  </si>
  <si>
    <t>% Financial</t>
  </si>
  <si>
    <t>Commitment Obtained</t>
  </si>
  <si>
    <t xml:space="preserve">                               </t>
  </si>
  <si>
    <t xml:space="preserve"> Telephone numbers or email addresses</t>
  </si>
  <si>
    <t>Commitment</t>
  </si>
  <si>
    <t>TOTAL PERCENTAGE</t>
  </si>
  <si>
    <t xml:space="preserve"> EST FEE .6%</t>
  </si>
  <si>
    <t xml:space="preserve"> ("SUMMARY REPORT", "PART I: REVENUE", "PART II: EXPENSE" AND "SOCIAL FUNCTIONS"). </t>
  </si>
  <si>
    <t xml:space="preserve">  </t>
  </si>
  <si>
    <t>taken in filling out this report will lead to a more accurate projection of your Conference's net surplus or loss.</t>
  </si>
  <si>
    <t>Final Report</t>
  </si>
  <si>
    <t>Prelim./Final</t>
  </si>
  <si>
    <t>Computer Society:</t>
  </si>
  <si>
    <t xml:space="preserve">   TC:</t>
  </si>
  <si>
    <t>TTTC</t>
  </si>
  <si>
    <t>IEEE Societies:</t>
  </si>
  <si>
    <t>ACM SIG:</t>
  </si>
  <si>
    <t>Other Sponsors (list):</t>
  </si>
  <si>
    <t>4B. COOPERATING ENTITIES</t>
  </si>
  <si>
    <t>List all entities that will cooperate (i.e. have no financial or legal responsibilities). Please indicate full name of organization along</t>
  </si>
  <si>
    <t>with a commonly used acronym if applicable. Indicate if the organization is for-profit.</t>
  </si>
  <si>
    <t>Financial</t>
  </si>
  <si>
    <t xml:space="preserve">Entity                               </t>
  </si>
  <si>
    <t>5. ADVANCE LOAN</t>
  </si>
  <si>
    <t xml:space="preserve">     includes a copy of the proceedings and attendance at social functions.  If committee members, speakers,</t>
  </si>
  <si>
    <t xml:space="preserve">     session chairs, etc., will receive complimentary or special rates, they must be listed here or they must pay</t>
  </si>
  <si>
    <t xml:space="preserve">      the appropriate member or non-member rate.  Use discretion. Retired may be offered reduced rates.</t>
  </si>
  <si>
    <t>(5) Special combination rates offering discounts for attending two functions must be shown</t>
  </si>
  <si>
    <t>T9 Registration Income - Note: There are no student rates for tutorials.</t>
  </si>
  <si>
    <t>Full Day</t>
  </si>
  <si>
    <t>Late/On-Site Reg. (3)</t>
  </si>
  <si>
    <t xml:space="preserve">    Other (4)</t>
  </si>
  <si>
    <t>Half Day</t>
  </si>
  <si>
    <t xml:space="preserve">    Other</t>
  </si>
  <si>
    <t>Total attendance</t>
  </si>
  <si>
    <t xml:space="preserve">T9 Total Registration Income </t>
  </si>
  <si>
    <t>T10 Other Income (specify)</t>
  </si>
  <si>
    <t xml:space="preserve">         Tutorial Notes Sales</t>
  </si>
  <si>
    <t>T10 Total Other Income</t>
  </si>
  <si>
    <t>T11 Total Tutorial Income (T9 plus T10)</t>
  </si>
  <si>
    <t>EXHIBIT EXPENSES</t>
  </si>
  <si>
    <t xml:space="preserve">Complete attached advertising worksheet.  If exhibit advertising is not budgeted </t>
  </si>
  <si>
    <t>separately, enter a pro-rated amount of the advertising budget for the meeting.</t>
  </si>
  <si>
    <t>E1 Total Exhibit advertising</t>
  </si>
  <si>
    <t>E2 Operating Expenses</t>
  </si>
  <si>
    <t xml:space="preserve">   (a) Registration Services (47550)</t>
  </si>
  <si>
    <t xml:space="preserve">   20 exhibitors @ $50</t>
  </si>
  <si>
    <t xml:space="preserve">   (b) Space Rental (41320)</t>
  </si>
  <si>
    <t xml:space="preserve">   (c) Management Fee (47370)</t>
  </si>
  <si>
    <t xml:space="preserve">   (d) Security (48510)</t>
  </si>
  <si>
    <t xml:space="preserve">   (e) Insurance (48510)</t>
  </si>
  <si>
    <t xml:space="preserve">   (f) Busing (47510)</t>
  </si>
  <si>
    <t xml:space="preserve">   (g) Drayage (48520)</t>
  </si>
  <si>
    <t xml:space="preserve">   (h) Carpeting (48520)</t>
  </si>
  <si>
    <t xml:space="preserve">          &amp; Other expenses (specify) (48520)</t>
  </si>
  <si>
    <t>E2 Total exhibit operating expenses</t>
  </si>
  <si>
    <t>E3 Exhibit expenses subtotal</t>
  </si>
  <si>
    <t xml:space="preserve">       Add E1,E2</t>
  </si>
  <si>
    <t xml:space="preserve">E4 Contingency  </t>
  </si>
  <si>
    <t>of E3</t>
  </si>
  <si>
    <t>E5 Computer Society Administrative Services (7205)</t>
  </si>
  <si>
    <t>E6 Social Functions</t>
  </si>
  <si>
    <t xml:space="preserve">   (a) Coffee, pastries, etc. between sessions (47510)</t>
  </si>
  <si>
    <t xml:space="preserve">   (b) Luncheons (47510)</t>
  </si>
  <si>
    <t xml:space="preserve">   (c) Receptions (47510)</t>
  </si>
  <si>
    <t>No. of receptions</t>
  </si>
  <si>
    <t xml:space="preserve">   (d) Other social function expenses (specify) (47510)</t>
  </si>
  <si>
    <t>E6 Total social function expenses (47510)</t>
  </si>
  <si>
    <t>E7 Total Exhibit Expenses</t>
  </si>
  <si>
    <t xml:space="preserve">      Add E3,E4,E5,E6</t>
  </si>
  <si>
    <t>EXHIBIT INCOME</t>
  </si>
  <si>
    <t>E8 Exhibitor Fee Income</t>
  </si>
  <si>
    <t>No. Exhibitors</t>
  </si>
  <si>
    <t>X $/Exhibitor (47550)</t>
  </si>
  <si>
    <t>or No. Booths</t>
  </si>
  <si>
    <t>X $/Booth (47550)</t>
  </si>
  <si>
    <t>E8 Total Exhibitor Fee Income</t>
  </si>
  <si>
    <t>E9 Other Exhibit Income (specify) (47550)</t>
  </si>
  <si>
    <t>E10 Total Exhibit Income (E8 plus E9)</t>
  </si>
  <si>
    <t>S BUDGET SUMMARY</t>
  </si>
  <si>
    <t>Note that the Membership fee information is linked to the worksheet.</t>
  </si>
  <si>
    <t xml:space="preserve"> that it would be difficult to average the rate. </t>
  </si>
  <si>
    <t xml:space="preserve"> (For example, an Advanced Member might pay for just one day instead of two.) </t>
  </si>
  <si>
    <t>when planning a future budget.</t>
  </si>
  <si>
    <t xml:space="preserve"> if the BUDGET CHECKLIST or WORKBOOK, or SUMMARY page were used</t>
  </si>
  <si>
    <t xml:space="preserve">If the Budget Worksheet was not used, the Revenue information </t>
  </si>
  <si>
    <t xml:space="preserve">(total will continue to equal total on Worksheet). </t>
  </si>
  <si>
    <t xml:space="preserve">This is because there are so many possible membership fee rates per category, </t>
  </si>
  <si>
    <t xml:space="preserve"> Also, when this data is used in subsequent years,</t>
  </si>
  <si>
    <t xml:space="preserve"> it is important to use actual fee information instead of average fee data, </t>
  </si>
  <si>
    <t>IF YOU USE THIS PAGE INSTEAD OF THE BUDGET WORKSHEET:</t>
  </si>
  <si>
    <t>You will need to enter formulas into the MEMBERSHIP FEES section</t>
  </si>
  <si>
    <t>QUANTITY x FEE = TOTAL</t>
  </si>
  <si>
    <t>CLICK HERE for INSTRUCTIONS for REVENUE PAGE - DROP DOWN WINDOW</t>
  </si>
  <si>
    <r>
      <t xml:space="preserve">EXPENSE' ROLL UP   </t>
    </r>
    <r>
      <rPr>
        <b/>
        <sz val="10"/>
        <rFont val="Arial"/>
        <family val="2"/>
      </rPr>
      <t xml:space="preserve">(Three Tabs)  </t>
    </r>
    <r>
      <rPr>
        <b/>
        <sz val="12"/>
        <rFont val="Arial"/>
        <family val="2"/>
      </rPr>
      <t xml:space="preserve">          </t>
    </r>
  </si>
  <si>
    <t xml:space="preserve">Gray shaded areas at the top of the pages should link to the SUMMARY </t>
  </si>
  <si>
    <r>
      <t>- REQUIRED by 1 December of each year payments are made.</t>
    </r>
    <r>
      <rPr>
        <sz val="12"/>
        <color indexed="18"/>
        <rFont val="Arial"/>
        <family val="2"/>
      </rPr>
      <t xml:space="preserve">  
Example:  A 2007 conference paid an individual in 2006 for design of Call for Papers.  By 1 December 2006 a Schedule of Payments form and accompanying Subsititute Form W9 must be sent to IEEE Conference Services.</t>
    </r>
    <r>
      <rPr>
        <sz val="12"/>
        <rFont val="Arial"/>
        <family val="2"/>
      </rPr>
      <t xml:space="preserve">
</t>
    </r>
    <r>
      <rPr>
        <b/>
        <sz val="12"/>
        <rFont val="Arial"/>
        <family val="2"/>
      </rPr>
      <t xml:space="preserve">
- </t>
    </r>
    <r>
      <rPr>
        <b/>
        <sz val="12"/>
        <color indexed="18"/>
        <rFont val="Arial"/>
        <family val="2"/>
      </rPr>
      <t>List all US citizens and resident aliens who will receive monetary compensation.</t>
    </r>
    <r>
      <rPr>
        <sz val="12"/>
        <color indexed="18"/>
        <rFont val="Arial"/>
        <family val="2"/>
      </rPr>
      <t xml:space="preserve">  
Examples: awards, grants, honorariums, prizes, commission payments, hourly compensation payments and lump sum payments (do not include expensed reimbursements) . 
</t>
    </r>
    <r>
      <rPr>
        <b/>
        <sz val="12"/>
        <color indexed="18"/>
        <rFont val="Arial"/>
        <family val="2"/>
      </rPr>
      <t xml:space="preserve">- If the conference HAS NOT made any payments to US citizens and resident aliens, please enter “NONE” on line 1. </t>
    </r>
    <r>
      <rPr>
        <sz val="12"/>
        <color indexed="18"/>
        <rFont val="Arial"/>
        <family val="2"/>
      </rPr>
      <t xml:space="preserve">
</t>
    </r>
    <r>
      <rPr>
        <b/>
        <sz val="12"/>
        <color indexed="18"/>
        <rFont val="Arial"/>
        <family val="2"/>
      </rPr>
      <t>- Return this form to Conference Services by mail:  IEEE Conference Services, 445 Hoes Ln, Piscataway, NJ   08854</t>
    </r>
  </si>
  <si>
    <t xml:space="preserve">CONFERENCE CLOSING REQUIREMENTS CHECKLIST </t>
  </si>
  <si>
    <t>Monthly Reconciliation Sheets (w/Chair and Treasurer Certification)</t>
  </si>
  <si>
    <r>
      <t>Schedule of Payment to Individuals - 1099 and 1042  (</t>
    </r>
    <r>
      <rPr>
        <sz val="12"/>
        <color indexed="18"/>
        <rFont val="Arial"/>
        <family val="2"/>
      </rPr>
      <t>Send hard copy not email - form contains confidential personal information</t>
    </r>
    <r>
      <rPr>
        <sz val="12"/>
        <rFont val="Arial"/>
        <family val="2"/>
      </rPr>
      <t>)</t>
    </r>
  </si>
  <si>
    <t xml:space="preserve">      -   Conference Location</t>
  </si>
  <si>
    <t xml:space="preserve">      -   Conference Acronym</t>
  </si>
  <si>
    <t>Included at the bottom of the WORKSHEET is a Hotel Room block table.</t>
  </si>
  <si>
    <r>
      <t xml:space="preserve">NOTE: </t>
    </r>
    <r>
      <rPr>
        <sz val="10"/>
        <rFont val="Arial"/>
        <family val="2"/>
      </rPr>
      <t>Membership fee information is linked to the worksheet. If numbers are typed over the Membership Registration information on this page, they may not automatically multiply across (total will continue to equal total on Worksheet). This is because there are so many possible membership fee rates per category, that it would be difficult to average the rate. (For example, an Advanced Member might pay for just one day instead of two.)  Also, when this data is used in subsequent years, it is important to use actual fee information instead of average fee data, when planning a future budget.</t>
    </r>
  </si>
  <si>
    <t>Note that there is a web link to a W-9 ( form available on this tab)</t>
  </si>
  <si>
    <t>Signature Card?</t>
  </si>
  <si>
    <t>*</t>
  </si>
  <si>
    <t>Items marked with a red asterisk (*) are required for IEEE budget approval.</t>
  </si>
  <si>
    <t>If the Budget Worksheet (item I. above) was not used, the Revenue information needs to be added to this page so that it can roll up to the SUMMARY tab.</t>
  </si>
  <si>
    <t>2003 IEEE COMPUTER SOCIETY</t>
  </si>
  <si>
    <t>TECHNICAL MEETING REQUEST FORM (TMRF)</t>
  </si>
  <si>
    <t>For Sponsorship/Cosponsorship of Meetings with tutorials, workshops or exhibits</t>
  </si>
  <si>
    <t>1. ABOUT THIS FORM</t>
  </si>
  <si>
    <t xml:space="preserve">               *  TUTORIAL RELATED FOOD  EXPENSES  ------------------</t>
  </si>
  <si>
    <t>* Tutorial related Breakfasts</t>
  </si>
  <si>
    <t>* Tutorial related Luncheon</t>
  </si>
  <si>
    <t>* Tutorial related Break</t>
  </si>
  <si>
    <t>To request sponsorship or cosponsorship, please complete all sections of this form.</t>
  </si>
  <si>
    <t xml:space="preserve">For meetings for which support by the Computer Society is being sought for the first time, include </t>
  </si>
  <si>
    <t xml:space="preserve">the Call for Papers (drafts acceptable) and any other relevant information about the conference or </t>
  </si>
  <si>
    <t>the committee.</t>
  </si>
  <si>
    <t>E-mail TMRF, Call for Papers, hotel contracts, and other relevant materials to tmrf@computer.org.</t>
  </si>
  <si>
    <t>01 Northeast USA</t>
  </si>
  <si>
    <t>02 Eastern USA</t>
  </si>
  <si>
    <t>03 Southeastern USA</t>
  </si>
  <si>
    <t>04 Central USA</t>
  </si>
  <si>
    <t>05 Soutwestern USA</t>
  </si>
  <si>
    <t>06 Western</t>
  </si>
  <si>
    <t>07 Canada</t>
  </si>
  <si>
    <t>08 Europe, Mideast, Africa</t>
  </si>
  <si>
    <t>09 Latin America</t>
  </si>
  <si>
    <t>Euros Per</t>
  </si>
  <si>
    <t>Total € Amt</t>
  </si>
  <si>
    <t>Minicourse</t>
  </si>
  <si>
    <t>Student</t>
  </si>
  <si>
    <t>Banquet</t>
  </si>
  <si>
    <t>(Mailing)</t>
  </si>
  <si>
    <t>Other (Poster)</t>
  </si>
  <si>
    <t>Advance Program line 213</t>
  </si>
  <si>
    <t>Other line 216</t>
  </si>
  <si>
    <t>Advertisements line 215</t>
  </si>
  <si>
    <t xml:space="preserve">I understand that whenever it appears that the meeting may be in financial trouble, the IEEE Computer </t>
  </si>
  <si>
    <t>Society Volunteer Services Manager must be consulted.</t>
  </si>
  <si>
    <t>Within one week of the conference, I will submit tentative budget projections to tmrf@computer.org.</t>
  </si>
  <si>
    <t xml:space="preserve">Within four months of the end of the conference, I agree to provide the final report, to return the </t>
  </si>
  <si>
    <t>Thumb Drive</t>
  </si>
  <si>
    <t>Web Site Support</t>
  </si>
  <si>
    <t>Signage/Poster Boards</t>
  </si>
  <si>
    <t>Hotel Rooms</t>
  </si>
  <si>
    <t>Gratuities</t>
  </si>
  <si>
    <t>SC Speakers Fee</t>
  </si>
  <si>
    <t>SC Speakers Travel</t>
  </si>
  <si>
    <t>SC Program Production</t>
  </si>
  <si>
    <t>SC Transportation</t>
  </si>
  <si>
    <t>AFOSR</t>
  </si>
  <si>
    <t>Printers</t>
  </si>
  <si>
    <t>Other(IEEE Membership)</t>
  </si>
  <si>
    <t>GRAND TOTALS</t>
  </si>
  <si>
    <t>Avg Rm Rate</t>
  </si>
  <si>
    <t>Rooms Blocked Per Night</t>
  </si>
  <si>
    <t>Actual Rooms Per Night</t>
  </si>
  <si>
    <t>Hotel #1</t>
  </si>
  <si>
    <t>TOTAL REGISTRATION FEES, TUTORIALS, SYMPOSIUMS</t>
  </si>
  <si>
    <t>Exhibitor Directory</t>
  </si>
  <si>
    <t>Flyers</t>
  </si>
  <si>
    <t>Bags</t>
  </si>
  <si>
    <t>Exhibitors</t>
  </si>
  <si>
    <t>ar- 2Day</t>
  </si>
  <si>
    <t>Waived</t>
  </si>
  <si>
    <t>Rate</t>
  </si>
  <si>
    <t>SUBTOTAL</t>
  </si>
  <si>
    <t>Total Exhibit/vendor Expense</t>
  </si>
  <si>
    <t xml:space="preserve">  FEE</t>
  </si>
  <si>
    <t>Speaker Full day</t>
  </si>
  <si>
    <t>Days</t>
  </si>
  <si>
    <t>Other Tutorial Expense:</t>
  </si>
  <si>
    <t>Total Tutorial Speaker Fees</t>
  </si>
  <si>
    <t>Total Tutorial 'Other' Expenses (Please List)</t>
  </si>
  <si>
    <r>
      <t>20.</t>
    </r>
    <r>
      <rPr>
        <sz val="8"/>
        <rFont val="Helv"/>
      </rPr>
      <t xml:space="preserve"> Local arrangements</t>
    </r>
  </si>
  <si>
    <t>Page Charges line 156</t>
  </si>
  <si>
    <t>Other   line 176</t>
  </si>
  <si>
    <t>Miscellaneous other line 187</t>
  </si>
  <si>
    <t>Speaker    -- Half day</t>
  </si>
  <si>
    <t>Adv Tutorial registration expense</t>
  </si>
  <si>
    <t>At Tutorial registration Expense</t>
  </si>
  <si>
    <t>Gratuaties</t>
  </si>
  <si>
    <t>To IEEE Headquarters (à 25 USD)</t>
  </si>
  <si>
    <t>Booths (10á1300, 10á950)</t>
  </si>
  <si>
    <t>Grants (German NPSS-Chapter)</t>
  </si>
  <si>
    <t>IEEE Society Advance Loans (25.000 USD)</t>
  </si>
  <si>
    <t>Announcement (Printing of flyers in 2006 + 2007)</t>
  </si>
  <si>
    <t>Other (Poster,tables)</t>
  </si>
  <si>
    <t>Wine tasting evening (bus incl.)</t>
  </si>
  <si>
    <t>Performance at banquet</t>
  </si>
  <si>
    <t>Poster Session Drinks</t>
  </si>
  <si>
    <t>Signature (not req'd when sent by email)</t>
  </si>
  <si>
    <r>
      <t xml:space="preserve">21. </t>
    </r>
    <r>
      <rPr>
        <sz val="8"/>
        <rFont val="Helv"/>
      </rPr>
      <t>Social Functions</t>
    </r>
  </si>
  <si>
    <t xml:space="preserve">Societies </t>
  </si>
  <si>
    <t xml:space="preserve">»  IEEE Aerospace and Electronic Systems Society   </t>
  </si>
  <si>
    <t xml:space="preserve">»  IEEE Antennas and Propagation Society   </t>
  </si>
  <si>
    <t xml:space="preserve">»  IEEE Broadcast Technology Society   </t>
  </si>
  <si>
    <t>35th ICOPS</t>
  </si>
  <si>
    <t xml:space="preserve"> (Assistants)</t>
  </si>
  <si>
    <t>Free IEEE Membership</t>
  </si>
  <si>
    <t>Insurance &amp; Bonding (Allianz)</t>
  </si>
  <si>
    <t>On-site Temps (Assistants)</t>
  </si>
  <si>
    <t>Travel of PSAC AdCom Members)</t>
  </si>
  <si>
    <t>Web Site Support (BA 0035067511)</t>
  </si>
  <si>
    <t xml:space="preserve">»  IEEE Components Packaging, and Manufacturing Technology Society   </t>
  </si>
  <si>
    <t xml:space="preserve">»  IEEE Computational Intelligence Society   </t>
  </si>
  <si>
    <t xml:space="preserve">»  IEEE Computer Society   </t>
  </si>
  <si>
    <t>The budget checklist is a combination of fields designed to assist with the budget process as well as identify required information for budget approval.</t>
  </si>
  <si>
    <t>Blue Checkboxes are available at the left of each budget item.</t>
  </si>
  <si>
    <t>If you used the Budget Checklist, and/or the Budget Worksheet to enter data, the next five tabs should be populated automatically.  Please check to see if totals match the Budget Worksheet.</t>
  </si>
  <si>
    <t>REQUIREMENTS:</t>
  </si>
  <si>
    <t>At Tutorial registration Expense  256</t>
  </si>
  <si>
    <t>Computer expenses line 257</t>
  </si>
  <si>
    <t>Notes expense line 258</t>
  </si>
  <si>
    <t>Space Rental   line 259</t>
  </si>
  <si>
    <t>Travel Expense</t>
  </si>
  <si>
    <t>Speaker Full day line 248</t>
  </si>
  <si>
    <t>Speaker    -- Half day  line 250</t>
  </si>
  <si>
    <t>Travel Expense line 251</t>
  </si>
  <si>
    <t>Tutorial Advertising</t>
  </si>
  <si>
    <t>Tutorial Advertising line 260</t>
  </si>
  <si>
    <t>Other Tutorial Expense: line 261</t>
  </si>
  <si>
    <t>Tutorial related Breakfast</t>
  </si>
  <si>
    <t>Tutorial related Luncheon</t>
  </si>
  <si>
    <t>Tutorial related Breakfasts line 306</t>
  </si>
  <si>
    <t>Tutorial related Break linr 341</t>
  </si>
  <si>
    <t>Tutorial related Luncheon line 315</t>
  </si>
  <si>
    <t>Tutorial related 'Other' line 347</t>
  </si>
  <si>
    <t>Are Tax (__%) and Gratuity (18%)  Included??</t>
  </si>
  <si>
    <t xml:space="preserve">Councils </t>
  </si>
  <si>
    <t xml:space="preserve">»  IEEE Council on Electronic Design Automation   </t>
  </si>
  <si>
    <t xml:space="preserve">»  IEEE Council on SuperConductivity   </t>
  </si>
  <si>
    <t xml:space="preserve">»  IEEE Nanotechnology Council   </t>
  </si>
  <si>
    <t xml:space="preserve">»  IEEE Sensors Council   </t>
  </si>
  <si>
    <t xml:space="preserve">»  IEEE Systems Council  </t>
  </si>
  <si>
    <t xml:space="preserve">Please note, the IEEE Computer Society is tax exempt in the following states:  Colorado, Florida, Maryland, </t>
  </si>
  <si>
    <t>Massachusetts, Michigan, Missouri, New Jersey, New Mexico, New York, Texas, Vermont, Washington, DC</t>
  </si>
  <si>
    <t xml:space="preserve">and Wisconsin.  If you are holding a meeting in one of these states, please contact Stacy Wagner at </t>
  </si>
  <si>
    <t>swagner@computer.org for copies of the tax exemption certificates.</t>
  </si>
  <si>
    <t>2. MEETING TITLE, DATES, LOCATION</t>
  </si>
  <si>
    <t xml:space="preserve">Official Title of Meeting: </t>
  </si>
  <si>
    <t>Southwest Test Workshop</t>
  </si>
  <si>
    <t xml:space="preserve">Acronym: </t>
  </si>
  <si>
    <t>SWTW</t>
  </si>
  <si>
    <t xml:space="preserve">Location (full address): </t>
  </si>
  <si>
    <t>PAGE SUBTOTAL</t>
  </si>
  <si>
    <t>PAGE SUBTOTAL W/Social Functions</t>
  </si>
  <si>
    <t>A</t>
  </si>
  <si>
    <t>B</t>
  </si>
  <si>
    <t>A - B</t>
  </si>
  <si>
    <t>BUDGET VARIANCES</t>
  </si>
  <si>
    <t>Location:</t>
  </si>
  <si>
    <t>BUDGET VARIANCE ANALYSIS</t>
  </si>
  <si>
    <t xml:space="preserve"> Location</t>
  </si>
  <si>
    <t>Conference Title:</t>
  </si>
  <si>
    <t xml:space="preserve">CONFERENCE BUDGET WORKSHEET </t>
  </si>
  <si>
    <t>Conference Dates:</t>
  </si>
  <si>
    <t xml:space="preserve">Budget </t>
  </si>
  <si>
    <t xml:space="preserve">Line # </t>
  </si>
  <si>
    <t>Category</t>
  </si>
  <si>
    <t>S U R P L U S</t>
  </si>
  <si>
    <t>T O T A L   R E C E I P T S</t>
  </si>
  <si>
    <t>T O T A L   O U T L A Y S</t>
  </si>
  <si>
    <t xml:space="preserve"># </t>
  </si>
  <si>
    <t xml:space="preserve">@$ </t>
  </si>
  <si>
    <t xml:space="preserve">$ </t>
  </si>
  <si>
    <t>TOTAL CONFERENCE REVEUNE</t>
  </si>
  <si>
    <t>Registration Fees</t>
  </si>
  <si>
    <t>Registration-Member</t>
  </si>
  <si>
    <t>Advance- Full</t>
  </si>
  <si>
    <t>Advance- Limited</t>
  </si>
  <si>
    <t>Advance- 1 Day</t>
  </si>
  <si>
    <t>Advance- Other</t>
  </si>
  <si>
    <t>Regular- Full</t>
  </si>
  <si>
    <t>Regular- Limited</t>
  </si>
  <si>
    <t>Regular- 1 day</t>
  </si>
  <si>
    <t>Regular- Other</t>
  </si>
  <si>
    <t>Registration- Nonmember</t>
  </si>
  <si>
    <t>In Advance - Reduced Rate</t>
  </si>
  <si>
    <t xml:space="preserve">Advance loans will not be sent until the TMRF is approved.  Advance loans do not exceed 10% - 15% of total </t>
  </si>
  <si>
    <t>estimated expenses.  Loans should be repaid within one month of the meeting.  Itemize expenditures requiring an advance loan.</t>
  </si>
  <si>
    <t>Please note, the bank signature cards must be signed by the IEEE Computer Society before a check will be sent out.</t>
  </si>
  <si>
    <t xml:space="preserve">Item(s)                                                                                                               </t>
  </si>
  <si>
    <t>1.</t>
  </si>
  <si>
    <t>2.</t>
  </si>
  <si>
    <t>3.</t>
  </si>
  <si>
    <t>4.</t>
  </si>
  <si>
    <t xml:space="preserve">Total Advance Loan requested from all cosponsors                 </t>
  </si>
  <si>
    <t xml:space="preserve">Total Advance Loan requested from Computer Society           </t>
  </si>
  <si>
    <t>Partial Advance Loans requested from Computer Society and dates when needed:</t>
  </si>
  <si>
    <t>(enter date)</t>
  </si>
  <si>
    <t>(enter amount)</t>
  </si>
  <si>
    <t xml:space="preserve">6. PAPERS                      </t>
  </si>
  <si>
    <t>Estimate</t>
  </si>
  <si>
    <t>Actual</t>
  </si>
  <si>
    <t>No. of invited papers</t>
  </si>
  <si>
    <t>No. of refereed papers submitted</t>
  </si>
  <si>
    <t>No. of refereed papers accepted</t>
  </si>
  <si>
    <t>IEEE - International Conference on Plasma Science 2008</t>
  </si>
  <si>
    <t>ICOPS 2008</t>
  </si>
  <si>
    <t>Congress Center Karlsruhe, Germany</t>
  </si>
  <si>
    <t>Euro</t>
  </si>
  <si>
    <t>Bustransfer and Banquet</t>
  </si>
  <si>
    <t>Morning Coffee Break</t>
  </si>
  <si>
    <t>Afternoon Coffee Break</t>
  </si>
  <si>
    <t>Souvenirs</t>
  </si>
  <si>
    <t>Georg Müller</t>
  </si>
  <si>
    <t>georg.mueller@ihm.fzk.de</t>
  </si>
  <si>
    <t>0049 7247 82 4669</t>
  </si>
  <si>
    <t>0049 7247 82 2823</t>
  </si>
  <si>
    <t>http://www.fzk.de/icops2008</t>
  </si>
  <si>
    <t>Forschungszentrum Karlsruhe, Hermann-von-Helmholtz-Platz 1, D-76244 Eggenstein-Leopoldshafen</t>
  </si>
  <si>
    <t>06.19.08</t>
  </si>
  <si>
    <t>10 Asia &amp; Pacific</t>
  </si>
  <si>
    <t>CURRENCY</t>
  </si>
  <si>
    <t>Non US Currency (Convert to US Dollars)</t>
  </si>
  <si>
    <t>IEEE LOANS</t>
  </si>
  <si>
    <t>Amount 1</t>
  </si>
  <si>
    <t>Amount 2</t>
  </si>
  <si>
    <t>Amount 3</t>
  </si>
  <si>
    <t>Total Loans</t>
  </si>
  <si>
    <t>TOTAL</t>
  </si>
  <si>
    <t>AUDIT FEE INCLUDED?</t>
  </si>
  <si>
    <t>If 'NO' Adjust Expense &amp; Surplus to Reflect</t>
  </si>
  <si>
    <t>SOCIAL EXPENSES   (Food &amp; beverages)</t>
  </si>
  <si>
    <t>per person</t>
  </si>
  <si>
    <t xml:space="preserve">      Approx cost per person</t>
  </si>
  <si>
    <t>CONTINGENCY</t>
  </si>
  <si>
    <t>Bank MOU?</t>
  </si>
  <si>
    <t>Concentration Banking?</t>
  </si>
  <si>
    <t>Chair</t>
  </si>
  <si>
    <t>Treasurer</t>
  </si>
  <si>
    <t>Please insert the following remark:</t>
  </si>
  <si>
    <t>Exchange Rate</t>
  </si>
  <si>
    <t>Hire IEEE Conference Management Department?</t>
  </si>
  <si>
    <t xml:space="preserve">3rd Party Card Processor: </t>
  </si>
  <si>
    <t>IEEE Credit Card Machine Rental</t>
  </si>
  <si>
    <t>Processing Charges through IEEE Accounts Receivable</t>
  </si>
  <si>
    <t>Use of Society Hired Staff</t>
  </si>
  <si>
    <t xml:space="preserve">    Computer Society ____________________</t>
  </si>
  <si>
    <t xml:space="preserve">    LEOS _______________________________</t>
  </si>
  <si>
    <t xml:space="preserve">    EMBS _______________________________</t>
  </si>
  <si>
    <t>Other - Please explain:</t>
  </si>
  <si>
    <t>Acct. No.</t>
  </si>
  <si>
    <t>SUBMITTED BY</t>
  </si>
  <si>
    <t xml:space="preserve">   Work Phone:</t>
  </si>
  <si>
    <t xml:space="preserve">    Date</t>
  </si>
  <si>
    <t>HOW WILL REGISTRATION CREDIT CARDS BE PROCESSED?</t>
  </si>
  <si>
    <t>Use of IEEE Society Hired Staff</t>
  </si>
  <si>
    <t>Reception line 295</t>
  </si>
  <si>
    <t>Dinner line 319</t>
  </si>
  <si>
    <t>Tours   line 285</t>
  </si>
  <si>
    <t>Complimentary</t>
  </si>
  <si>
    <t>Otherl line 79</t>
  </si>
  <si>
    <t>Otherl line 130</t>
  </si>
  <si>
    <t>Special Registration line 131</t>
  </si>
  <si>
    <t>First Call For Papers line 211</t>
  </si>
  <si>
    <t xml:space="preserve">»  IEEE Circuits and Systems Society   </t>
  </si>
  <si>
    <t xml:space="preserve">»  IEEE Communications Society   </t>
  </si>
  <si>
    <t>Audio-Visual (Beamer)</t>
  </si>
  <si>
    <t>Banquet (bus incl.)</t>
  </si>
  <si>
    <t>4 Morning Coffee Breaks</t>
  </si>
  <si>
    <t>3 Afternoon Coffee Breaks</t>
  </si>
  <si>
    <t>Drinks at EXCOM Meeting at ICOPS2008</t>
  </si>
  <si>
    <t>EXCOM Meeting Dallas 08</t>
  </si>
  <si>
    <t>EXCOM MeetingDallas 08 (7000 USD)</t>
  </si>
  <si>
    <t>(7000 USD)</t>
  </si>
  <si>
    <t>Audio-Visual, Web Side Supp.</t>
  </si>
  <si>
    <t>Others (signs)</t>
  </si>
  <si>
    <t>Computer expenses</t>
  </si>
  <si>
    <t>Notes expense</t>
  </si>
  <si>
    <t>Space Rental</t>
  </si>
  <si>
    <t>Tutorial Signage line 253</t>
  </si>
  <si>
    <t>Audio Visual Equip/labor</t>
  </si>
  <si>
    <t>Audio Visual Equip/labor line 254</t>
  </si>
  <si>
    <t>Adv Tutorial registration expense 255</t>
  </si>
  <si>
    <t>Attendee Gifts line 286</t>
  </si>
  <si>
    <t>Hotel Gratuities line 288</t>
  </si>
  <si>
    <t>Program/Special Speakers Fee line 352</t>
  </si>
  <si>
    <t>Paper line 270</t>
  </si>
  <si>
    <t>Hotel Meeting Rooms line 283</t>
  </si>
  <si>
    <t>Shipping line 272</t>
  </si>
  <si>
    <t xml:space="preserve"> Music licensing fees line 277</t>
  </si>
  <si>
    <t>Transportation line 287</t>
  </si>
  <si>
    <t>Credit Card Fees  line 361</t>
  </si>
  <si>
    <t>Other(Specify) line 395</t>
  </si>
  <si>
    <t>Insurance &amp; Bonding  line 365</t>
  </si>
  <si>
    <t>VAT  line 393</t>
  </si>
  <si>
    <t>Other line 375</t>
  </si>
  <si>
    <t>Audit fees (.6% of revenues) line 394</t>
  </si>
  <si>
    <t>Contingency line 394</t>
  </si>
  <si>
    <t>Breakfast line 301</t>
  </si>
  <si>
    <t>Break line 328</t>
  </si>
  <si>
    <t>Luncheon line 310</t>
  </si>
  <si>
    <t>CONFERENCE ADMIN FEES (% of Meeting Expenses)</t>
  </si>
  <si>
    <t>Contingency Exhibits</t>
  </si>
  <si>
    <t>Admin Fees - Exhibits</t>
  </si>
  <si>
    <t>Percent Expense</t>
  </si>
  <si>
    <t>Contingency Tutorial</t>
  </si>
  <si>
    <t>Admin Fees - Tutorials</t>
  </si>
  <si>
    <t>Percent</t>
  </si>
  <si>
    <t>Insurance line 229</t>
  </si>
  <si>
    <t>Transport line 235</t>
  </si>
  <si>
    <t>Carpet line 237</t>
  </si>
  <si>
    <t>Dryage line 236</t>
  </si>
  <si>
    <t>Exhibitor Directory line 233</t>
  </si>
  <si>
    <t>Flyers line 238</t>
  </si>
  <si>
    <t>Bags line 239</t>
  </si>
  <si>
    <t xml:space="preserve">     ** EXHIBITS RELATED FOOD &amp; BEVERAGE  ----------------------------</t>
  </si>
  <si>
    <t xml:space="preserve"> ** Exhibits related Breakfasts</t>
  </si>
  <si>
    <t xml:space="preserve"> **  Exhibits related Breaks</t>
  </si>
  <si>
    <t xml:space="preserve"> **  Exhibits related Breaks line 340</t>
  </si>
  <si>
    <t xml:space="preserve"> ** Exhibits related Breakfasts line 306</t>
  </si>
  <si>
    <t xml:space="preserve"> ** Exhibits related Luncheons</t>
  </si>
  <si>
    <r>
      <t xml:space="preserve"> ** </t>
    </r>
    <r>
      <rPr>
        <sz val="8"/>
        <rFont val="MS Sans Serif"/>
        <family val="2"/>
      </rPr>
      <t>Other Exhibits related Social Functions</t>
    </r>
  </si>
  <si>
    <r>
      <t xml:space="preserve"> ** </t>
    </r>
    <r>
      <rPr>
        <sz val="8"/>
        <rFont val="MS Sans Serif"/>
        <family val="2"/>
      </rPr>
      <t>Other Exhibits related Social Functions line 349</t>
    </r>
  </si>
  <si>
    <t xml:space="preserve"> ** Exhibits related Luncheons line 315</t>
  </si>
  <si>
    <t>** Exhibit Related Receptions line 298</t>
  </si>
  <si>
    <t xml:space="preserve">     ** EXHIBITS RELATED FOOD &amp; BEVERAGE  --------line 293</t>
  </si>
  <si>
    <r>
      <t>Exhibits Expense (</t>
    </r>
    <r>
      <rPr>
        <b/>
        <sz val="8.5"/>
        <rFont val="MS Sans Serif"/>
        <family val="2"/>
      </rPr>
      <t>See Exhibits Expense below plus Exhibits Related Food &amp; Beverages</t>
    </r>
    <r>
      <rPr>
        <b/>
        <sz val="12"/>
        <rFont val="MS Sans Serif"/>
        <family val="2"/>
      </rPr>
      <t>)    .   .   .   .   .   .   .   .   .   .   .   .   .   .   .   .   .   .   .</t>
    </r>
  </si>
  <si>
    <r>
      <t>Tutorial Expense (</t>
    </r>
    <r>
      <rPr>
        <b/>
        <sz val="8.5"/>
        <rFont val="MS Sans Serif"/>
        <family val="2"/>
      </rPr>
      <t>See Tutorial Expense below plus Tutorial related Food &amp; beverages</t>
    </r>
    <r>
      <rPr>
        <b/>
        <sz val="12"/>
        <rFont val="MS Sans Serif"/>
        <family val="2"/>
      </rPr>
      <t xml:space="preserve">)   .   .   .   .   .   .   .   .   .   .   .   .   .   .   .   .   .   .   .   .   .  </t>
    </r>
  </si>
  <si>
    <t>Exhibits Expense (See Exhibits Expense below plus Exhibits Related Food &amp; Beverages)    line 32.</t>
  </si>
  <si>
    <t>Exhibits line 163</t>
  </si>
  <si>
    <t>Exhibits line 164</t>
  </si>
  <si>
    <t>Exhibits line 162</t>
  </si>
  <si>
    <t>Exhibits line 161</t>
  </si>
  <si>
    <t>Southwest Test Workshop   AAA</t>
  </si>
  <si>
    <t>LINK-ON</t>
  </si>
  <si>
    <t>Internal Promotion line 199</t>
  </si>
  <si>
    <t>M5 Meeting Expenses Subtotal</t>
  </si>
  <si>
    <t xml:space="preserve">       Add M1,M2,M3,M4</t>
  </si>
  <si>
    <t>M6 Contingency</t>
  </si>
  <si>
    <t>Note:  New meetings typically budget for a 15% contingency.</t>
  </si>
  <si>
    <t xml:space="preserve"> On-going meetings normally budget for a 10% contingency.</t>
  </si>
  <si>
    <t>Enter</t>
  </si>
  <si>
    <t>of line M5 ($1,000 minimum)</t>
  </si>
  <si>
    <t>M7 Administrative Services Fee</t>
  </si>
  <si>
    <t xml:space="preserve">Note: This is a mandatory entry for all meetings; it helps recover expenses incurred by the Computer    </t>
  </si>
  <si>
    <t xml:space="preserve">Society for all technical meetings. For cosponsored meetings, this expense will be remitted to the </t>
  </si>
  <si>
    <t>sponsors in proportion to their financial commitment as provided in Section 5.</t>
  </si>
  <si>
    <t>of line M5</t>
  </si>
  <si>
    <t>M8 Social Functions</t>
  </si>
  <si>
    <t>Budget for the cost of the meal event plus gratuity and sales tax.</t>
  </si>
  <si>
    <t xml:space="preserve">   (a) Breakfast, Continental  Breakfast (47510)</t>
  </si>
  <si>
    <t>AM Break Included</t>
  </si>
  <si>
    <t>No. of Breakfasts          x</t>
  </si>
  <si>
    <t>No. People</t>
  </si>
  <si>
    <t>x</t>
  </si>
  <si>
    <t>$ per Person</t>
  </si>
  <si>
    <t xml:space="preserve">   (b) Breaks - coffee, pastries, etc., between sessions (47510)</t>
  </si>
  <si>
    <t>No. of Breaks</t>
  </si>
  <si>
    <t xml:space="preserve">   (c) Luncheons (47520)</t>
  </si>
  <si>
    <r>
      <t xml:space="preserve">Please be sure to include all items on the checklist below.  Check each item for completeness as missing information or incorrect calculations will hold up the closing process.  All information should be sent to IEEE Conference Services at: </t>
    </r>
    <r>
      <rPr>
        <b/>
        <sz val="12"/>
        <color indexed="18"/>
        <rFont val="Arial"/>
        <family val="2"/>
      </rPr>
      <t xml:space="preserve">(conference-services@ieee.org).           </t>
    </r>
  </si>
  <si>
    <t>All other sheets except the Budget Worksheet are linked to the data on the SUMMARY tab</t>
  </si>
  <si>
    <t>Please check to see if totals match the Budget Worksheet.</t>
  </si>
  <si>
    <t>III</t>
  </si>
  <si>
    <t>This page should automatically link (roll up) to the SUMMARY page</t>
  </si>
  <si>
    <t>IV</t>
  </si>
  <si>
    <t xml:space="preserve">The EXPENSE Tabs should have automatically populated from the Budget Worksheet. </t>
  </si>
  <si>
    <t>These pages should automatically link (roll up) to the SUMMARY page</t>
  </si>
  <si>
    <t>V</t>
  </si>
  <si>
    <t>SCHEDULE of PAYMENTS - 1099</t>
  </si>
  <si>
    <t>Gray shaded areas at the top of the pages should link to the SUMMARY page and update automatically</t>
  </si>
  <si>
    <t>Note that SOCIAL FUNCTIONS tab rolls up to the EXPENSE CON'T tab</t>
  </si>
  <si>
    <t>VI</t>
  </si>
  <si>
    <t>SCHEDULE of PAYMENTS - 1042</t>
  </si>
  <si>
    <t>This worksheet page will automatically populate the Budget Reporting pages (TABS) to follow, including a roll-up to SUMMARY page.</t>
  </si>
  <si>
    <t>BUDGET WORKSHEET - INSTRUCTIONS</t>
  </si>
  <si>
    <t xml:space="preserve">Food &amp; Beverage Expenses are tabulated on a day by day basis &amp; therefore use an AVERAGE cost </t>
  </si>
  <si>
    <t>when they link to the 'SOCIAL FUNCTIONS' Tab.</t>
  </si>
  <si>
    <t>Gray shaded areas at the top of this page should have populated automatically if the Budget Checklist Tab was used.</t>
  </si>
  <si>
    <t xml:space="preserve"> If the Budget Checklist was not used:</t>
  </si>
  <si>
    <t>WORKSHEET INSTRUCTIONS - CLICK HERE for DROP-DOWN WINDOW</t>
  </si>
  <si>
    <t>CLICK HERE FOR INSTRUCTIONS DROP-DOWN WINDOW</t>
  </si>
  <si>
    <t>VIII</t>
  </si>
  <si>
    <t xml:space="preserve">DESTROY CHECK LETTER </t>
  </si>
  <si>
    <t>IX</t>
  </si>
  <si>
    <t>CONTRACT LISTING</t>
  </si>
  <si>
    <t>X</t>
  </si>
  <si>
    <t>CLOSING CHECKLIST</t>
  </si>
  <si>
    <t>XI</t>
  </si>
  <si>
    <t>CONFERENCE SUMMARY REPORT</t>
  </si>
  <si>
    <t xml:space="preserve">       -  Conference Title</t>
  </si>
  <si>
    <t xml:space="preserve">  If the appropriate details for your conference are not listed please add as needed. </t>
  </si>
  <si>
    <r>
      <t xml:space="preserve">Total # Exhibitors   - </t>
    </r>
    <r>
      <rPr>
        <b/>
        <sz val="11"/>
        <rFont val="Arial"/>
        <family val="2"/>
      </rPr>
      <t xml:space="preserve"> If necessary, submit separate attachment</t>
    </r>
  </si>
  <si>
    <t xml:space="preserve"> If the appropriate details for your conference are not listed please add as needed. </t>
  </si>
  <si>
    <t>CONFERENCE ATTENDEE LIST TEMPLATE</t>
  </si>
  <si>
    <t>State/    Province</t>
  </si>
  <si>
    <t>Phone or Email Address</t>
  </si>
  <si>
    <t>Postal Code</t>
  </si>
  <si>
    <t>Telephone</t>
  </si>
  <si>
    <t>Total # Hotel Room Nights Used</t>
  </si>
  <si>
    <t>Total # Corporate Patrons/Contributors:</t>
  </si>
  <si>
    <t xml:space="preserve">     # Short Courses/Tutorials/Etc.</t>
  </si>
  <si>
    <t xml:space="preserve">     # Invited Speakers</t>
  </si>
  <si>
    <t xml:space="preserve">     # Total Submissions</t>
  </si>
  <si>
    <t xml:space="preserve">     Acceptance Ratio</t>
  </si>
  <si>
    <t>CONFERENCE NAME:</t>
  </si>
  <si>
    <t>Please check all that apply:</t>
  </si>
  <si>
    <t xml:space="preserve">     Announcement</t>
  </si>
  <si>
    <t xml:space="preserve">     Call for Papers</t>
  </si>
  <si>
    <t xml:space="preserve">     Final Call for Papers</t>
  </si>
  <si>
    <t xml:space="preserve">     Advance Program</t>
  </si>
  <si>
    <t xml:space="preserve">     Final Program</t>
  </si>
  <si>
    <t>Concentration Banking Destroy Check Form</t>
  </si>
  <si>
    <t>Please provide totals for all that apply:</t>
  </si>
  <si>
    <t>Total # Advertisers:</t>
  </si>
  <si>
    <t>Company/Organization</t>
  </si>
  <si>
    <t xml:space="preserve">Please List: </t>
  </si>
  <si>
    <t>Other Comments/Information</t>
  </si>
  <si>
    <t>SOFE &amp; PAC Reimbursement</t>
  </si>
  <si>
    <r>
      <t xml:space="preserve">TOTAL CONFERENCE OUTLAYS </t>
    </r>
    <r>
      <rPr>
        <b/>
        <sz val="8.5"/>
        <rFont val="MS Sans Serif"/>
        <family val="2"/>
      </rPr>
      <t>(Without Loans)</t>
    </r>
  </si>
  <si>
    <r>
      <t xml:space="preserve">TOTAL CONFERENCE OUTLAYS </t>
    </r>
    <r>
      <rPr>
        <b/>
        <sz val="8.5"/>
        <rFont val="MS Sans Serif"/>
        <family val="2"/>
      </rPr>
      <t>(With Loan Repayments)</t>
    </r>
  </si>
  <si>
    <t>LOANS</t>
  </si>
  <si>
    <r>
      <t>Surpl as % of</t>
    </r>
    <r>
      <rPr>
        <b/>
        <sz val="8"/>
        <rFont val="Arial"/>
        <family val="2"/>
      </rPr>
      <t xml:space="preserve"> Exp</t>
    </r>
  </si>
  <si>
    <t xml:space="preserve">Moogega Cooper </t>
  </si>
  <si>
    <t xml:space="preserve">Drexel Plasma Institute, Mechanical Engineering and Mechanics,  </t>
  </si>
  <si>
    <t>3400 Lancaster Ave, 19104 Philadelphia</t>
  </si>
  <si>
    <t xml:space="preserve">C. Mark Denning </t>
  </si>
  <si>
    <t>University of Wisconsin-Madison, Electrical and Computer Engineering</t>
  </si>
  <si>
    <t>1500 Engineering Dr., 53706 Madison</t>
  </si>
  <si>
    <t xml:space="preserve">David Chalenski  </t>
  </si>
  <si>
    <t>Cornell University, Laboratory of Plasma Studies,</t>
  </si>
  <si>
    <t>439 Rhodes Hall, 14853, Ithaca, USA</t>
  </si>
  <si>
    <t>Erdinc Karakas</t>
  </si>
  <si>
    <t>Old Dominion University, Electrical and Computer Engineering</t>
  </si>
  <si>
    <t>524 Mariners Way Apt. E, 23503 Norfolk, Virginia</t>
  </si>
  <si>
    <t xml:space="preserve">Ioana Biloiu </t>
  </si>
  <si>
    <t>West Virginia University, Physics</t>
  </si>
  <si>
    <t>22 Highview Road, 01966 Rockport</t>
  </si>
  <si>
    <t>Iona Biloiu</t>
  </si>
  <si>
    <t>(See No. 5 above)</t>
  </si>
  <si>
    <t xml:space="preserve">Sameer Kalghatgi </t>
  </si>
  <si>
    <t>Drexel University, Electrical and Comp. Engineering</t>
  </si>
  <si>
    <t>34th and Lancaster Ave, 19104 Philadelphia</t>
  </si>
  <si>
    <t>Travel Grant</t>
  </si>
  <si>
    <t>Paradise Point Resort Hotel, 1409 W. Vacation Rd., San Diego, CA 92109</t>
  </si>
  <si>
    <t xml:space="preserve">Housing Facilities (if different): </t>
  </si>
  <si>
    <t>Same</t>
  </si>
  <si>
    <t>Dates:</t>
  </si>
  <si>
    <t>Sunday, June 6 through Wednesday, June 9, 2004</t>
  </si>
  <si>
    <t>URL:</t>
  </si>
  <si>
    <t>www.swtest.org</t>
  </si>
  <si>
    <t>For first time meetings, please attach a copy of your call for papers.</t>
  </si>
  <si>
    <t>Non-US CONFERENCES:</t>
  </si>
  <si>
    <t xml:space="preserve">Certain Items may be subject to tax - Please contact local authorities for details or contact IEEE Tax Dept for assistance at tax-compliance@ieee.org </t>
  </si>
  <si>
    <t>+82 42 821 4365</t>
  </si>
  <si>
    <t>0049-711-9703628</t>
  </si>
  <si>
    <t>++49(0)69 79847425</t>
  </si>
  <si>
    <t>56 2 354 4472</t>
  </si>
  <si>
    <t>972-35026617</t>
  </si>
  <si>
    <t>(1) 650-940-9662</t>
  </si>
  <si>
    <t>07247 82 2042</t>
  </si>
  <si>
    <t>+420 2-6605-3224</t>
  </si>
  <si>
    <t>+49 7247 82 3541</t>
  </si>
  <si>
    <t>(+420) 266 05323</t>
  </si>
  <si>
    <t>(33) 01 69 15 65 27</t>
  </si>
  <si>
    <t>+7 499 1358039</t>
  </si>
  <si>
    <t>617-253-8648</t>
  </si>
  <si>
    <t>573-882-7570</t>
  </si>
  <si>
    <t>573-884-1594</t>
  </si>
  <si>
    <t>505-284-6977</t>
  </si>
  <si>
    <t>+49 (179) 5153103</t>
  </si>
  <si>
    <t>001 775 784 6040</t>
  </si>
  <si>
    <t>001 775 240 6011</t>
  </si>
  <si>
    <t>001 775 250 1760</t>
  </si>
  <si>
    <t>(505) 665-7522</t>
  </si>
  <si>
    <t>852-27887724</t>
  </si>
  <si>
    <t>+33 (0)4 97 15 70 52</t>
  </si>
  <si>
    <t>06151 36440</t>
  </si>
  <si>
    <t>+33 (0) 493957445</t>
  </si>
  <si>
    <t>+353(0)214372442</t>
  </si>
  <si>
    <t>0711 68583401</t>
  </si>
  <si>
    <t>1-517-353-8906</t>
  </si>
  <si>
    <t>+49 7247 82 4165</t>
  </si>
  <si>
    <t>+33 561 556200</t>
  </si>
  <si>
    <t>+33 561 556079</t>
  </si>
  <si>
    <t>01792 602009</t>
  </si>
  <si>
    <t>+98 9125300286</t>
  </si>
  <si>
    <t>(573) 882-4378</t>
  </si>
  <si>
    <t>1-510-242-1677</t>
  </si>
  <si>
    <t>202-404-8984</t>
  </si>
  <si>
    <t>202-767-8486</t>
  </si>
  <si>
    <t>202-767-8373</t>
  </si>
  <si>
    <t>82-42-869-2539</t>
  </si>
  <si>
    <t>SOCIAL FUNCTIONS</t>
  </si>
  <si>
    <t>ADMINISTRATION</t>
  </si>
  <si>
    <t>Credit Card Fees</t>
  </si>
  <si>
    <t>Bank Fees</t>
  </si>
  <si>
    <t>Audit fees</t>
  </si>
  <si>
    <t>Budget Checklist - Reporting Tool 2006</t>
  </si>
  <si>
    <t xml:space="preserve">       (4) miscellaneous (specify) (40898)</t>
  </si>
  <si>
    <t>Supplies &amp; Post Cards</t>
  </si>
  <si>
    <t>M2 Total Committee Expenses</t>
  </si>
  <si>
    <t xml:space="preserve">    Average cost as % of total technical meeting cost (M2/M10)</t>
  </si>
  <si>
    <t>Remarks:</t>
  </si>
  <si>
    <t xml:space="preserve">M3 Operating Expenses </t>
  </si>
  <si>
    <t xml:space="preserve">   (a) Registration/Treasurer's Service  (Note CS stands for Computer Society)</t>
  </si>
  <si>
    <t xml:space="preserve">      (1) By CS Staff (47550) </t>
  </si>
  <si>
    <t xml:space="preserve">      (2) or by other means - show computation (47370)</t>
  </si>
  <si>
    <t xml:space="preserve">  (200@ $25 + 50 @ $ 20)</t>
  </si>
  <si>
    <t xml:space="preserve">They may need to be updated manually. </t>
  </si>
  <si>
    <t xml:space="preserve">              Conference Acronym:</t>
  </si>
  <si>
    <t>- You can now submit your conference attendee list to IEEE for inclusion in the IEEE Business Management System.  Once released, IEEE BMS will allow conference organizers to request mailing lists of past attendees as well as the currently available technical interest profile list.
- Use the below format to submit the list of attendees.</t>
  </si>
  <si>
    <t>Conf #</t>
  </si>
  <si>
    <r>
      <t xml:space="preserve">Conferences are required to provide proof of bank closure in order to close the conference.  For Concentration Banking Accounts, instructions to close the account along with certification that the unused checks have been destroyed is required.  When you are ready to close your Concentration Bank Account, please provide us with the following information to IEEE Conference Services (conference-services@ieee.org).       </t>
    </r>
    <r>
      <rPr>
        <b/>
        <i/>
        <sz val="10"/>
        <color indexed="18"/>
        <rFont val="Arial"/>
        <family val="2"/>
      </rPr>
      <t xml:space="preserve">     </t>
    </r>
  </si>
  <si>
    <r>
      <t xml:space="preserve">Checks Destroyed by: </t>
    </r>
    <r>
      <rPr>
        <b/>
        <sz val="10"/>
        <rFont val="Arial"/>
        <family val="2"/>
      </rPr>
      <t>(Please print and sign)</t>
    </r>
  </si>
  <si>
    <r>
      <t xml:space="preserve">Witnessed By: </t>
    </r>
    <r>
      <rPr>
        <b/>
        <sz val="10"/>
        <rFont val="Arial"/>
        <family val="2"/>
      </rPr>
      <t>(Please print and sign)</t>
    </r>
  </si>
  <si>
    <r>
      <t xml:space="preserve">Please fill out all applicable items below.  
- To complete the Hotel Room Night information, ask the conference hotels to provide you with a final "Pick Up Report" detailing room night usage                                                                                       
   for each night of the conference including pre and post conference usage. 
- Additional lines can be added as needed. 
- All information should be sent to IEEE Conference Services at: (conference-services@ieee.org).         </t>
    </r>
    <r>
      <rPr>
        <sz val="10"/>
        <color indexed="18"/>
        <rFont val="Arial"/>
        <family val="2"/>
      </rPr>
      <t xml:space="preserve">   </t>
    </r>
  </si>
  <si>
    <t xml:space="preserve">- All contracts executed with vendors for conference services must be listed. 
- Contracts with exposure greater than $25,000 must be executed by IEEE.  
  Conference exposure is the amount to be paid to the vendor in fees or spent at the venue and conference monies (registration fees, exhibitor 
  fees, patron fees, etc.) to be collected by vendors (usually management and registration companies). </t>
  </si>
  <si>
    <t>Note: This Worksheet contains new line items including Student and Society Registration Fee income</t>
  </si>
  <si>
    <t>Samples</t>
  </si>
  <si>
    <t>FZK (incl.  Additional charge for busses)</t>
  </si>
  <si>
    <t>Poster boards</t>
  </si>
  <si>
    <t>Threadgold</t>
  </si>
  <si>
    <t>James</t>
  </si>
  <si>
    <t>Korolev</t>
  </si>
  <si>
    <t>Yury</t>
  </si>
  <si>
    <t>Faehl</t>
  </si>
  <si>
    <t>Rickey</t>
  </si>
  <si>
    <t>Karmakar</t>
  </si>
  <si>
    <t>Anupam</t>
  </si>
  <si>
    <t>Dosch</t>
  </si>
  <si>
    <t>Alexander</t>
  </si>
  <si>
    <t>Georgescu</t>
  </si>
  <si>
    <t>Nicolae</t>
  </si>
  <si>
    <t>Vasiliev</t>
  </si>
  <si>
    <t>Michael</t>
  </si>
  <si>
    <t>Vasilieva</t>
  </si>
  <si>
    <t>Tatiana</t>
  </si>
  <si>
    <t>Mahir</t>
  </si>
  <si>
    <t>Abdul</t>
  </si>
  <si>
    <t>Flikweert</t>
  </si>
  <si>
    <t>Arjan</t>
  </si>
  <si>
    <t>Gleizer</t>
  </si>
  <si>
    <t>Joseph</t>
  </si>
  <si>
    <t>Teschke</t>
  </si>
  <si>
    <t>Markus</t>
  </si>
  <si>
    <t>Grabovski</t>
  </si>
  <si>
    <t>Eugene</t>
  </si>
  <si>
    <t>Vodopyanov</t>
  </si>
  <si>
    <t>Cooper</t>
  </si>
  <si>
    <t>Moogega</t>
  </si>
  <si>
    <t>Hadas</t>
  </si>
  <si>
    <t>Yoav</t>
  </si>
  <si>
    <t>Soural</t>
  </si>
  <si>
    <t>Ivo</t>
  </si>
  <si>
    <t>Kern</t>
  </si>
  <si>
    <t>Stefan</t>
  </si>
  <si>
    <t>Seiler</t>
  </si>
  <si>
    <t>Steven</t>
  </si>
  <si>
    <t>Lapke</t>
  </si>
  <si>
    <t>Martin</t>
  </si>
  <si>
    <t>Ziegler</t>
  </si>
  <si>
    <t>Dennis</t>
  </si>
  <si>
    <t>Mussenbrock</t>
  </si>
  <si>
    <t>Thomas</t>
  </si>
  <si>
    <t>Trampert</t>
  </si>
  <si>
    <t>Klaus</t>
  </si>
  <si>
    <t>Denning</t>
  </si>
  <si>
    <t>C. Mark</t>
  </si>
  <si>
    <t>Scharer</t>
  </si>
  <si>
    <t>John</t>
  </si>
  <si>
    <t>Beringer</t>
  </si>
  <si>
    <t>Matthias</t>
  </si>
  <si>
    <t>Duan</t>
  </si>
  <si>
    <t>Bin</t>
  </si>
  <si>
    <t>Dumbrajs</t>
  </si>
  <si>
    <t>Olgierd</t>
  </si>
  <si>
    <t>Gold</t>
  </si>
  <si>
    <t>Zoler</t>
  </si>
  <si>
    <t>I.</t>
  </si>
  <si>
    <t>Kindel</t>
  </si>
  <si>
    <t>Hogge</t>
  </si>
  <si>
    <t>Jean-Philippe</t>
  </si>
  <si>
    <t>Xu</t>
  </si>
  <si>
    <t>Yan</t>
  </si>
  <si>
    <t>SHU</t>
  </si>
  <si>
    <t>TING</t>
  </si>
  <si>
    <t>WANG</t>
  </si>
  <si>
    <t>HONGGANG</t>
  </si>
  <si>
    <t>Schneider</t>
  </si>
  <si>
    <t>Rudolf</t>
  </si>
  <si>
    <t>Crowe</t>
  </si>
  <si>
    <t>Paravia</t>
  </si>
  <si>
    <t>Mark</t>
  </si>
  <si>
    <t>Suzuki-Vidal</t>
  </si>
  <si>
    <t>Francisco</t>
  </si>
  <si>
    <t>Bruggeman</t>
  </si>
  <si>
    <t>Peter</t>
  </si>
  <si>
    <t>Ganachev</t>
  </si>
  <si>
    <t>Ivan</t>
  </si>
  <si>
    <t>van Veldhuizen</t>
  </si>
  <si>
    <t>Eduard</t>
  </si>
  <si>
    <t>Engelko</t>
  </si>
  <si>
    <t>Vladimir</t>
  </si>
  <si>
    <t>Dong</t>
  </si>
  <si>
    <t>Jiaqin</t>
  </si>
  <si>
    <t>Lemke</t>
  </si>
  <si>
    <t>Raymond</t>
  </si>
  <si>
    <t>Boldarev</t>
  </si>
  <si>
    <t>Alexey</t>
  </si>
  <si>
    <t>Gasilov</t>
  </si>
  <si>
    <t>Olkhovskaya</t>
  </si>
  <si>
    <t>Olga</t>
  </si>
  <si>
    <t>D'yachenko</t>
  </si>
  <si>
    <t>Sergey</t>
  </si>
  <si>
    <t>Chen</t>
  </si>
  <si>
    <t>Changhua</t>
  </si>
  <si>
    <t>Zhang</t>
  </si>
  <si>
    <t>Yongpeng</t>
  </si>
  <si>
    <t>Song</t>
  </si>
  <si>
    <t>Wei</t>
  </si>
  <si>
    <t>Godfrey</t>
  </si>
  <si>
    <t>Brendan</t>
  </si>
  <si>
    <t>Yankelevich</t>
  </si>
  <si>
    <t>Yefim</t>
  </si>
  <si>
    <t>Nayuki</t>
  </si>
  <si>
    <t>Takuya</t>
  </si>
  <si>
    <t>Ferguson</t>
  </si>
  <si>
    <t>Patrick</t>
  </si>
  <si>
    <t>MIRAMAR BLAZQUEZ</t>
  </si>
  <si>
    <t>JOSE FELIX</t>
  </si>
  <si>
    <t>Garnett</t>
  </si>
  <si>
    <t>Robert</t>
  </si>
  <si>
    <t>Rose</t>
  </si>
  <si>
    <t>David</t>
  </si>
  <si>
    <t>Welch</t>
  </si>
  <si>
    <t>Dale</t>
  </si>
  <si>
    <t>Bailey</t>
  </si>
  <si>
    <t>Vernon</t>
  </si>
  <si>
    <t>Havenga</t>
  </si>
  <si>
    <t>Johan</t>
  </si>
  <si>
    <t>van der Walt</t>
  </si>
  <si>
    <t>Jaco</t>
  </si>
  <si>
    <t>GRUIA</t>
  </si>
  <si>
    <t>ION</t>
  </si>
  <si>
    <t>Locke</t>
  </si>
  <si>
    <t>Bruce</t>
  </si>
  <si>
    <t>York</t>
  </si>
  <si>
    <t>George</t>
  </si>
  <si>
    <t>Boswell</t>
  </si>
  <si>
    <t>Rod</t>
  </si>
  <si>
    <t>KAWATA</t>
  </si>
  <si>
    <t>Shigeo</t>
  </si>
  <si>
    <t>Tarasenko</t>
  </si>
  <si>
    <t>Victor</t>
  </si>
  <si>
    <t>Gardelle</t>
  </si>
  <si>
    <t>Jacques</t>
  </si>
  <si>
    <t>GAVRILA</t>
  </si>
  <si>
    <t>CAMELIA</t>
  </si>
  <si>
    <t>Heberlein</t>
  </si>
  <si>
    <t>Joachim</t>
  </si>
  <si>
    <t>Watanabe</t>
  </si>
  <si>
    <t>Yoshio</t>
  </si>
  <si>
    <t>Murakami</t>
  </si>
  <si>
    <t>Tomoyuki</t>
  </si>
  <si>
    <t>Droba</t>
  </si>
  <si>
    <t>Theirich</t>
  </si>
  <si>
    <t>Detlef</t>
  </si>
  <si>
    <t>Szabo</t>
  </si>
  <si>
    <t>Dorothee Vinga</t>
  </si>
  <si>
    <t>Estupinan</t>
  </si>
  <si>
    <t>Edgar</t>
  </si>
  <si>
    <t>Matveev</t>
  </si>
  <si>
    <t>Igor</t>
  </si>
  <si>
    <t>Thumm</t>
  </si>
  <si>
    <t>Manfred</t>
  </si>
  <si>
    <t>ROBERT</t>
  </si>
  <si>
    <t>CHRISTIAN</t>
  </si>
  <si>
    <t>Fantz</t>
  </si>
  <si>
    <t>Ursel</t>
  </si>
  <si>
    <t>DE PERETTI</t>
  </si>
  <si>
    <t>MICHEL</t>
  </si>
  <si>
    <t>Sakamoto</t>
  </si>
  <si>
    <t>Keishi</t>
  </si>
  <si>
    <t>Cunha</t>
  </si>
  <si>
    <t>Mário</t>
  </si>
  <si>
    <t>Wagner</t>
  </si>
  <si>
    <t>Dietmar</t>
  </si>
  <si>
    <t>Elchaninov</t>
  </si>
  <si>
    <t>Anton</t>
  </si>
  <si>
    <t>Lapatovich</t>
  </si>
  <si>
    <t>Walter</t>
  </si>
  <si>
    <t>Laroussi</t>
  </si>
  <si>
    <t>Mounir</t>
  </si>
  <si>
    <t>Carman</t>
  </si>
  <si>
    <t>Manfredi</t>
  </si>
  <si>
    <t>Giovanni</t>
  </si>
  <si>
    <t>Goertler</t>
  </si>
  <si>
    <t>Andreas</t>
  </si>
  <si>
    <t>Ulrich</t>
  </si>
  <si>
    <t>Vrbová</t>
  </si>
  <si>
    <t>Miroslava</t>
  </si>
  <si>
    <t>Jadidian</t>
  </si>
  <si>
    <t>Jouya</t>
  </si>
  <si>
    <t>Hashemi</t>
  </si>
  <si>
    <t>Ehsan</t>
  </si>
  <si>
    <t>Fuchs</t>
  </si>
  <si>
    <t>Elke</t>
  </si>
  <si>
    <t>Pajkic</t>
  </si>
  <si>
    <t>Zeljko</t>
  </si>
  <si>
    <t>VRBA</t>
  </si>
  <si>
    <t>Pavel</t>
  </si>
  <si>
    <t>Garner</t>
  </si>
  <si>
    <t>Richard</t>
  </si>
  <si>
    <t>Leckbee</t>
  </si>
  <si>
    <t>Joshua</t>
  </si>
  <si>
    <t>Romanchenko</t>
  </si>
  <si>
    <t>Ilya</t>
  </si>
  <si>
    <t>Feinäugle</t>
  </si>
  <si>
    <t>Mattausch</t>
  </si>
  <si>
    <t>Goesta</t>
  </si>
  <si>
    <t>Link</t>
  </si>
  <si>
    <t>Guido</t>
  </si>
  <si>
    <t>Tanaka</t>
  </si>
  <si>
    <t>Yasunori</t>
  </si>
  <si>
    <t>Wu</t>
  </si>
  <si>
    <t>Jong-Shinn</t>
  </si>
  <si>
    <t>Stoican</t>
  </si>
  <si>
    <t>Ovidiu</t>
  </si>
  <si>
    <t>Alexeff</t>
  </si>
  <si>
    <t>Kulygin</t>
  </si>
  <si>
    <t>Maxim</t>
  </si>
  <si>
    <t>Whaley</t>
  </si>
  <si>
    <t>Bluhm</t>
  </si>
  <si>
    <t>Hansjoachim</t>
  </si>
  <si>
    <t>COSTEL</t>
  </si>
  <si>
    <t>BILOIU</t>
  </si>
  <si>
    <t>Kopecky</t>
  </si>
  <si>
    <t>Zhuchkova</t>
  </si>
  <si>
    <t>Alexandra</t>
  </si>
  <si>
    <t>Czarnecka</t>
  </si>
  <si>
    <t>Agata</t>
  </si>
  <si>
    <t>Nordborg</t>
  </si>
  <si>
    <t>Henrik</t>
  </si>
  <si>
    <t>Phelps</t>
  </si>
  <si>
    <t>Alan</t>
  </si>
  <si>
    <t>Luo</t>
  </si>
  <si>
    <t>Haiyun</t>
  </si>
  <si>
    <t>Liang</t>
  </si>
  <si>
    <t>Zhuo</t>
  </si>
  <si>
    <t>Filinov</t>
  </si>
  <si>
    <t>Späh</t>
  </si>
  <si>
    <t>Vaccaro</t>
  </si>
  <si>
    <t>Alessandro</t>
  </si>
  <si>
    <t>Schlickeiser</t>
  </si>
  <si>
    <t>Reinhard</t>
  </si>
  <si>
    <t>Strowitzki</t>
  </si>
  <si>
    <t>Claus</t>
  </si>
  <si>
    <t>Konoplev</t>
  </si>
  <si>
    <t>Schoenbach</t>
  </si>
  <si>
    <t>Karl</t>
  </si>
  <si>
    <t>Kolb</t>
  </si>
  <si>
    <t>Juergen</t>
  </si>
  <si>
    <t>ZOBDEH</t>
  </si>
  <si>
    <t>PARVIZ</t>
  </si>
  <si>
    <t>BEUNAS</t>
  </si>
  <si>
    <t>Armel</t>
  </si>
  <si>
    <t>Booske</t>
  </si>
  <si>
    <t>Swanekamp</t>
  </si>
  <si>
    <t>Stephen</t>
  </si>
  <si>
    <t>Zier</t>
  </si>
  <si>
    <t>Jacob</t>
  </si>
  <si>
    <t>Kusse</t>
  </si>
  <si>
    <t>Akiyama</t>
  </si>
  <si>
    <t>Hidenori</t>
  </si>
  <si>
    <t>Leipold</t>
  </si>
  <si>
    <t>Frank</t>
  </si>
  <si>
    <t>Franke</t>
  </si>
  <si>
    <t>Steffen</t>
  </si>
  <si>
    <t>Blaugrund</t>
  </si>
  <si>
    <t>Abraham</t>
  </si>
  <si>
    <t>Deutsch</t>
  </si>
  <si>
    <t>Claude</t>
  </si>
  <si>
    <t>Bondarenko</t>
  </si>
  <si>
    <t>Gennady</t>
  </si>
  <si>
    <t>Westermeier</t>
  </si>
  <si>
    <t>Henger</t>
  </si>
  <si>
    <t>Alberti</t>
  </si>
  <si>
    <t>Stefano</t>
  </si>
  <si>
    <t>Starik</t>
  </si>
  <si>
    <t>Choi</t>
  </si>
  <si>
    <t>Kyung Cheol</t>
  </si>
  <si>
    <t>Mentel</t>
  </si>
  <si>
    <t>Rabinovich</t>
  </si>
  <si>
    <t>Oberrath</t>
  </si>
  <si>
    <t>Jens</t>
  </si>
  <si>
    <t>LAU</t>
  </si>
  <si>
    <t>Yue</t>
  </si>
  <si>
    <t>Kong</t>
  </si>
  <si>
    <t>Iza</t>
  </si>
  <si>
    <t>Felipe</t>
  </si>
  <si>
    <t>Cao</t>
  </si>
  <si>
    <t>Z (Julian)</t>
  </si>
  <si>
    <t>Hemawan</t>
  </si>
  <si>
    <t>Kadek</t>
  </si>
  <si>
    <t>YAO</t>
  </si>
  <si>
    <t>SHUILIANG</t>
  </si>
  <si>
    <t>Müller</t>
  </si>
  <si>
    <t>Georg</t>
  </si>
  <si>
    <t>Eing</t>
  </si>
  <si>
    <t>Christian</t>
  </si>
  <si>
    <t>Flickinger</t>
  </si>
  <si>
    <t>Bianca</t>
  </si>
  <si>
    <t>Jiang</t>
  </si>
  <si>
    <t>Xiaomei</t>
  </si>
  <si>
    <t>Sadowski</t>
  </si>
  <si>
    <t>Marek</t>
  </si>
  <si>
    <t>Walsh</t>
  </si>
  <si>
    <t>Bayliss</t>
  </si>
  <si>
    <t>Danny</t>
  </si>
  <si>
    <t>Kretschmer</t>
  </si>
  <si>
    <t>Blankenbach</t>
  </si>
  <si>
    <t>Karlheinz</t>
  </si>
  <si>
    <t>Shpanin</t>
  </si>
  <si>
    <t>Leonid</t>
  </si>
  <si>
    <t>Scherer</t>
  </si>
  <si>
    <t>Theo</t>
  </si>
  <si>
    <t>Strauß</t>
  </si>
  <si>
    <t>Dirk</t>
  </si>
  <si>
    <t>Gover</t>
  </si>
  <si>
    <t>Avraham</t>
  </si>
  <si>
    <t>Auweter-Kurtz</t>
  </si>
  <si>
    <t>Monika</t>
  </si>
  <si>
    <t>Berghoefer</t>
  </si>
  <si>
    <t>Weisenburger</t>
  </si>
  <si>
    <t>Alfons</t>
  </si>
  <si>
    <t>Fisher</t>
  </si>
  <si>
    <t>Lorna</t>
  </si>
  <si>
    <t>Gusbeth</t>
  </si>
  <si>
    <t>Katsuki</t>
  </si>
  <si>
    <t>Sunao</t>
  </si>
  <si>
    <t>Stockwald</t>
  </si>
  <si>
    <t>Nusinovich</t>
  </si>
  <si>
    <t>Gregory</t>
  </si>
  <si>
    <t>Sack</t>
  </si>
  <si>
    <t>Maslennikov</t>
  </si>
  <si>
    <t>Oleg</t>
  </si>
  <si>
    <t>Guzilov</t>
  </si>
  <si>
    <t>Straessner</t>
  </si>
  <si>
    <t>Ralf</t>
  </si>
  <si>
    <t>Bayrak</t>
  </si>
  <si>
    <t>Mustafa</t>
  </si>
  <si>
    <t>Wiesehöfer</t>
  </si>
  <si>
    <t>Reiner</t>
  </si>
  <si>
    <t>Berg</t>
  </si>
  <si>
    <t>Friedhelm</t>
  </si>
  <si>
    <t>Kieckhafer</t>
  </si>
  <si>
    <t>Morozkin</t>
  </si>
  <si>
    <t>Mikhail</t>
  </si>
  <si>
    <t>Kwan</t>
  </si>
  <si>
    <t>Filip</t>
  </si>
  <si>
    <t>Daniela</t>
  </si>
  <si>
    <t>Prinz</t>
  </si>
  <si>
    <t>Oliver</t>
  </si>
  <si>
    <t>Wenzel</t>
  </si>
  <si>
    <t>Norbert</t>
  </si>
  <si>
    <t>Baalrud</t>
  </si>
  <si>
    <t>Scott</t>
  </si>
  <si>
    <t>Schamiloglu</t>
  </si>
  <si>
    <t>Edl</t>
  </si>
  <si>
    <t>Hoyoung</t>
  </si>
  <si>
    <t>Utsumi</t>
  </si>
  <si>
    <t>Michiaki</t>
  </si>
  <si>
    <t>Idehara</t>
  </si>
  <si>
    <t>Toshitaka</t>
  </si>
  <si>
    <t>Matsubara</t>
  </si>
  <si>
    <t>Akihiro</t>
  </si>
  <si>
    <t>sobhanian</t>
  </si>
  <si>
    <t>samad</t>
  </si>
  <si>
    <t>Lieder</t>
  </si>
  <si>
    <t>Gerd</t>
  </si>
  <si>
    <t>Kingsep</t>
  </si>
  <si>
    <t>Furuya</t>
  </si>
  <si>
    <t>Seizo</t>
  </si>
  <si>
    <t>DeSandre</t>
  </si>
  <si>
    <t>Lewis</t>
  </si>
  <si>
    <t>Hlina</t>
  </si>
  <si>
    <t>Jan</t>
  </si>
  <si>
    <t>Sonsky</t>
  </si>
  <si>
    <t>Jiri</t>
  </si>
  <si>
    <t>Gruber</t>
  </si>
  <si>
    <t>Stanculovic</t>
  </si>
  <si>
    <t>Sebastijan</t>
  </si>
  <si>
    <t>Akhtar</t>
  </si>
  <si>
    <t>Jaleel</t>
  </si>
  <si>
    <t>Lacoste</t>
  </si>
  <si>
    <t>Deanna</t>
  </si>
  <si>
    <t>Pai</t>
  </si>
  <si>
    <t>Arantchouk</t>
  </si>
  <si>
    <t>Kim</t>
  </si>
  <si>
    <t>Seung-Hun</t>
  </si>
  <si>
    <t>An</t>
  </si>
  <si>
    <t>Wladimir</t>
  </si>
  <si>
    <t>Jawla</t>
  </si>
  <si>
    <t>Sudheer Kumar</t>
  </si>
  <si>
    <t>Pagonakis</t>
  </si>
  <si>
    <t>Ioannis</t>
  </si>
  <si>
    <t>Kylian</t>
  </si>
  <si>
    <t>Ondrej</t>
  </si>
  <si>
    <t>Zhdanov</t>
  </si>
  <si>
    <t>Taniuchi</t>
  </si>
  <si>
    <t>Yasuyuki</t>
  </si>
  <si>
    <t>Matsumura</t>
  </si>
  <si>
    <t>Yoshihito</t>
  </si>
  <si>
    <t>Heidemann</t>
  </si>
  <si>
    <t>Gilmore</t>
  </si>
  <si>
    <t>Yang</t>
  </si>
  <si>
    <t>Benjamin</t>
  </si>
  <si>
    <t>Stapelmann</t>
  </si>
  <si>
    <t>Katharina</t>
  </si>
  <si>
    <t>Flesch</t>
  </si>
  <si>
    <t>Hill</t>
  </si>
  <si>
    <t>Kenneth</t>
  </si>
  <si>
    <t>Kaganovich</t>
  </si>
  <si>
    <t>Cvelbar</t>
  </si>
  <si>
    <t>Uros</t>
  </si>
  <si>
    <t>Frey</t>
  </si>
  <si>
    <t>Wolfgang</t>
  </si>
  <si>
    <t>Haverlag</t>
  </si>
  <si>
    <t>Marco</t>
  </si>
  <si>
    <t>Guaitella</t>
  </si>
  <si>
    <t>Olivier</t>
  </si>
  <si>
    <t>Takayuki</t>
  </si>
  <si>
    <t>Rossmanith</t>
  </si>
  <si>
    <t>Kettlitz</t>
  </si>
  <si>
    <t>Yarantsev</t>
  </si>
  <si>
    <t>Dmitry</t>
  </si>
  <si>
    <t>Binjie</t>
  </si>
  <si>
    <t>Lechte</t>
  </si>
  <si>
    <t>Carsten</t>
  </si>
  <si>
    <t>Conway</t>
  </si>
  <si>
    <t>Garrard</t>
  </si>
  <si>
    <t>Gebhardt</t>
  </si>
  <si>
    <t>Gu</t>
  </si>
  <si>
    <t>Xiao-Wei</t>
  </si>
  <si>
    <t>Beleznai</t>
  </si>
  <si>
    <t>Szabolcs</t>
  </si>
  <si>
    <t>Lee</t>
  </si>
  <si>
    <t>Yongjoong</t>
  </si>
  <si>
    <t>Paul</t>
  </si>
  <si>
    <t>Khokan</t>
  </si>
  <si>
    <t>Ng</t>
  </si>
  <si>
    <t>Wee Hao</t>
  </si>
  <si>
    <t>Goncharov</t>
  </si>
  <si>
    <t>Alexey Ant.</t>
  </si>
  <si>
    <t>Yew Kong</t>
  </si>
  <si>
    <t>DIMITRIU</t>
  </si>
  <si>
    <t>DAN</t>
  </si>
  <si>
    <t>Deok-Kyu</t>
  </si>
  <si>
    <t>Van Dijk</t>
  </si>
  <si>
    <t>Javaid</t>
  </si>
  <si>
    <t>Ali</t>
  </si>
  <si>
    <t>Teske</t>
  </si>
  <si>
    <t>Abbasi</t>
  </si>
  <si>
    <t>Fatemeh</t>
  </si>
  <si>
    <t>Favre</t>
  </si>
  <si>
    <t>Mario</t>
  </si>
  <si>
    <t>Fruchtman</t>
  </si>
  <si>
    <t>Amnon</t>
  </si>
  <si>
    <t>Habermann</t>
  </si>
  <si>
    <t>Oh</t>
  </si>
  <si>
    <t>Jun-Seok</t>
  </si>
  <si>
    <t>Heidinger</t>
  </si>
  <si>
    <t>Roland</t>
  </si>
  <si>
    <t>Chang</t>
  </si>
  <si>
    <t>Chun-Chih</t>
  </si>
  <si>
    <t>Shiffler</t>
  </si>
  <si>
    <t>Donald</t>
  </si>
  <si>
    <t>Seo</t>
  </si>
  <si>
    <t>Minsu</t>
  </si>
  <si>
    <t>Lukes</t>
  </si>
  <si>
    <t>Petr</t>
  </si>
  <si>
    <t>Kolacek</t>
  </si>
  <si>
    <t>Karel</t>
  </si>
  <si>
    <t>Piosczyk</t>
  </si>
  <si>
    <t>Bernhard</t>
  </si>
  <si>
    <t>Hoffer</t>
  </si>
  <si>
    <t>AUZAS</t>
  </si>
  <si>
    <t>Frederic</t>
  </si>
  <si>
    <t>Skvortsova</t>
  </si>
  <si>
    <t>Nina</t>
  </si>
  <si>
    <t>Benilov</t>
  </si>
  <si>
    <t>Uetsuki</t>
  </si>
  <si>
    <t>Tadao</t>
  </si>
  <si>
    <t>Woskov</t>
  </si>
  <si>
    <t>Islam</t>
  </si>
  <si>
    <t>Naz</t>
  </si>
  <si>
    <t>Camps-Raga</t>
  </si>
  <si>
    <t>Bruno</t>
  </si>
  <si>
    <t>Johnston</t>
  </si>
  <si>
    <t>Weiss</t>
  </si>
  <si>
    <t>Kantsyrev</t>
  </si>
  <si>
    <t>Safronova</t>
  </si>
  <si>
    <t>Alla</t>
  </si>
  <si>
    <t>Ouart</t>
  </si>
  <si>
    <t>Nicholas</t>
  </si>
  <si>
    <t>Williamson</t>
  </si>
  <si>
    <t>Schmitt</t>
  </si>
  <si>
    <t>Chu</t>
  </si>
  <si>
    <t>Gonzalez-Aguilar</t>
  </si>
  <si>
    <t>José</t>
  </si>
  <si>
    <t>Becker</t>
  </si>
  <si>
    <t>Izquierdo</t>
  </si>
  <si>
    <t>Eduardo</t>
  </si>
  <si>
    <t>Gulec</t>
  </si>
  <si>
    <t>Higashiguchi</t>
  </si>
  <si>
    <t>Takeshi</t>
  </si>
  <si>
    <t>Terauchi</t>
  </si>
  <si>
    <t>Hiromitsu</t>
  </si>
  <si>
    <t>Nishimai</t>
  </si>
  <si>
    <t>Hirofumi</t>
  </si>
  <si>
    <t>Forde</t>
  </si>
  <si>
    <t>Edward</t>
  </si>
  <si>
    <t>Masato</t>
  </si>
  <si>
    <t>Munz</t>
  </si>
  <si>
    <t>Claus-Dieter</t>
  </si>
  <si>
    <t>Grotjohn</t>
  </si>
  <si>
    <t>Timothy</t>
  </si>
  <si>
    <t>Point</t>
  </si>
  <si>
    <t>Sebastien</t>
  </si>
  <si>
    <t>ROMERO</t>
  </si>
  <si>
    <t>EDWARD</t>
  </si>
  <si>
    <t>Illy</t>
  </si>
  <si>
    <t>Bhosle</t>
  </si>
  <si>
    <t>Sounil</t>
  </si>
  <si>
    <t>Tlais</t>
  </si>
  <si>
    <t>Zein el Abidine</t>
  </si>
  <si>
    <t>Maron</t>
  </si>
  <si>
    <t>Yitzhak</t>
  </si>
  <si>
    <t>Hunyar</t>
  </si>
  <si>
    <t>Williams</t>
  </si>
  <si>
    <t>Taghizadeh</t>
  </si>
  <si>
    <t>Leila</t>
  </si>
  <si>
    <t>Namkung</t>
  </si>
  <si>
    <t>Won</t>
  </si>
  <si>
    <t>Thompson</t>
  </si>
  <si>
    <t>Bhuyan</t>
  </si>
  <si>
    <t>Heman</t>
  </si>
  <si>
    <t>- As part of the final financial reporting process, the Conference Chairman and Treasurer are REQUIRED to certify by their signatures that they have reviewed and evidenced that bank reconciliations have been accurately prepared.  The CERTIFICATION tab should be used for this purpose when submitting the final financial workbook to close the conference.  If individual bank reconciliations are request for sample audit, please use the signature space below.
- Bank reconciliation should be completed monthly (copy a new tab for each month) and available for audit when requested by IEEE Conferences Services.  The bank reconciliation can be done with the help of the terms and form listed below.  
- Monthly reconciliations should be submitted to IEEE Conference Services, (conference-services@ieee.org) as part of the Final Financial Reporting that is required to close the conference.</t>
  </si>
  <si>
    <t>Registratin Mgmt Comp</t>
  </si>
  <si>
    <t>Final Financial Report including Detail and Summary Sheets</t>
  </si>
  <si>
    <t>Revenue and Expense detail from this worksheet are also linked to the Revenue and Expense Tabs which follow.</t>
  </si>
  <si>
    <t>Food &amp; Beverage Expenses are tabulated on a day by day basis &amp; therefore use an AVERAGE cost when they link to the 'SOCIAL FUNCTIONS' Tab. The calculated totals on the 'SOCIAL FUNCTIONS' tab therefore calculate on the 'WORKSHEET' tab and carry forward to the 'SOCIAL FUNCTIONS' tab. If you choose not to use the WORKSHEET (Tab1), (and plug numbers directly into the SOCIAL FUNCTIONS page, the page protection will have to be removed in order for the calculations to work. Let me know &amp; I will assist you on this @ 732  562-5486.</t>
  </si>
  <si>
    <t>Included at the bottom of the WORKSHEET is a Hotel Room blocking table.</t>
  </si>
  <si>
    <t>HOTEL ROOMS BLOCKED</t>
  </si>
  <si>
    <t>The SUMMARY spreadsheet is linked to the Budget Worksheet &amp; should be automatically populated if you followed instructions for item I above</t>
  </si>
  <si>
    <t>If you choose NOT to utilize the Budget Worksheet (Item I above), then please begin by filling in the gray areas on the SUMMARY sheet tab first.</t>
  </si>
  <si>
    <t>D Andrea</t>
  </si>
  <si>
    <t>Danilo</t>
  </si>
  <si>
    <t>Kourakis</t>
  </si>
  <si>
    <t>Harvey-Thompson</t>
  </si>
  <si>
    <t>Adam</t>
  </si>
  <si>
    <t>Sato</t>
  </si>
  <si>
    <t>Motoyasu</t>
  </si>
  <si>
    <t>Dressman</t>
  </si>
  <si>
    <t>Lawrence</t>
  </si>
  <si>
    <t>Esfandyari-Kalejahi</t>
  </si>
  <si>
    <t>Abdolrasoul</t>
  </si>
  <si>
    <t>Lister</t>
  </si>
  <si>
    <t>Graeme</t>
  </si>
  <si>
    <t>Ludeking</t>
  </si>
  <si>
    <t>Larry</t>
  </si>
  <si>
    <t>Meier</t>
  </si>
  <si>
    <t>Zotova</t>
  </si>
  <si>
    <t>Irina</t>
  </si>
  <si>
    <t>Ginzburg</t>
  </si>
  <si>
    <t>Naum</t>
  </si>
  <si>
    <t>Blank</t>
  </si>
  <si>
    <t>Monica</t>
  </si>
  <si>
    <t>Takayama</t>
  </si>
  <si>
    <t>Sadatsugu</t>
  </si>
  <si>
    <t>Gantenbein</t>
  </si>
  <si>
    <t>Jin</t>
  </si>
  <si>
    <t>Jianbo</t>
  </si>
  <si>
    <t>Feher</t>
  </si>
  <si>
    <t>Lambert</t>
  </si>
  <si>
    <t>Redmer</t>
  </si>
  <si>
    <t>Ronald</t>
  </si>
  <si>
    <t>Han</t>
  </si>
  <si>
    <t>Man Hyeop</t>
  </si>
  <si>
    <t>Karakas</t>
  </si>
  <si>
    <t>Erdinc</t>
  </si>
  <si>
    <t>Porteanu</t>
  </si>
  <si>
    <t>Horia-Eugen</t>
  </si>
  <si>
    <t>Kühn</t>
  </si>
  <si>
    <t>Silvio</t>
  </si>
  <si>
    <t>Kossyi</t>
  </si>
  <si>
    <t>Tahir</t>
  </si>
  <si>
    <t>Naeem</t>
  </si>
  <si>
    <t>Baltazar-Lopez</t>
  </si>
  <si>
    <t>Falkenstein</t>
  </si>
  <si>
    <t>Zoran</t>
  </si>
  <si>
    <t>Davydov</t>
  </si>
  <si>
    <t>Aleksey</t>
  </si>
  <si>
    <t>Keun Su</t>
  </si>
  <si>
    <t>Campbell</t>
  </si>
  <si>
    <t>ZHANG</t>
  </si>
  <si>
    <t>Chao</t>
  </si>
  <si>
    <t>Vijvers</t>
  </si>
  <si>
    <t>Wouter</t>
  </si>
  <si>
    <t>Gesche</t>
  </si>
  <si>
    <t>Jacobs</t>
  </si>
  <si>
    <t>Kalghatgi</t>
  </si>
  <si>
    <t>Sameer</t>
  </si>
  <si>
    <t>IOANA</t>
  </si>
  <si>
    <t>Bland</t>
  </si>
  <si>
    <t>Pasour</t>
  </si>
  <si>
    <t>Abe</t>
  </si>
  <si>
    <t>Levush</t>
  </si>
  <si>
    <t>Baruch</t>
  </si>
  <si>
    <t>Hilding</t>
  </si>
  <si>
    <t>Patrik</t>
  </si>
  <si>
    <t>Imris</t>
  </si>
  <si>
    <t>Matej</t>
  </si>
  <si>
    <t>Hunter</t>
  </si>
  <si>
    <t>Yong</t>
  </si>
  <si>
    <t>Abbate</t>
  </si>
  <si>
    <t>Sara</t>
  </si>
  <si>
    <t>majeri</t>
  </si>
  <si>
    <t>nassim</t>
  </si>
  <si>
    <t>Langer</t>
  </si>
  <si>
    <t>Singleton</t>
  </si>
  <si>
    <t>Daniel</t>
  </si>
  <si>
    <t>Motomura</t>
  </si>
  <si>
    <t>Hideki</t>
  </si>
  <si>
    <t>Yinghui</t>
  </si>
  <si>
    <t>Schmidt</t>
  </si>
  <si>
    <t>Hellmut</t>
  </si>
  <si>
    <t>Pouvesle</t>
  </si>
  <si>
    <t>Jean-Michel</t>
  </si>
  <si>
    <t>Begliarbekov</t>
  </si>
  <si>
    <t>Milan</t>
  </si>
  <si>
    <t>Arnold</t>
  </si>
  <si>
    <t>LITVAK</t>
  </si>
  <si>
    <t>ALEXANDER</t>
  </si>
  <si>
    <t>Weltmann</t>
  </si>
  <si>
    <t>Klaus-Dieter</t>
  </si>
  <si>
    <t>Ryan</t>
  </si>
  <si>
    <t>Kiraga</t>
  </si>
  <si>
    <t>Arkadiusz</t>
  </si>
  <si>
    <t>Kuznetsov</t>
  </si>
  <si>
    <t>Sergei</t>
  </si>
  <si>
    <t>Machavaram</t>
  </si>
  <si>
    <t>Kartikeyan</t>
  </si>
  <si>
    <t>Vasilets</t>
  </si>
  <si>
    <t>Etchessahar</t>
  </si>
  <si>
    <t>Bertrand</t>
  </si>
  <si>
    <t>Karabourniotis</t>
  </si>
  <si>
    <t>Dimitrios</t>
  </si>
  <si>
    <t>Yeong-Jer</t>
  </si>
  <si>
    <t>Neuber</t>
  </si>
  <si>
    <t>Rosa</t>
  </si>
  <si>
    <t>Roberto</t>
  </si>
  <si>
    <t>Deeney</t>
  </si>
  <si>
    <t>Christopher</t>
  </si>
  <si>
    <t>Oda</t>
  </si>
  <si>
    <t>Yasuhisa</t>
  </si>
  <si>
    <t>Gitomer</t>
  </si>
  <si>
    <t>Antonsen</t>
  </si>
  <si>
    <t>Fedotov</t>
  </si>
  <si>
    <t>Umstattd</t>
  </si>
  <si>
    <t>Gilgenbach</t>
  </si>
  <si>
    <t>Goyer</t>
  </si>
  <si>
    <t>Arvinder</t>
  </si>
  <si>
    <t>Singh</t>
  </si>
  <si>
    <t>Zhonghe</t>
  </si>
  <si>
    <t>Lu</t>
  </si>
  <si>
    <t>XinPei</t>
  </si>
  <si>
    <t>Bott</t>
  </si>
  <si>
    <t>Ralph</t>
  </si>
  <si>
    <t>Schrafel</t>
  </si>
  <si>
    <t>Blesener</t>
  </si>
  <si>
    <t>Isaac</t>
  </si>
  <si>
    <t>Matthew</t>
  </si>
  <si>
    <t>McCuistan</t>
  </si>
  <si>
    <t>Brian</t>
  </si>
  <si>
    <t>Zaginaylov</t>
  </si>
  <si>
    <t>Yamani</t>
  </si>
  <si>
    <t>Zein</t>
  </si>
  <si>
    <t>Jobe</t>
  </si>
  <si>
    <t>Giuliani</t>
  </si>
  <si>
    <t>Kladukhin</t>
  </si>
  <si>
    <t>Okino</t>
  </si>
  <si>
    <t>Akitoshi</t>
  </si>
  <si>
    <t>Denisov</t>
  </si>
  <si>
    <t>Parshin</t>
  </si>
  <si>
    <t>Nevrkla</t>
  </si>
  <si>
    <t>Michal</t>
  </si>
  <si>
    <t>Zuccaini</t>
  </si>
  <si>
    <t>Grunenwald</t>
  </si>
  <si>
    <t>Julien</t>
  </si>
  <si>
    <t>Min</t>
  </si>
  <si>
    <t>Byoung Ki</t>
  </si>
  <si>
    <t>Chernavskiy</t>
  </si>
  <si>
    <t>Kuleshov</t>
  </si>
  <si>
    <t>Alexei</t>
  </si>
  <si>
    <t>Ampleford</t>
  </si>
  <si>
    <t>Swadling</t>
  </si>
  <si>
    <t>Jennings</t>
  </si>
  <si>
    <t>Chris</t>
  </si>
  <si>
    <t>Asmussen</t>
  </si>
  <si>
    <t>Jes</t>
  </si>
  <si>
    <t>Purwins</t>
  </si>
  <si>
    <t>Hans-Georg</t>
  </si>
  <si>
    <t>Di Lazzaro</t>
  </si>
  <si>
    <t>Paolo</t>
  </si>
  <si>
    <t>Juhn</t>
  </si>
  <si>
    <t>June-Woo</t>
  </si>
  <si>
    <t>Kalhor</t>
  </si>
  <si>
    <t>Zeinab</t>
  </si>
  <si>
    <t>Shokoohi Ghahfarrokhi</t>
  </si>
  <si>
    <t>Reza</t>
  </si>
  <si>
    <t>Yazdanpanah</t>
  </si>
  <si>
    <t>Sepideh</t>
  </si>
  <si>
    <t>Abdollahi Jahdi</t>
  </si>
  <si>
    <t>Sahar</t>
  </si>
  <si>
    <t>Chalenski</t>
  </si>
  <si>
    <t>Jai Hyuk</t>
  </si>
  <si>
    <t>Zhiwei</t>
  </si>
  <si>
    <t>Yongtao</t>
  </si>
  <si>
    <t>Zhao</t>
  </si>
  <si>
    <t>Tigelis</t>
  </si>
  <si>
    <t>Vomvoridis</t>
  </si>
  <si>
    <t>Sprangle</t>
  </si>
  <si>
    <t>Sang Gon</t>
  </si>
  <si>
    <t>Hendersn</t>
  </si>
  <si>
    <t>Jeong</t>
  </si>
  <si>
    <t>Jongmun</t>
  </si>
  <si>
    <t>Muggli</t>
  </si>
  <si>
    <t>Patric</t>
  </si>
  <si>
    <t>Ok</t>
  </si>
  <si>
    <t>Jung Woo</t>
  </si>
  <si>
    <t>McDonald</t>
  </si>
  <si>
    <t>Kelly</t>
  </si>
  <si>
    <t>Chung</t>
  </si>
  <si>
    <t>Shen Shou</t>
  </si>
  <si>
    <t>Caillier</t>
  </si>
  <si>
    <t>Niasse</t>
  </si>
  <si>
    <t>Nicolas</t>
  </si>
  <si>
    <t>Roy</t>
  </si>
  <si>
    <t>Amitava</t>
  </si>
  <si>
    <t>Johnson</t>
  </si>
  <si>
    <t>Jeffrey</t>
  </si>
  <si>
    <t>Khanh</t>
  </si>
  <si>
    <t>Hoffmann</t>
  </si>
  <si>
    <t>Dieter H.H.</t>
  </si>
  <si>
    <t>Firoz</t>
  </si>
  <si>
    <t>Kazi</t>
  </si>
  <si>
    <t>Hu</t>
  </si>
  <si>
    <t>Yuan</t>
  </si>
  <si>
    <t>Messmer</t>
  </si>
  <si>
    <t>Kesar</t>
  </si>
  <si>
    <t>Amit</t>
  </si>
  <si>
    <t>Toepfl</t>
  </si>
  <si>
    <t>Itoh</t>
  </si>
  <si>
    <t>Schweitzer</t>
  </si>
  <si>
    <t>Byung-Joom</t>
  </si>
  <si>
    <t>Herdrich</t>
  </si>
  <si>
    <t>Kyu-Sun</t>
  </si>
  <si>
    <t xml:space="preserve">Schumacher </t>
  </si>
  <si>
    <t>Uwe</t>
  </si>
  <si>
    <t>Kling</t>
  </si>
  <si>
    <t>Rainer</t>
  </si>
  <si>
    <t>Ebrardt</t>
  </si>
  <si>
    <t>Glisovic</t>
  </si>
  <si>
    <t>Anja</t>
  </si>
  <si>
    <t>AWE</t>
  </si>
  <si>
    <t>Institute of High Current Electronics</t>
  </si>
  <si>
    <t>ALLYSON FAEHL, INC</t>
  </si>
  <si>
    <t>Heinrich-Heine-Universitaet Duesseldorf</t>
  </si>
  <si>
    <t>Ruhr Universität Bochum</t>
  </si>
  <si>
    <t>National Institute for Laser, Plasma and Radiation Research</t>
  </si>
  <si>
    <t>Moscow Institute of Physics and Technology</t>
  </si>
  <si>
    <t>Eindhoven University of Technology</t>
  </si>
  <si>
    <t>Technion</t>
  </si>
  <si>
    <t>University of Wuppertal</t>
  </si>
  <si>
    <t>SRC RF TRINITI</t>
  </si>
  <si>
    <t>Institute of Applied Physics Russian Academy of Sciencies</t>
  </si>
  <si>
    <t>Drexel Plasma Institute</t>
  </si>
  <si>
    <t>Brno University of Technology</t>
  </si>
  <si>
    <t>FZK</t>
  </si>
  <si>
    <t>Alme and Associates</t>
  </si>
  <si>
    <t>Ruhr-Universität Bochum</t>
  </si>
  <si>
    <t>Ruhr University Bochum</t>
  </si>
  <si>
    <t>Universität Karlsruhe</t>
  </si>
  <si>
    <t>University of Wisconsin-Madison</t>
  </si>
  <si>
    <t>Institute for pulsed power and microwave technology</t>
  </si>
  <si>
    <t>Institute of Applied Physics and Computational  Mathematics, Beijing, China</t>
  </si>
  <si>
    <t>Helsinki University of Technology</t>
  </si>
  <si>
    <t>Naval Research Laboratory</t>
  </si>
  <si>
    <t>Soreq NRC - Israel</t>
  </si>
  <si>
    <t>University of Nevada, Reno</t>
  </si>
  <si>
    <t>EPFL-CRPP</t>
  </si>
  <si>
    <t>IAPCM, China</t>
  </si>
  <si>
    <t>National University of defense Technology</t>
  </si>
  <si>
    <t>National University of Defense Technology</t>
  </si>
  <si>
    <t>Forschungszentrum Karlsruhe</t>
  </si>
  <si>
    <t>Virginia Diodes, Inc.</t>
  </si>
  <si>
    <t>Imperial College London</t>
  </si>
  <si>
    <t>Ghent University</t>
  </si>
  <si>
    <t>Shibaura Mechatronics Corporation</t>
  </si>
  <si>
    <t>Technische Universiteit Eindhoven</t>
  </si>
  <si>
    <t>Efremov Institute of Electrophysical Apparatus</t>
  </si>
  <si>
    <t>Shanghai Institute of Laser Plasma</t>
  </si>
  <si>
    <t>Sandia National Laboratories</t>
  </si>
  <si>
    <t>Institute of Mathematical Modelling RAS</t>
  </si>
  <si>
    <t>Instituet of Mathematical Modelling RAS</t>
  </si>
  <si>
    <t>Northwest Institute of Nuclear Technology</t>
  </si>
  <si>
    <t>Tsinghua University</t>
  </si>
  <si>
    <t>Air Force Office of Scientific Research</t>
  </si>
  <si>
    <t>Soreq NRC</t>
  </si>
  <si>
    <t>Central Research Institute of Electric Power Industry</t>
  </si>
  <si>
    <t>MDS Company</t>
  </si>
  <si>
    <t>UNIVERSIDAD DE ZARAGOZA</t>
  </si>
  <si>
    <t>Los Alamos National Laboratory</t>
  </si>
  <si>
    <t>Voss Scientific</t>
  </si>
  <si>
    <t>L-3 Communications Pulse Sciences</t>
  </si>
  <si>
    <t>NECSA</t>
  </si>
  <si>
    <t>Necsa</t>
  </si>
  <si>
    <t>University of Bucharest, Romania</t>
  </si>
  <si>
    <t>Florida State University</t>
  </si>
  <si>
    <t>AFOSR/EOARD</t>
  </si>
  <si>
    <t>Australian National University</t>
  </si>
  <si>
    <t>Utsunomiya University, Japan</t>
  </si>
  <si>
    <t>CEA/CESTA</t>
  </si>
  <si>
    <t>Technical University of Civil Engineering Bucharest</t>
  </si>
  <si>
    <t>University of Minnesota</t>
  </si>
  <si>
    <t>Kanagawa University</t>
  </si>
  <si>
    <t>Tokyo Institute of Technology</t>
  </si>
  <si>
    <t>J.W.Goethe University</t>
  </si>
  <si>
    <t>Osram Sylvania, Inc.</t>
  </si>
  <si>
    <t>Applied Plasma Technologies</t>
  </si>
  <si>
    <t>THALES</t>
  </si>
  <si>
    <t>Max-Planck-Institut fuer Plasmaphysik</t>
  </si>
  <si>
    <t>EPF Ecole d'Ingeni s</t>
  </si>
  <si>
    <t>Japan Atomic Energy Agency (JAEA)</t>
  </si>
  <si>
    <t>Universidade da Madeira</t>
  </si>
  <si>
    <t>Max-Planck-Institut für Plasmaphysik, Garching</t>
  </si>
  <si>
    <t>Osram Sylvania</t>
  </si>
  <si>
    <t>Old Dominion University</t>
  </si>
  <si>
    <t>Macquarie University</t>
  </si>
  <si>
    <t>CNRS</t>
  </si>
  <si>
    <t>Coherent GmbH</t>
  </si>
  <si>
    <t>TU-München</t>
  </si>
  <si>
    <t>Czech Technical University in Prague</t>
  </si>
  <si>
    <t>University of Tehran</t>
  </si>
  <si>
    <t>University of Bayreuth</t>
  </si>
  <si>
    <t>Institute of Plasma Physics, v.v.i., AS CR</t>
  </si>
  <si>
    <t>Sandia National Labs</t>
  </si>
  <si>
    <t>Frauenhofer Institut FEP</t>
  </si>
  <si>
    <t>Kanazawa University</t>
  </si>
  <si>
    <t>National Chiao-Tung University</t>
  </si>
  <si>
    <t>INFLPR</t>
  </si>
  <si>
    <t>University of Tennessee, USA</t>
  </si>
  <si>
    <t>Institute of Applied Physics RAS</t>
  </si>
  <si>
    <t>L-3 Communications</t>
  </si>
  <si>
    <t>Varian Semiconductor</t>
  </si>
  <si>
    <t>Institute of Plasma Physics AS CR</t>
  </si>
  <si>
    <t>IPPLM</t>
  </si>
  <si>
    <t>ABB Corporate Research</t>
  </si>
  <si>
    <t>University of Strathclyde</t>
  </si>
  <si>
    <t>Russian Academy of Sciences</t>
  </si>
  <si>
    <t>RUHR-Universität BOCHUM</t>
  </si>
  <si>
    <t>Coherent München</t>
  </si>
  <si>
    <t>Amirkabir University</t>
  </si>
  <si>
    <t>Thales Components&amp; Subsystems</t>
  </si>
  <si>
    <t>University of Wisconsin</t>
  </si>
  <si>
    <t>University of Michigan</t>
  </si>
  <si>
    <t>Cornell University</t>
  </si>
  <si>
    <t>Kumamoto University</t>
  </si>
  <si>
    <t>Risoe National Laboratory Technical University Denmark</t>
  </si>
  <si>
    <t>INP Greifswald</t>
  </si>
  <si>
    <t>Weizmann Institute of Science</t>
  </si>
  <si>
    <t>Université Paris XI</t>
  </si>
  <si>
    <t>Moscow State Institute of Electronics and Mathematics (Technical University)</t>
  </si>
  <si>
    <t>Ruhr-Universitaet Bochum</t>
  </si>
  <si>
    <t>OSRAM GmbH</t>
  </si>
  <si>
    <t>Central Institute of Aviation Motors</t>
  </si>
  <si>
    <t>KAIST</t>
  </si>
  <si>
    <t>Ruhr-University</t>
  </si>
  <si>
    <t>Theoretical Electrical Engineering</t>
  </si>
  <si>
    <t>Student Volunteers line 386</t>
  </si>
  <si>
    <t>Admin Svs line 373</t>
  </si>
  <si>
    <t>Cr card line 361</t>
  </si>
  <si>
    <t>Badges/tickets/evaluations line 369</t>
  </si>
  <si>
    <t>Signage line 279</t>
  </si>
  <si>
    <t>Freight Shipping line 370</t>
  </si>
  <si>
    <t>Printing/Duplication line 366</t>
  </si>
  <si>
    <t>Audio-Visual line 276</t>
  </si>
  <si>
    <t>Ops. Room Equipment line 278</t>
  </si>
  <si>
    <t>Security line 281</t>
  </si>
  <si>
    <t>EXHIBIT/ Vendor</t>
  </si>
  <si>
    <t>(Attach detailed statement of all expenses necessary to mount and display exhibits)</t>
  </si>
  <si>
    <t xml:space="preserve">Computer Society advance loan, if any, to return the Computer Society share of the surplus funds, </t>
  </si>
  <si>
    <t>if any, and to close all bank accounts.</t>
  </si>
  <si>
    <t>FINAL REPORT DUE DATE:</t>
  </si>
  <si>
    <t xml:space="preserve">Further, I understand that as a U.S. nonprofit, tax exempt organization classified under section  </t>
  </si>
  <si>
    <t>501(c)(3) of the Internal Revenue Code, the IEEE Computer Society is required by U.S. federal law</t>
  </si>
  <si>
    <t xml:space="preserve">to exercise its control and fiduciary responsibilities to ensure that all of its activities and assets are  </t>
  </si>
  <si>
    <t xml:space="preserve">directed toward advancing its exempt purposes. Therefore I understand that as a General Chair, I </t>
  </si>
  <si>
    <t>am acting as an agent on behalf of and under the direction of the Computer Society, and that</t>
  </si>
  <si>
    <t>the Computer Society retains appropriate ownership and other rights to this technical meeting.</t>
  </si>
  <si>
    <t>The conference chair of a solely sponsored IEEE conference should be a member of IEEE.  The chair</t>
  </si>
  <si>
    <t>of co-sponsored conference should be a member of either the IEEE or another co-sponsoring</t>
  </si>
  <si>
    <t xml:space="preserve">organization.  Please provide the member number or pending number if a new member.  </t>
  </si>
  <si>
    <t xml:space="preserve">General Chair or </t>
  </si>
  <si>
    <t xml:space="preserve">Co-Chair Name:                                                                   </t>
  </si>
  <si>
    <t>William Mann</t>
  </si>
  <si>
    <r>
      <t>Please be sure to include all items on the checklist Tab.  Check each item for completeness as missing information or incorrect calculations will hold up the closing process.  All information should be sent to IEEE Conference Services at: (</t>
    </r>
    <r>
      <rPr>
        <u/>
        <sz val="10"/>
        <color indexed="12"/>
        <rFont val="Arial"/>
        <family val="2"/>
      </rPr>
      <t>conference-services@ieee.org</t>
    </r>
    <r>
      <rPr>
        <sz val="10"/>
        <rFont val="Arial"/>
        <family val="2"/>
      </rPr>
      <t xml:space="preserve">).           </t>
    </r>
  </si>
  <si>
    <t>BUDGET CHECKLIST</t>
  </si>
  <si>
    <t xml:space="preserve">»  IEEE Vehicular Technology Society   </t>
  </si>
  <si>
    <t>Paper, Members line 152</t>
  </si>
  <si>
    <t>Grants  line 170</t>
  </si>
  <si>
    <t>VAT  line 186</t>
  </si>
  <si>
    <t xml:space="preserve">    (b) On-site registration</t>
  </si>
  <si>
    <t xml:space="preserve">      (1) By CS Staff (47550)</t>
  </si>
  <si>
    <t xml:space="preserve">      (2) or by other means (show computation) (47370)</t>
  </si>
  <si>
    <t>By CEM</t>
  </si>
  <si>
    <t xml:space="preserve">      (3) temporary clerical support (47370)</t>
  </si>
  <si>
    <t>CEM Travel to San Diego</t>
  </si>
  <si>
    <t xml:space="preserve">    (c) CS Staff to prepare Budget ($450) (47550)</t>
  </si>
  <si>
    <t xml:space="preserve">    (d) CS Credit Card Processing Service (41530)</t>
  </si>
  <si>
    <t xml:space="preserve">    (e) CS Credit Card Processing Service plus Treasurer's Service</t>
  </si>
  <si>
    <t xml:space="preserve">    (f) Meeting planning services - site selection or local arrangements</t>
  </si>
  <si>
    <t xml:space="preserve">      (1) by CS Staff (47370)</t>
  </si>
  <si>
    <t xml:space="preserve">    (g) Badges, tickets, evaluations (47550)</t>
  </si>
  <si>
    <t xml:space="preserve">    (h) Signs (meeting rooms, other) (47590)</t>
  </si>
  <si>
    <t xml:space="preserve">    (i) Shipping to meeting (48546)</t>
  </si>
  <si>
    <t xml:space="preserve">    (j) Final program (artwork &amp; printing) (47310)</t>
  </si>
  <si>
    <t xml:space="preserve">    (k) A/V Equipment, microphones, labor, &amp; equipment (47330)</t>
  </si>
  <si>
    <t xml:space="preserve">    (l) Computer rental &amp; telephone (41315)</t>
  </si>
  <si>
    <t xml:space="preserve">    (m) Other equipment (41315)</t>
  </si>
  <si>
    <t xml:space="preserve">    (n) Security (47320)</t>
  </si>
  <si>
    <t xml:space="preserve">    (o) Awards (42591)</t>
  </si>
  <si>
    <t xml:space="preserve">    (p) Attendee souvenirs (42591)</t>
  </si>
  <si>
    <t xml:space="preserve">    (q) Extra gratuities for hotel staff who provide outstanding service (47590)</t>
  </si>
  <si>
    <t xml:space="preserve">    (r) Keynote and special addresses (47360)</t>
  </si>
  <si>
    <t>Tutorial Signage</t>
  </si>
  <si>
    <t>Paper  (Book of Abstracts)</t>
  </si>
  <si>
    <t>Tours  (Bus transfers)</t>
  </si>
  <si>
    <t>M4 Other technical meeting expenses</t>
  </si>
  <si>
    <t>Include &amp; describe any expense not identified on previous pages.</t>
  </si>
  <si>
    <t xml:space="preserve">   (a) Bank charges: credit card service charges (41530)</t>
  </si>
  <si>
    <t xml:space="preserve">    *Bank fees are approximately 3.0% of credit card income</t>
  </si>
  <si>
    <t xml:space="preserve">    (b) Bad debts - uncollected income (41460)</t>
  </si>
  <si>
    <t xml:space="preserve">    (c) Insurance (41700)</t>
  </si>
  <si>
    <t xml:space="preserve">    (d) Audit (41810)</t>
  </si>
  <si>
    <t xml:space="preserve">   (e) VAT Tax (47590)</t>
  </si>
  <si>
    <t xml:space="preserve">   (f) Miscellaneous (47590)</t>
  </si>
  <si>
    <t>CEM Accounting Fee</t>
  </si>
  <si>
    <t>M4 Total other expenses</t>
  </si>
  <si>
    <t xml:space="preserve">By returning this form, I am certifying that all unused checks, as listed below, have been destroyed and instructing IEEE Conference Services to close this CB Account </t>
  </si>
  <si>
    <t>Blue Boxes should be checked to ensure all items are complete.</t>
  </si>
  <si>
    <t>Contract Listing</t>
  </si>
  <si>
    <t>Summary Final Report</t>
  </si>
  <si>
    <t xml:space="preserve">Financial Reporting Workbook to IEEE Conference Services </t>
  </si>
  <si>
    <t>Address:</t>
  </si>
  <si>
    <t>Organization</t>
  </si>
  <si>
    <t>Total # Grants</t>
  </si>
  <si>
    <t>Please list:</t>
  </si>
  <si>
    <t>Total # Papers Presented</t>
  </si>
  <si>
    <t/>
  </si>
  <si>
    <t>IEEE#</t>
  </si>
  <si>
    <t>Last Name</t>
  </si>
  <si>
    <t>First Name</t>
  </si>
  <si>
    <t>Company</t>
  </si>
  <si>
    <t>Address 1</t>
  </si>
  <si>
    <t>Address 2</t>
  </si>
  <si>
    <t>City</t>
  </si>
  <si>
    <t>Country</t>
  </si>
  <si>
    <t>Email</t>
  </si>
  <si>
    <t xml:space="preserve">Professional Audit Required for Actual Income/Expense $100k &amp; over </t>
  </si>
  <si>
    <t>CONFERENCE DATE:</t>
  </si>
  <si>
    <t xml:space="preserve">     and exhibitors) are permitted at the discretion of the Conference Committee.  If permitted, the reduced fee for retired members </t>
  </si>
  <si>
    <t xml:space="preserve">     and for Life Members must be no more than that for Students.  Student rates usually are for sessions only and do not include </t>
  </si>
  <si>
    <t xml:space="preserve">     proceedings or social functions. </t>
  </si>
  <si>
    <t>(4) Late/On-Site Registration rates should be at least 20% higher than advance rates.</t>
  </si>
  <si>
    <t xml:space="preserve">(5) Specify, under "Remarks" who will receive complimentary or special rates, and indicate if the rate includes a copy of the proceedings </t>
  </si>
  <si>
    <t xml:space="preserve">      and attendance at social functions.  If committee members, speakers, session chairs, etc., will receive complimentary or special rates, </t>
  </si>
  <si>
    <t xml:space="preserve">     they must be listed here or they must pay the appropriate member or non-member rate.  Use discretion. </t>
  </si>
  <si>
    <t xml:space="preserve">     Special combination rates offering discounts for attending two functions must be shown.  </t>
  </si>
  <si>
    <t xml:space="preserve">     For example:  Conference + Tutorial, Conference + 2 Tutorials, or 2 Tutorials etc.</t>
  </si>
  <si>
    <t>(6) An estimate more than 10% higher than last year's actual attendance should be explained.</t>
  </si>
  <si>
    <t>M10 Registration</t>
  </si>
  <si>
    <t>Advance Registration</t>
  </si>
  <si>
    <t>No. Attending  X</t>
  </si>
  <si>
    <t>Reg. Fee</t>
  </si>
  <si>
    <t>=</t>
  </si>
  <si>
    <t>Income</t>
  </si>
  <si>
    <t xml:space="preserve">    Members (1)</t>
  </si>
  <si>
    <t xml:space="preserve">    Non-members (2)</t>
  </si>
  <si>
    <t xml:space="preserve">   Student Members (3)</t>
  </si>
  <si>
    <t xml:space="preserve">   Student Nonmembers</t>
  </si>
  <si>
    <t xml:space="preserve">   Life Members/Retired Members</t>
  </si>
  <si>
    <t xml:space="preserve">    Other (specify below) (3/5)</t>
  </si>
  <si>
    <t>Late/On-site Registration (4)</t>
  </si>
  <si>
    <t xml:space="preserve">   Members (1)</t>
  </si>
  <si>
    <t xml:space="preserve">   Non-members (2)</t>
  </si>
  <si>
    <t xml:space="preserve">   Student Members/Life Members (3)</t>
  </si>
  <si>
    <t xml:space="preserve">    Complimentary (5)</t>
  </si>
  <si>
    <t xml:space="preserve">    Cancellation Fees (12)</t>
  </si>
  <si>
    <t>Students to receive proceedings?</t>
  </si>
  <si>
    <t>No students</t>
  </si>
  <si>
    <t>Students to attend social functions?</t>
  </si>
  <si>
    <t>No Students</t>
  </si>
  <si>
    <t>Estimated</t>
  </si>
  <si>
    <t>Attendance</t>
  </si>
  <si>
    <t>This year's paid attendance</t>
  </si>
  <si>
    <t>Last year's paid attendance</t>
  </si>
  <si>
    <t xml:space="preserve">M10 Total Registration Income </t>
  </si>
  <si>
    <t>M11 Other Income (specify)</t>
  </si>
  <si>
    <t xml:space="preserve">   Publication Sales </t>
  </si>
  <si>
    <t xml:space="preserve">   Mouse Pad/ etc </t>
  </si>
  <si>
    <t xml:space="preserve">   Grants/Donations</t>
  </si>
  <si>
    <t xml:space="preserve">   Extra page income </t>
  </si>
  <si>
    <t xml:space="preserve">   VAT Tax Refund</t>
  </si>
  <si>
    <t xml:space="preserve">   Other - please explain</t>
  </si>
  <si>
    <t>Companion's meals</t>
  </si>
  <si>
    <t>M11 Total Other Income</t>
  </si>
  <si>
    <t>Day 8</t>
  </si>
  <si>
    <t>Day 9</t>
  </si>
  <si>
    <t>Contract Exposure Amount</t>
  </si>
  <si>
    <t xml:space="preserve"> </t>
  </si>
  <si>
    <t>IEEE CONFERENCE FINANCIALS</t>
  </si>
  <si>
    <t>SUMMARY FINANCIAL REPORT FOR IEEE SPONSORED  OR COSPONSORED CONFERENCES</t>
  </si>
  <si>
    <t>PLEASE FILL OUT GREY SHADED AREAS</t>
  </si>
  <si>
    <t>1. Conference Title:</t>
  </si>
  <si>
    <t>Tom's test Conference</t>
  </si>
  <si>
    <t xml:space="preserve">2. Dates:     </t>
  </si>
  <si>
    <t>3. Location</t>
  </si>
  <si>
    <t>Piscataway, NJ</t>
  </si>
  <si>
    <t>TYPE OF REPORT / CURRENCY USED</t>
  </si>
  <si>
    <t>4. Indicate type of report by checking one box:</t>
  </si>
  <si>
    <t xml:space="preserve">5. All revenue and expense figures below must be in U.S. Dollars.  For Conferences held outside </t>
  </si>
  <si>
    <t>the U.S.A., indicate the local currency (e.g., Swiss Francs), the conversion units/Dollar and date.</t>
  </si>
  <si>
    <t xml:space="preserve">        Local Currency:</t>
  </si>
  <si>
    <t>Yen</t>
  </si>
  <si>
    <t xml:space="preserve">      Conversion Rate:</t>
  </si>
  <si>
    <t xml:space="preserve">     Date:</t>
  </si>
  <si>
    <t>July, 06</t>
  </si>
  <si>
    <t xml:space="preserve">  REVENUE</t>
  </si>
  <si>
    <t xml:space="preserve">  BUDGET</t>
  </si>
  <si>
    <t xml:space="preserve">                  INTERIM REPORT            FINAL REPORT</t>
  </si>
  <si>
    <t>M8 Total Social Function Expenses</t>
  </si>
  <si>
    <t xml:space="preserve">      Social cost per attendee</t>
  </si>
  <si>
    <t xml:space="preserve">M9 Total Technical Meeting Expenses </t>
  </si>
  <si>
    <t xml:space="preserve">Add M5,M6,M7, and M8                 </t>
  </si>
  <si>
    <t>MEETING INCOME</t>
  </si>
  <si>
    <t>notes:</t>
  </si>
  <si>
    <t>(1) Members of the Computer Society, IEEE, cosponsoring or cooperating entities.</t>
  </si>
  <si>
    <t>(2) Non-member rates should be 25-50% higher than member rates.</t>
  </si>
  <si>
    <t xml:space="preserve">(3)There must be a reduced fee, waiver of fees, or fee differential for student members and Life Members.  Reduced fees, waiver of fees, </t>
  </si>
  <si>
    <t xml:space="preserve">     or fee differential for unemployed IEEE members, retired members, and for special registrants (i.e., guests, speakers, </t>
  </si>
  <si>
    <t xml:space="preserve"> Please choose the review method used for this conference:</t>
  </si>
  <si>
    <t>for all technical meetings.  For cosponsored meetings, this expense will be remitted to the sponsors in proportion to</t>
  </si>
  <si>
    <t xml:space="preserve"> their financial commitment as provided in Section 5, page A-3.)</t>
  </si>
  <si>
    <t>T7 Social Functions</t>
  </si>
  <si>
    <t xml:space="preserve">   (a) Breakfast, Continental  Breakfast (47440)</t>
  </si>
  <si>
    <t>No. People    x</t>
  </si>
  <si>
    <t>Cost per Person =</t>
  </si>
  <si>
    <t xml:space="preserve">        REVENUE / EXPENSE/ SURPLUS ANALYSIS</t>
  </si>
  <si>
    <t>Totals pulling from BudgetWorksheet</t>
  </si>
  <si>
    <t>Sunday</t>
  </si>
  <si>
    <t>Monday</t>
  </si>
  <si>
    <t>Tuesday</t>
  </si>
  <si>
    <t>Wednesday</t>
  </si>
  <si>
    <t>Thursday</t>
  </si>
  <si>
    <t>Friday</t>
  </si>
  <si>
    <t>Saturday</t>
  </si>
  <si>
    <t>Column1</t>
  </si>
  <si>
    <t>Day:</t>
  </si>
  <si>
    <t>Num:</t>
  </si>
  <si>
    <t>In the HOTEL ROOMS  section of the Summary Report  there is a drop down box for the days of the week for both 'blocked' rooms and actual rooms utilized. Please fill in the days of the week with corresponding number of rooms below the day indicated.</t>
  </si>
  <si>
    <t>IEEE SPONSORED or CO-SPONSERED CONFERENCES EXPENSE PART III  (Con't)</t>
  </si>
  <si>
    <t>IEEE CONFERENCE DETAILED FINANCIAL REPORT - PART I: EXPENSE</t>
  </si>
  <si>
    <t>Conference Acronym:</t>
  </si>
  <si>
    <t xml:space="preserve">        1b. Conference Acronym:</t>
  </si>
  <si>
    <t xml:space="preserve">         Conference Acronym:</t>
  </si>
  <si>
    <t>Acronym:</t>
  </si>
  <si>
    <t xml:space="preserve">To: </t>
  </si>
  <si>
    <t>JANUARY</t>
  </si>
  <si>
    <t>FEBRUARY</t>
  </si>
  <si>
    <t>MARCH</t>
  </si>
  <si>
    <t>APRIL</t>
  </si>
  <si>
    <t>MAY</t>
  </si>
  <si>
    <t>JUNE</t>
  </si>
  <si>
    <t>JULY</t>
  </si>
  <si>
    <t>AUGUST</t>
  </si>
  <si>
    <t>SEPTEMBER</t>
  </si>
  <si>
    <t>OCTOBER</t>
  </si>
  <si>
    <t>NOVEMBER</t>
  </si>
  <si>
    <t>DECEMBER</t>
  </si>
  <si>
    <t>CONFERENCE ACRONYM:</t>
  </si>
  <si>
    <t xml:space="preserve">            CONFERENCE ACRONYM:</t>
  </si>
  <si>
    <t xml:space="preserve">      ACRONYM:</t>
  </si>
  <si>
    <t xml:space="preserve">               ACRONYM:</t>
  </si>
  <si>
    <t xml:space="preserve">   From:</t>
  </si>
  <si>
    <t xml:space="preserve">   To:</t>
  </si>
  <si>
    <t>CONFERENCE LOCATION::</t>
  </si>
  <si>
    <t>Tutorial Fees line 143</t>
  </si>
  <si>
    <t>Tutorial Fees line 145</t>
  </si>
  <si>
    <t>Tutorial Fees line 146</t>
  </si>
  <si>
    <t>Tutorial Notes  (sales)</t>
  </si>
  <si>
    <t>Tutorial Notes  (sales) line 149</t>
  </si>
  <si>
    <t>Advertising</t>
  </si>
  <si>
    <t>Space rental</t>
  </si>
  <si>
    <t>Mgmt Fee</t>
  </si>
  <si>
    <t>Transport</t>
  </si>
  <si>
    <t>Dryage</t>
  </si>
  <si>
    <t>Carpet</t>
  </si>
  <si>
    <t>Advertising line 234</t>
  </si>
  <si>
    <t>Vendor Program line 225</t>
  </si>
  <si>
    <t>Space rental line 227</t>
  </si>
  <si>
    <t>Mgmt Fee line 230</t>
  </si>
  <si>
    <t>Security line 228</t>
  </si>
  <si>
    <t>Attendee Listing (electronic format/ excel)</t>
  </si>
  <si>
    <t>Expense</t>
  </si>
  <si>
    <t>Revenue</t>
  </si>
  <si>
    <r>
      <t xml:space="preserve">Tutorial Expenses   </t>
    </r>
    <r>
      <rPr>
        <b/>
        <sz val="10"/>
        <color indexed="17"/>
        <rFont val="MS Sans Serif"/>
        <family val="2"/>
      </rPr>
      <t xml:space="preserve"> Num of Tutorials =</t>
    </r>
  </si>
  <si>
    <r>
      <t xml:space="preserve">Tutorial Expenses </t>
    </r>
    <r>
      <rPr>
        <b/>
        <sz val="10"/>
        <color indexed="17"/>
        <rFont val="MS Sans Serif"/>
        <family val="2"/>
      </rPr>
      <t xml:space="preserve"> </t>
    </r>
    <r>
      <rPr>
        <b/>
        <sz val="8.5"/>
        <color indexed="17"/>
        <rFont val="MS Sans Serif"/>
        <family val="2"/>
      </rPr>
      <t>Num of Tutorials</t>
    </r>
    <r>
      <rPr>
        <b/>
        <sz val="10"/>
        <color indexed="17"/>
        <rFont val="MS Sans Serif"/>
        <family val="2"/>
      </rPr>
      <t xml:space="preserve"> =</t>
    </r>
  </si>
  <si>
    <r>
      <t xml:space="preserve">Tutorial Expenses   </t>
    </r>
    <r>
      <rPr>
        <b/>
        <sz val="10"/>
        <color indexed="17"/>
        <rFont val="MS Sans Serif"/>
        <family val="2"/>
      </rPr>
      <t xml:space="preserve"> </t>
    </r>
    <r>
      <rPr>
        <b/>
        <sz val="8.5"/>
        <color indexed="17"/>
        <rFont val="MS Sans Serif"/>
        <family val="2"/>
      </rPr>
      <t>Num of Tutorials =</t>
    </r>
  </si>
  <si>
    <t>Vendor Name</t>
  </si>
  <si>
    <t>Vendor #</t>
  </si>
  <si>
    <t>Would you recommend?</t>
  </si>
  <si>
    <t>CONFERENCE VENDOR PREFERENCE LIST</t>
  </si>
  <si>
    <t xml:space="preserve">You can now submit your conference Vendor preference list to IEEE for inclusion in the IEEE Business Management System. </t>
  </si>
  <si>
    <t>Gray areas at the top of the REVENUE sheet should have been populated automatically, if steps ONE or TWO above were followed.</t>
  </si>
  <si>
    <t>Gray areas at the top of the REVENUE sheet should have been populated automatically,</t>
  </si>
  <si>
    <t xml:space="preserve">The REVENUE Tab should have automatically populated from </t>
  </si>
  <si>
    <t xml:space="preserve">the Budget Worksheet/ Budget Checklist TABS. </t>
  </si>
  <si>
    <t>needs to be added to this page so that it can roll up to the SUMMARY tab.</t>
  </si>
  <si>
    <t>Universitaetsstrasse 59</t>
  </si>
  <si>
    <t>No.4,Section 2,North Jianshe Road</t>
  </si>
  <si>
    <t>Budafoki ut 8. (building FIII)</t>
  </si>
  <si>
    <t>Pilgerstrasse 27</t>
  </si>
  <si>
    <t>1-90 Komakado</t>
  </si>
  <si>
    <t>20 Science Park Drive</t>
  </si>
  <si>
    <t>46, pr. Nauki</t>
  </si>
  <si>
    <t>SOS. STEFAN CEL MARE 31</t>
  </si>
  <si>
    <t>Yuseong PO Box 35-42</t>
  </si>
  <si>
    <t>Hendrik Casimirstraat 8</t>
  </si>
  <si>
    <t>Nobelstr 12</t>
  </si>
  <si>
    <t>Max-von-Laue-Str. 1</t>
  </si>
  <si>
    <t>laleh</t>
  </si>
  <si>
    <t>Vicuna Mackenna 4860</t>
  </si>
  <si>
    <t>52 Golomb St.</t>
  </si>
  <si>
    <t>1943 Mount Vernon Ct. #308</t>
  </si>
  <si>
    <t>Kochi Univ. of Tech., Tosayamada-cho</t>
  </si>
  <si>
    <t>101, Section 2, Kuang-Fu Road</t>
  </si>
  <si>
    <t>P.O Box 35-42, Yuseong</t>
  </si>
  <si>
    <t>Za Slovankou 1782/3</t>
  </si>
  <si>
    <t>Bat 210. Université Paris-Sud</t>
  </si>
  <si>
    <t>Vavilova Str., 38</t>
  </si>
  <si>
    <t>Contribuinte  680041982 Largo do Municipio</t>
  </si>
  <si>
    <t>Numa 624-1</t>
  </si>
  <si>
    <t>167 Albany Street, NW16-110</t>
  </si>
  <si>
    <t>349 Engineering Building West</t>
  </si>
  <si>
    <t>P.O. Box 5800  MS 1193</t>
  </si>
  <si>
    <t>Hallesche Allee 7</t>
  </si>
  <si>
    <t>1664 North Virginia Street, Physics Department/MS220</t>
  </si>
  <si>
    <t>MS F699</t>
  </si>
  <si>
    <t>Tat Chee Avenue</t>
  </si>
  <si>
    <t>Rue Claude Daunesse</t>
  </si>
  <si>
    <t>Birkenweg 14a</t>
  </si>
  <si>
    <t>RUE CLAUDE DAUNESSE</t>
  </si>
  <si>
    <t>Cunur</t>
  </si>
  <si>
    <t>Yoto7-1-2</t>
  </si>
  <si>
    <t>Shannonpark</t>
  </si>
  <si>
    <t>Nagatsuta 4259-J2-35, Midori-ku</t>
  </si>
  <si>
    <t>Pfaffenwaldring 21</t>
  </si>
  <si>
    <t>2120 Eng. Bldg.</t>
  </si>
  <si>
    <t>14, rue d\'Issoudun</t>
  </si>
  <si>
    <t>Hermann-von-Helmholtzplatz 1</t>
  </si>
  <si>
    <t>LAPLACE bat 3R2 118 route de Narbonne</t>
  </si>
  <si>
    <t>LÃPLACE bat 3R2 118 route de Narbonne</t>
  </si>
  <si>
    <t>Joseph-von-Fraunhofer-Str. 7</t>
  </si>
  <si>
    <t>Finance Department, Swansea University</t>
  </si>
  <si>
    <t>San-31 Hyoja-dong</t>
  </si>
  <si>
    <t>W1025 Lafferre Hall</t>
  </si>
  <si>
    <t>Av. VicuÃ±a Mackenna 4860, 6904411 Macul</t>
  </si>
  <si>
    <t>100 Chevron Way, 45-243</t>
  </si>
  <si>
    <t>4555 Overlook Ave SW, Code 6770</t>
  </si>
  <si>
    <t>4555 Overlook Ave SW, Code 6773</t>
  </si>
  <si>
    <t>335 Gwahangno, Yuseong-gu</t>
  </si>
  <si>
    <t>RSPHYSSE, ANU, Mills Road, Bld 60</t>
  </si>
  <si>
    <t>Transdisciplinary Science Bldg. 413, 5-1-5, Kashiwanoha</t>
  </si>
  <si>
    <t>Centre Dam - Ile de France - Bruyeres le Chatel</t>
  </si>
  <si>
    <t>Den Dolech 2, CR0.07</t>
  </si>
  <si>
    <t>123 rue A. Thomas</t>
  </si>
  <si>
    <t>J2-32, 4259 Nagatsuta, Midori-ku</t>
  </si>
  <si>
    <t>16 rue Atlantis, Parc ESTER Technopole</t>
  </si>
  <si>
    <t>Robert-Koch-Str.3</t>
  </si>
  <si>
    <t>Dept. of ELEC ENG, QMUL, Mile End Road</t>
  </si>
  <si>
    <t>DEPARTMENT OF PHYSICS AND ASTRONOMY</t>
  </si>
  <si>
    <t>RIYADH</t>
  </si>
  <si>
    <t>43 Timfristou st.</t>
  </si>
  <si>
    <t>Hertzl</t>
  </si>
  <si>
    <t>Forusbeen 78, P.O. Box 367</t>
  </si>
  <si>
    <t>P.O. Box 5800, MS 0671</t>
  </si>
  <si>
    <t>route des sabliÃ¨res</t>
  </si>
  <si>
    <t>C/- Knowledgepool Group Ltd, Building C,Trinity Court, Wokingham Road</t>
  </si>
  <si>
    <t>UniversitÃ¤tsstraÃŸe 150</t>
  </si>
  <si>
    <t>C/- Knowledgepool Group Ltd, building C, Trinity Court, Wokingham Road</t>
  </si>
  <si>
    <t>C/- Knowledgepool Group Ltd, Building C, Trinity Court, Wokingham Road</t>
  </si>
  <si>
    <t>Vallehermoso 28, 5D</t>
  </si>
  <si>
    <t>59 coldershaw road</t>
  </si>
  <si>
    <t>Giesenbachstr.</t>
  </si>
  <si>
    <t>Department of Math, Michigan State University</t>
  </si>
  <si>
    <t>D304 Wells Hall,  Red Cedier</t>
  </si>
  <si>
    <t>25088 Evergreen Road</t>
  </si>
  <si>
    <t>3617 Hayden Avenue</t>
  </si>
  <si>
    <t>SSC 423, USC, 920 W. 37th Pl.</t>
  </si>
  <si>
    <t>335 Gwahangno</t>
  </si>
  <si>
    <t>1-3 Miyakodani, Tatara</t>
  </si>
  <si>
    <t>66 Jejudeahakno</t>
  </si>
  <si>
    <t>Box 43</t>
  </si>
  <si>
    <t>7-1-2 Yoto</t>
  </si>
  <si>
    <t>Qinghuayuan</t>
  </si>
  <si>
    <t>JangJeonDong</t>
  </si>
  <si>
    <t>30 Jang Jun Dong</t>
  </si>
  <si>
    <t>II Tannery Road</t>
  </si>
  <si>
    <t>30 Jangjeon-dong</t>
  </si>
  <si>
    <t>Bunsenstr. 5</t>
  </si>
  <si>
    <t>Günther-Scharowsky-Str. 1</t>
  </si>
  <si>
    <t>4259, Nagatsuta, Midori-ku,</t>
  </si>
  <si>
    <t>Geumjeong-gu</t>
  </si>
  <si>
    <t>Vereinsstrasse 24</t>
  </si>
  <si>
    <t>Gagarin av.</t>
  </si>
  <si>
    <t>via saragozza 8</t>
  </si>
  <si>
    <t>Engineering and System Science Department, National Tsing Hua University</t>
  </si>
  <si>
    <t>439 Rhodes Hall, Cornell University</t>
  </si>
  <si>
    <t>Max von Laue Str. 1</t>
  </si>
  <si>
    <t>Brookhaven National Lab, Building 901A</t>
  </si>
  <si>
    <t>Mail Stop 1191, P.O. Box 5800</t>
  </si>
  <si>
    <t>680 Vaqueros Ave.</t>
  </si>
  <si>
    <t>N0. 34- Morghab St- Khorammshahr St</t>
  </si>
  <si>
    <t>Campus Box 7909</t>
  </si>
  <si>
    <t>Blackett Laboratory, Imperial College</t>
  </si>
  <si>
    <t>Okui B/D 201, Kwangwoon Univ., 447-1, Wolgye-Dong, Nowon-Gu</t>
  </si>
  <si>
    <t>University of Twente Meander 151</t>
  </si>
  <si>
    <t>Blackett Lab., Prince Consort Rd.</t>
  </si>
  <si>
    <t>377-3 Jadeung-ri, Seo-myun</t>
  </si>
  <si>
    <t>Max-Planck</t>
  </si>
  <si>
    <t>29 Polytechnicheskay st.</t>
  </si>
  <si>
    <t>29 Polytechnicheskaya St.</t>
  </si>
  <si>
    <t>Thadagam Road</t>
  </si>
  <si>
    <t>3 Baker Street</t>
  </si>
  <si>
    <t>F.-Hausdorff-Str. 6</t>
  </si>
  <si>
    <t>No. 34 Ayazi-Morghab St- Khorammshahr St</t>
  </si>
  <si>
    <t>39 r. C. Desmoulins</t>
  </si>
  <si>
    <t>Werner-Heisenberg-Weg 39</t>
  </si>
  <si>
    <t>2-12-1 S3-9</t>
  </si>
  <si>
    <t>205 Route de Narbonne</t>
  </si>
  <si>
    <t>Arjantin Cad. Halici Sok. No: 5 Gaziosmanpasa Cankaya</t>
  </si>
  <si>
    <t>REPORTING TOOL WORKBOOK INSTRUCTIONS</t>
  </si>
  <si>
    <t>(Links automatically to Budget Check-list and Bank Reconcilliation forms)</t>
  </si>
  <si>
    <t>(Linked from Summary page)</t>
  </si>
  <si>
    <t>(Links automatically to Close Check-list )</t>
  </si>
  <si>
    <t>Institute of Thermomechanics, Academy of Sciences  of the Czech Republic</t>
  </si>
  <si>
    <t>Ecole Centrale, Paris</t>
  </si>
  <si>
    <t>Ecole Centrale Paris</t>
  </si>
  <si>
    <t>Ecole Polytechnique</t>
  </si>
  <si>
    <t>Korea Advanced Institute of Science and Technology</t>
  </si>
  <si>
    <t xml:space="preserve"> opean Commission, Joint Research Centre, Institute for Health and Consumer Protection</t>
  </si>
  <si>
    <t>MPE Garching</t>
  </si>
  <si>
    <t>Max-Planck-Institut für extraterrestrische Physik</t>
  </si>
  <si>
    <t>Princeton University</t>
  </si>
  <si>
    <t>Jozef Stefan Institute</t>
  </si>
  <si>
    <t>Philips Lighting</t>
  </si>
  <si>
    <t>LPTP, Ecole Polytechnique</t>
  </si>
  <si>
    <t>University of Wisconsin - Madison</t>
  </si>
  <si>
    <t>JIHT RAS (Joint Institute for High Temperatures Russian Academy of Sciences)</t>
  </si>
  <si>
    <t>G.R.E.M.I University D'Orleans</t>
  </si>
  <si>
    <t>Institut fuer Plasmaforschung, Universitaet Stuttgart</t>
  </si>
  <si>
    <t>University of Electronic Science and Technology of China</t>
  </si>
  <si>
    <t>Technical University of Budapest, Hungary</t>
  </si>
  <si>
    <t>Corporate Research, ABB Switzerland Ltd</t>
  </si>
  <si>
    <t>Ushio Inc.</t>
  </si>
  <si>
    <t>DSO National Laboratories</t>
  </si>
  <si>
    <t>Institute of Physics NAS of Ukraine</t>
  </si>
  <si>
    <t>ALEXANDRU IOAN CUZA UNIVERSITY OF IASI</t>
  </si>
  <si>
    <t>Technology Research Centre, ADD</t>
  </si>
  <si>
    <t>Fraunhofer TEG</t>
  </si>
  <si>
    <t>Institute for Applied Physics</t>
  </si>
  <si>
    <t>Valiasr University of Rafsanjan</t>
  </si>
  <si>
    <t>Universidad Catolica de Chile</t>
  </si>
  <si>
    <t>Holon Institute of Technology</t>
  </si>
  <si>
    <t>CPI</t>
  </si>
  <si>
    <t>Japan Science and Technology Agency</t>
  </si>
  <si>
    <t>NTHU, Taiwan</t>
  </si>
  <si>
    <t>EOARD</t>
  </si>
  <si>
    <t>Agensy for Defense Development</t>
  </si>
  <si>
    <t>Institute of Plasma Physics, Academy of Sciences CR</t>
  </si>
  <si>
    <t>Institute of Plasma Physics AS CR, v.v.i.</t>
  </si>
  <si>
    <t>Institute of Plasma Physics  AS CR</t>
  </si>
  <si>
    <t>Laboratoire de Physique des Gaz et des Plasmas</t>
  </si>
  <si>
    <t>General Physics Institute</t>
  </si>
  <si>
    <t>Tsuyama National College of Technology</t>
  </si>
  <si>
    <t>MIT</t>
  </si>
  <si>
    <t>University of Missouri</t>
  </si>
  <si>
    <t>Thunderbolts.info Forum</t>
  </si>
  <si>
    <t>City University of Hong Kong</t>
  </si>
  <si>
    <t>Ecole des mines de Paris</t>
  </si>
  <si>
    <t>Fluent Deutschland GmbH</t>
  </si>
  <si>
    <t>Ecole des Mines de Paris</t>
  </si>
  <si>
    <t>Suleyman Demirel University</t>
  </si>
  <si>
    <t>Utsunomiya University</t>
  </si>
  <si>
    <t>Allied Plasma Ltd</t>
  </si>
  <si>
    <t>University of Stuttgart</t>
  </si>
  <si>
    <t>GREMI</t>
  </si>
  <si>
    <t>University Toulouse</t>
  </si>
  <si>
    <t>Fraunhofer-Institut für Chemische Technologie (ICT)</t>
  </si>
  <si>
    <t>Swansea University</t>
  </si>
  <si>
    <t>Amirkabir University of Technology</t>
  </si>
  <si>
    <t>POSTECH</t>
  </si>
  <si>
    <t>PONTIFICIA UNIVERSIDAD CATÃ“LICA DE CHILE</t>
  </si>
  <si>
    <t>University Road</t>
  </si>
  <si>
    <t>322-6 Oroshi</t>
  </si>
  <si>
    <t>GXRT Bldg 3168, 300 HWY 361</t>
  </si>
  <si>
    <t>8560 Cinderbed Rd, Suite 700</t>
  </si>
  <si>
    <t>46, Ul'yanova St.</t>
  </si>
  <si>
    <t>46 Ul'yanova St.</t>
  </si>
  <si>
    <t>M/S B-450 811 Hansen Way</t>
  </si>
  <si>
    <t>322-6 Orishi</t>
  </si>
  <si>
    <t>UniversitÃ¤tsplatz 3</t>
  </si>
  <si>
    <t>134 Shinchon Seodaemun</t>
  </si>
  <si>
    <t>524 MARINERS WAY APT E</t>
  </si>
  <si>
    <t>Gustav-Kirchhoff-Str.4</t>
  </si>
  <si>
    <t>Gustav-Kirchhoff-Strasse 4</t>
  </si>
  <si>
    <t>Vavilov Street</t>
  </si>
  <si>
    <t>Planckstr. 1</t>
  </si>
  <si>
    <t>231 Leach Center</t>
  </si>
  <si>
    <t>22872 Avenida Empresa</t>
  </si>
  <si>
    <t>Vavilova 38</t>
  </si>
  <si>
    <t>2500 Boul. de l'Universite, Universite de Sherbrooke</t>
  </si>
  <si>
    <t>Cadarache Centre</t>
  </si>
  <si>
    <t>PERSEE, UTBM</t>
  </si>
  <si>
    <t>Postbus 1207</t>
  </si>
  <si>
    <t>Gustav-Kirchhofff-Strasse 4</t>
  </si>
  <si>
    <t>34th and Lancaster Avenue</t>
  </si>
  <si>
    <t>Blackett Labs, Prince Consort Road</t>
  </si>
  <si>
    <t>4555 Overlook Ave SW, Code 6840.1</t>
  </si>
  <si>
    <t>4555 Overlook Ave SW, Code 6841</t>
  </si>
  <si>
    <t>4555 Overlook Ave SW, Code 6840</t>
  </si>
  <si>
    <t>P.O.Box 41</t>
  </si>
  <si>
    <t>8528 Plimoth Hill Drive</t>
  </si>
  <si>
    <t>4417 Pine St, Apt 409</t>
  </si>
  <si>
    <t>Chemin de la HuniÃ¨re</t>
  </si>
  <si>
    <t>14 rue d'issoudun</t>
  </si>
  <si>
    <t>UniversitÃ¤tsstraÃŸe 1</t>
  </si>
  <si>
    <t>323 Sierra Street</t>
  </si>
  <si>
    <t>3 Bunkyo-cho</t>
  </si>
  <si>
    <t>Weinbergstr. 27</t>
  </si>
  <si>
    <t>14 rue d'issoudun  BP 6744</t>
  </si>
  <si>
    <t>One Castle Point on Hudson</t>
  </si>
  <si>
    <t>46 Ulyanov street</t>
  </si>
  <si>
    <t>841 Prudential Dr, 12th Floor</t>
  </si>
  <si>
    <t>Ul. Bartyck 18a</t>
  </si>
  <si>
    <t>Lavrentiev Avenue 11</t>
  </si>
  <si>
    <t>Tsentralnaja 18</t>
  </si>
  <si>
    <t>Polygone d'ExpÃ©rimentations de Moronvilliers</t>
  </si>
  <si>
    <t>Vasilika Vouton</t>
  </si>
  <si>
    <t>Box. 3102</t>
  </si>
  <si>
    <t>8th &amp; Canton Ave., EE 106</t>
  </si>
  <si>
    <t>Via Vignolese 905</t>
  </si>
  <si>
    <t>1000 Independence Avenue, SW</t>
  </si>
  <si>
    <t>Mukoyama 801-1</t>
  </si>
  <si>
    <t>1428 Miracerros Looß South</t>
  </si>
  <si>
    <t>College Park</t>
  </si>
  <si>
    <t>7000 Coast Avenue</t>
  </si>
  <si>
    <t>483 N Aviation Blvd</t>
  </si>
  <si>
    <t>2700 Movaed St.</t>
  </si>
  <si>
    <t>9500 Gilman Drive #0417</t>
  </si>
  <si>
    <t>6 South Ave.</t>
  </si>
  <si>
    <t>504 E Buffalo St. # 4</t>
  </si>
  <si>
    <t>306 Rhodes hall</t>
  </si>
  <si>
    <t>MS P 942</t>
  </si>
  <si>
    <t>ul. Akademicheskaya 1</t>
  </si>
  <si>
    <t>P.O. Box 741</t>
  </si>
  <si>
    <t>1300 Eubante Blvd SE</t>
  </si>
  <si>
    <t>4555 Overlook Ave</t>
  </si>
  <si>
    <t>J2-32, 4259 Nagatsata, Midori-ku</t>
  </si>
  <si>
    <t>46 Uljanov str.</t>
  </si>
  <si>
    <t>M. Gozki str.</t>
  </si>
  <si>
    <t>288 Jipo-ri, Galmal-eup</t>
  </si>
  <si>
    <t>6040 Richmond UWY, Apt. 310</t>
  </si>
  <si>
    <t>Proscura st. 12</t>
  </si>
  <si>
    <t>P.O. Box 5800</t>
  </si>
  <si>
    <t>611 Lead Ave, apt 206</t>
  </si>
  <si>
    <t>Schlossplatz 2</t>
  </si>
  <si>
    <t>424 Hafez Ave</t>
  </si>
  <si>
    <t>Hafez avenue</t>
  </si>
  <si>
    <t>No 12-unit52A-Ghermez Alley-Einabadi St Kolahduz st-Pasdaran ave</t>
  </si>
  <si>
    <t>439 Rhodes Hall</t>
  </si>
  <si>
    <t>5-1-5 Kashiwanocha</t>
  </si>
  <si>
    <t>P.O. Box 8009</t>
  </si>
  <si>
    <t>Panedistimiopolis, Zografou</t>
  </si>
  <si>
    <t>9 Iroon Polytechnioust</t>
  </si>
  <si>
    <t>52 Yeoeun-Dong Yusung-Ku</t>
  </si>
  <si>
    <t>447-1 Wallgye-dong, Nowon-Gu</t>
  </si>
  <si>
    <t>PHE 504, 9737 Watt Way</t>
  </si>
  <si>
    <t>Jong-Jeon-Dong</t>
  </si>
  <si>
    <t>1900 N. Knox Rd</t>
  </si>
  <si>
    <t>No 8, Guan Ti Road</t>
  </si>
  <si>
    <t>Placa de Verdon</t>
  </si>
  <si>
    <t>8 Gordon Cart, Kew Road</t>
  </si>
  <si>
    <t>Hall 4, APPD, BARC</t>
  </si>
  <si>
    <t>P.O. Box 1663, MS P942</t>
  </si>
  <si>
    <t>5406 Bradley Blvd,</t>
  </si>
  <si>
    <t>Moyzesova 16</t>
  </si>
  <si>
    <t>101 Sec. 2, Kuang Fu Rd.</t>
  </si>
  <si>
    <t>4620 N 119 TH ST</t>
  </si>
  <si>
    <t>Vax-von-Laue-Str. 1</t>
  </si>
  <si>
    <t>17 Haeng-Dang, Sung-Dong</t>
  </si>
  <si>
    <t>BP 12</t>
  </si>
  <si>
    <t>Wienerstr. 12</t>
  </si>
  <si>
    <t>Baiwen</t>
  </si>
  <si>
    <t>AWE Aldermaston</t>
  </si>
  <si>
    <t>Akademichesky Ave., 1</t>
  </si>
  <si>
    <t>Universitätsstraße 150</t>
  </si>
  <si>
    <t>Atomistilor, 409</t>
  </si>
  <si>
    <t>Troitsk Mos. Reg Tsentralnaja 22 app 64</t>
  </si>
  <si>
    <t>3400 Lancaster Ave</t>
  </si>
  <si>
    <t>Purkynova 118</t>
  </si>
  <si>
    <t>5625 Fox Ave.</t>
  </si>
  <si>
    <t>No.197,Chengzhong  Road, Jiading</t>
  </si>
  <si>
    <t>North Ryde</t>
  </si>
  <si>
    <t>Rue Becquerel</t>
  </si>
  <si>
    <t>335 Gwahangno, Yuseong</t>
  </si>
  <si>
    <t>86 Blenheim Cresent</t>
  </si>
  <si>
    <t>14 rue d'issoudum</t>
  </si>
  <si>
    <t>801-1, Mukoyama</t>
  </si>
  <si>
    <t>11452 Lochard St</t>
  </si>
  <si>
    <t>4259,Nagatsuta-cho,Midori-ku</t>
  </si>
  <si>
    <t>48 Alverstone House. Kennington Park Road</t>
  </si>
  <si>
    <t>12 rue Jean Engling - 108</t>
  </si>
  <si>
    <t>70 Sherbrooke RD, Fulham</t>
  </si>
  <si>
    <t>2021 Engineeing BU.</t>
  </si>
  <si>
    <t>Pulsed Power and DIode Research</t>
  </si>
  <si>
    <t>Institut fuer Theoretische Physik I</t>
  </si>
  <si>
    <t>Institut für Theoretische Physik IV: Weltraum und Astrophysik</t>
  </si>
  <si>
    <t>Plasma Physics and Nuclear Fusion</t>
  </si>
  <si>
    <t>Applied Physics</t>
  </si>
  <si>
    <t>Physics Department</t>
  </si>
  <si>
    <t>fmt - Forschungszentrum für Mikrostrukturtechnik</t>
  </si>
  <si>
    <t>Mechanical Engineering and Mechanics</t>
  </si>
  <si>
    <t>Physics</t>
  </si>
  <si>
    <t>Faculty of Chemistry</t>
  </si>
  <si>
    <t>IHM</t>
  </si>
  <si>
    <t>Lehrstuhl für theoretische Elektrotechnik</t>
  </si>
  <si>
    <t>Lehrstuhl für Theoretische Elektrotechnik</t>
  </si>
  <si>
    <t>Electrical Engineering and Information Science</t>
  </si>
  <si>
    <t>Lichttechnisches Institut</t>
  </si>
  <si>
    <t>Electrical and Computer Engineering</t>
  </si>
  <si>
    <t>College of Optoelectronic Science and Engineering</t>
  </si>
  <si>
    <t>Light Technology Institute</t>
  </si>
  <si>
    <t>Technology Headquarters</t>
  </si>
  <si>
    <t>Pulsed Power</t>
  </si>
  <si>
    <t>Department of Engineering Physics</t>
  </si>
  <si>
    <t>Propulsion Physics Laboratory</t>
  </si>
  <si>
    <t>AREA DE INGENIERIA NUCLEAR</t>
  </si>
  <si>
    <t>HX Division</t>
  </si>
  <si>
    <t>R&amp;D</t>
  </si>
  <si>
    <t>Faculty of Physics</t>
  </si>
  <si>
    <t>Chemical and Biomedical Engineering</t>
  </si>
  <si>
    <t>LOI</t>
  </si>
  <si>
    <t>Sanitary Engineering and Water Protection</t>
  </si>
  <si>
    <t>Mechanical Engineering</t>
  </si>
  <si>
    <t>Faculty of Engineering</t>
  </si>
  <si>
    <t>Energy Sciences</t>
  </si>
  <si>
    <t>Institut für Angewandte Physik</t>
  </si>
  <si>
    <t>Electrical Engineering - fmt</t>
  </si>
  <si>
    <t>IMF-III</t>
  </si>
  <si>
    <t>HIDSL</t>
  </si>
  <si>
    <t>ELECTRON DEVICES</t>
  </si>
  <si>
    <t>CPL</t>
  </si>
  <si>
    <t>Departamento de FÃ­sica</t>
  </si>
  <si>
    <t>Central Research &amp; Services Laboratory</t>
  </si>
  <si>
    <t>Institut de Physique et Chimie des Materiaux de Strasbourg</t>
  </si>
  <si>
    <t>R 6 D</t>
  </si>
  <si>
    <t>Physik Department E12</t>
  </si>
  <si>
    <t>School of Electrical &amp; Computer Eng.,</t>
  </si>
  <si>
    <t>School of Electrical &amp; Computer Eng.</t>
  </si>
  <si>
    <t>Chair of Materials Processing</t>
  </si>
  <si>
    <t>Materials Processing</t>
  </si>
  <si>
    <t>PALS</t>
  </si>
  <si>
    <t>Advanced Radiographic Technologies</t>
  </si>
  <si>
    <t>Division of Electrical Engineering and Computer Science</t>
  </si>
  <si>
    <t>Department of Mechanical Engineering</t>
  </si>
  <si>
    <t>Electrical Engineering</t>
  </si>
  <si>
    <t>Thermal Plasma</t>
  </si>
  <si>
    <t>Power Device Simulations</t>
  </si>
  <si>
    <t>Eletrical Engineering</t>
  </si>
  <si>
    <t>Joint Institute for High Temperatures</t>
  </si>
  <si>
    <t>IMF I</t>
  </si>
  <si>
    <t>IMF-I</t>
  </si>
  <si>
    <t>LDU</t>
  </si>
  <si>
    <t>Department of Physics</t>
  </si>
  <si>
    <t>Frank Reidy Research Center for Bioelectrics</t>
  </si>
  <si>
    <t>physics</t>
  </si>
  <si>
    <t xml:space="preserve"> Thales  Electron Devices  / RFMS-V</t>
  </si>
  <si>
    <t>Nuclear Engineering</t>
  </si>
  <si>
    <t>Graduate School of Science and Technology</t>
  </si>
  <si>
    <t>Particle Physics</t>
  </si>
  <si>
    <t>LPGP</t>
  </si>
  <si>
    <t>Department of Electronics</t>
  </si>
  <si>
    <t>Electrical Engineering and Plasma Technology</t>
  </si>
  <si>
    <t>Dept. of Electrical Engineering</t>
  </si>
  <si>
    <t>Electrical Engineering and Plasmatechnology</t>
  </si>
  <si>
    <t>Electrical Engineering and Information Sience</t>
  </si>
  <si>
    <t>Nuclear Engineering and Radiological Sciences</t>
  </si>
  <si>
    <t>Electronic and Electrical Engineering</t>
  </si>
  <si>
    <t>Electrical &amp; Computer Engineering</t>
  </si>
  <si>
    <t>Chemical Research Group</t>
  </si>
  <si>
    <t>Institute for Pulsed Power and Microwave Technology</t>
  </si>
  <si>
    <t>College of Mechanical &amp; Electric Engineering</t>
  </si>
  <si>
    <t>Complex Plasmas</t>
  </si>
  <si>
    <t>FB Elektrotechnik</t>
  </si>
  <si>
    <t>IMF1</t>
  </si>
  <si>
    <t>Physical Electronics</t>
  </si>
  <si>
    <t>Institute for Pulsed Power and  Microwave Technology</t>
  </si>
  <si>
    <t>Bioelectrics Center</t>
  </si>
  <si>
    <t>Research Light Sources</t>
  </si>
  <si>
    <t>Inst. for Research in Electronics &amp; Applied Physics</t>
  </si>
  <si>
    <t>Top management</t>
  </si>
  <si>
    <t>Research</t>
  </si>
  <si>
    <t>Pulsed Power Technology</t>
  </si>
  <si>
    <t>Sales</t>
  </si>
  <si>
    <t>Atomic Physics Division</t>
  </si>
  <si>
    <t>Electronic devices department</t>
  </si>
  <si>
    <t>Plasma Theory and Applications</t>
  </si>
  <si>
    <t>IHE</t>
  </si>
  <si>
    <t>CT PS 5</t>
  </si>
  <si>
    <t>Engineering Physics</t>
  </si>
  <si>
    <t>Department of Electrical &amp; Computer Engineering</t>
  </si>
  <si>
    <t>Energy engineering</t>
  </si>
  <si>
    <t>Research Center for Development of Far Infrared Region</t>
  </si>
  <si>
    <t>dept.atomic and molecular physics</t>
  </si>
  <si>
    <t>Applied Physics Division</t>
  </si>
  <si>
    <t>faculty of education</t>
  </si>
  <si>
    <t>Department of Electrophysics</t>
  </si>
  <si>
    <t>Laboratoire EM2C</t>
  </si>
  <si>
    <t>LPTP Laboratory, Madame Taquin</t>
  </si>
  <si>
    <t>Electrical Engineering and Computer Science</t>
  </si>
  <si>
    <t>NMI unit</t>
  </si>
  <si>
    <t>Applied Science</t>
  </si>
  <si>
    <t>Depertment of Applied Science</t>
  </si>
  <si>
    <t>Theorie &amp; Komplexe Plasmen</t>
  </si>
  <si>
    <t>Princeton Plasma Physics Laboratory</t>
  </si>
  <si>
    <t>Advanced Development Lighting</t>
  </si>
  <si>
    <t>LPTP</t>
  </si>
  <si>
    <t>Dept. Environmental Chemistry &amp; Engineering</t>
  </si>
  <si>
    <t>Mathematics</t>
  </si>
  <si>
    <t>Laboratory of Experimental Plasma Aerodynamics</t>
  </si>
  <si>
    <t>Atomic Physics</t>
  </si>
  <si>
    <t>R&amp;D Center</t>
  </si>
  <si>
    <t>PHYSICS</t>
  </si>
  <si>
    <t>Process Engineering</t>
  </si>
  <si>
    <t>Plasma Physics</t>
  </si>
  <si>
    <t>Sciences</t>
  </si>
  <si>
    <t>MPP, Development Engineering</t>
  </si>
  <si>
    <t>JST Innovation Satellite Kochi</t>
  </si>
  <si>
    <t>Department of Materials Science and Engineering</t>
  </si>
  <si>
    <t>Technology and Development</t>
  </si>
  <si>
    <t>Pulse Plasma Systems</t>
  </si>
  <si>
    <t>Plasma Physics Department</t>
  </si>
  <si>
    <t>Departamento de Fisica</t>
  </si>
  <si>
    <t>Electrical and Electronic Engineering</t>
  </si>
  <si>
    <t>Plasma Science and Fusion Center</t>
  </si>
  <si>
    <t>Radiography</t>
  </si>
  <si>
    <t>Physics and Materials Science</t>
  </si>
  <si>
    <t>Centre for Energy and Processes</t>
  </si>
  <si>
    <t>CENTRE FOR ENERGY AND PROCESSES</t>
  </si>
  <si>
    <t>DEEE</t>
  </si>
  <si>
    <t>DEEE-Yugami Lab.</t>
  </si>
  <si>
    <t>Department of Energy Sciences</t>
  </si>
  <si>
    <t>IAG</t>
  </si>
  <si>
    <t>Polymer Engineering/Microwaves and Plasma</t>
  </si>
  <si>
    <t>Materials Engineering</t>
  </si>
  <si>
    <t>College of Engineering</t>
  </si>
  <si>
    <t>Facultad de fisica</t>
  </si>
  <si>
    <t>Process, Analytical &amp; Catalysis Technology</t>
  </si>
  <si>
    <t>Plasma Physics Division</t>
  </si>
  <si>
    <t>SP3 group, PRL department</t>
  </si>
  <si>
    <t>Graduate School of Frontier Sciences</t>
  </si>
  <si>
    <t>SPCTS</t>
  </si>
  <si>
    <t>energy science</t>
  </si>
  <si>
    <t>Materials</t>
  </si>
  <si>
    <t>Electronic Engineering</t>
  </si>
  <si>
    <t>PHYSICS AND ASTRONOMY</t>
  </si>
  <si>
    <t>EXTRA HIGH VOLTAGE TRANSMISSION</t>
  </si>
  <si>
    <t>Institut für Aerodynamik und Gasdynamik</t>
  </si>
  <si>
    <t>Theoretische Elektrotechnik</t>
  </si>
  <si>
    <t>Theory</t>
  </si>
  <si>
    <t>Fusion Research Institute</t>
  </si>
  <si>
    <t>chemical engineering and material scince</t>
  </si>
  <si>
    <t>Engineering and System Science</t>
  </si>
  <si>
    <t>University Stuttgart</t>
  </si>
  <si>
    <t>Atomic Astrophysics</t>
  </si>
  <si>
    <t>Department of Electrical Engineering</t>
  </si>
  <si>
    <t>Electric Engineering</t>
  </si>
  <si>
    <t>Electrical Engineeing</t>
  </si>
  <si>
    <t>Physics Dept.</t>
  </si>
  <si>
    <t>Corporate Technology</t>
  </si>
  <si>
    <t>Radiophysical</t>
  </si>
  <si>
    <t>CRPP</t>
  </si>
  <si>
    <t>D.I.E.M. and C.I.R.A.M.</t>
  </si>
  <si>
    <t>Engineering and System Science Department</t>
  </si>
  <si>
    <t>Lab of Plasma Studies</t>
  </si>
  <si>
    <t>Institut fÃ¼r Angewandte Physik</t>
  </si>
  <si>
    <t>Collider Accelerator</t>
  </si>
  <si>
    <t>Org. 1670 (High Energy Density Physics)</t>
  </si>
  <si>
    <t>Plasma Physics Group</t>
  </si>
  <si>
    <t>electrophysics</t>
  </si>
  <si>
    <t>electrophyscis</t>
  </si>
  <si>
    <t>Mesoscale Chemical Systems</t>
  </si>
  <si>
    <t>MWT Area</t>
  </si>
  <si>
    <t>Physico Technology Laboratory</t>
  </si>
  <si>
    <t>Institute for Reactor Safety</t>
  </si>
  <si>
    <t>Physical Electronics Department</t>
  </si>
  <si>
    <t>Coimbatore India</t>
  </si>
  <si>
    <t>Institut of Physics</t>
  </si>
  <si>
    <t>R&amp;D HID</t>
  </si>
  <si>
    <t>ELT1 IPM (LPT)</t>
  </si>
  <si>
    <t>Queens University Belfast</t>
  </si>
  <si>
    <t>Coordinated Research Center</t>
  </si>
  <si>
    <t>Faculty of Science, Department of Physics</t>
  </si>
  <si>
    <t>Institut fÃ¼r Materialforschung I</t>
  </si>
  <si>
    <t>Gyrotron</t>
  </si>
  <si>
    <t>Coordnation Research Center</t>
  </si>
  <si>
    <t>Institute of Physics</t>
  </si>
  <si>
    <t>ELECTRICAL AND COMPUTER ENGINEERING</t>
  </si>
  <si>
    <t>Microwaves</t>
  </si>
  <si>
    <t>Microwave Department</t>
  </si>
  <si>
    <t>Space Research Institute</t>
  </si>
  <si>
    <t>Department of Chemical Engineering</t>
  </si>
  <si>
    <t>Fusion Science and Technology</t>
  </si>
  <si>
    <t>To the best of my knowledge and belief, this schedule is true, correct and complete. I understand that IEEE will issue IRS Form 1099 and/or Form W-2 tax statements when required.  Any questions please contact Conference Services at conference-finance@ieee</t>
  </si>
  <si>
    <t>To the best of my knowledge and belief, this schedule is true, correct and complete. I understand that IEEE may request U.S. IRS tax forms be prepared when required.  Any questions please contact Conference Services at conference-finance@ieee.org</t>
  </si>
  <si>
    <r>
      <t xml:space="preserve">List all Non-resident Aliens who will be paid for their services from a conference located in the United States .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b/>
        <i/>
        <sz val="12"/>
        <color indexed="10"/>
        <rFont val="Arial"/>
        <family val="2"/>
      </rPr>
      <t xml:space="preserve">Return this form 60 days prior to the event taking place to Conference Services at conference-finance@ieee.org    </t>
    </r>
  </si>
  <si>
    <r>
      <t xml:space="preserve">List all US citizens and resident aliens who were paid compensation during the year from U.S or foreign conferences.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sz val="12"/>
        <rFont val="Arial"/>
        <family val="2"/>
      </rPr>
      <t xml:space="preserve">Return this form to Conference Services and IEEE will issue the 1099's and/or W-2's. </t>
    </r>
  </si>
  <si>
    <t>CERTIFICATION OF ACCURACY</t>
  </si>
  <si>
    <t>XIV</t>
  </si>
  <si>
    <t>Chevron Energy Technology Company</t>
  </si>
  <si>
    <t>The University of Tokyo</t>
  </si>
  <si>
    <t>Commissariat a L'Energie Atomique (CEA-DAM)</t>
  </si>
  <si>
    <t>Eindhoven Univeristy of Technology</t>
  </si>
  <si>
    <t>Univ. of Limoges France</t>
  </si>
  <si>
    <t>SPCTS, University of Limoges</t>
  </si>
  <si>
    <t>UniversitÃ¤t Augsburg</t>
  </si>
  <si>
    <t>Institute of Theoretical and Applied Mechanics</t>
  </si>
  <si>
    <t>Queen Mary, University of London, UK</t>
  </si>
  <si>
    <t>QUEENS UNIVERSITY OF BELFAST</t>
  </si>
  <si>
    <t>SAUDI ELECTRICITY COMPANY-CENTRAL REGION BRANCH</t>
  </si>
  <si>
    <t>National Technical University of Athens, Greece</t>
  </si>
  <si>
    <t>Badger Explorer ASA</t>
  </si>
  <si>
    <t>UniversitÃ¤t Stuttgart</t>
  </si>
  <si>
    <t>Ruhr-UniversitÃ¤t Bochum</t>
  </si>
  <si>
    <t>Imperial College</t>
  </si>
  <si>
    <t>MPI fuer extraterrestrische Physik</t>
  </si>
  <si>
    <t>Consultant</t>
  </si>
  <si>
    <t>Surfx Technologies LLC</t>
  </si>
  <si>
    <t>University of Southern California</t>
  </si>
  <si>
    <t>Doshisha university</t>
  </si>
  <si>
    <t>National Tsing Hua University</t>
  </si>
  <si>
    <t>Cheju National Univ.</t>
  </si>
  <si>
    <t>Institute for Aredynamics and Gas Dynamics</t>
  </si>
  <si>
    <t>Lund University</t>
  </si>
  <si>
    <t>Utsunomiya Univ.</t>
  </si>
  <si>
    <t>Pusan National Univesity</t>
  </si>
  <si>
    <t>Pusan National University</t>
  </si>
  <si>
    <t>HVP High Voltage Products GmbH</t>
  </si>
  <si>
    <t>Technion Ltd.</t>
  </si>
  <si>
    <t>Technion Israel</t>
  </si>
  <si>
    <t>Nizhny Novgorod State University</t>
  </si>
  <si>
    <t>Ecole Polytechnique Federale de Lausanne</t>
  </si>
  <si>
    <t>University of Bologna</t>
  </si>
  <si>
    <t>Cornell Unversity</t>
  </si>
  <si>
    <t>University Frankfurt</t>
  </si>
  <si>
    <t>University of California at Berkeley</t>
  </si>
  <si>
    <t>Brookhaven National Laboratory</t>
  </si>
  <si>
    <t>ArthroCare Corp.</t>
  </si>
  <si>
    <t>Pulseniru</t>
  </si>
  <si>
    <t>North Carolina State University</t>
  </si>
  <si>
    <t>Kwangwoon Univ</t>
  </si>
  <si>
    <t>Kwangwoon Univ.</t>
  </si>
  <si>
    <t>Twente University MESA+ Institute for Nanotechnology</t>
  </si>
  <si>
    <t>CEERI, Pilani</t>
  </si>
  <si>
    <t>KAPRA</t>
  </si>
  <si>
    <t>St. Petersburg State Polytechnical University</t>
  </si>
  <si>
    <t>Govt College of Technology</t>
  </si>
  <si>
    <t>DeVry University</t>
  </si>
  <si>
    <t>Universität Greifswald</t>
  </si>
  <si>
    <t>Institut Gustave Roussy</t>
  </si>
  <si>
    <t>Uni Karlsruhe</t>
  </si>
  <si>
    <t>UniBw München</t>
  </si>
  <si>
    <t>IPBS CNRS</t>
  </si>
  <si>
    <t>IDC Defence Industry Inc.</t>
  </si>
  <si>
    <t>Centre of Plasma Physics (CPP)</t>
  </si>
  <si>
    <t>National Institute for Fusion Science</t>
  </si>
  <si>
    <t>NSWC CRANE/ UC Davis</t>
  </si>
  <si>
    <t>Azarbaijan University of Tarbiat Moallem</t>
  </si>
  <si>
    <t>ATK</t>
  </si>
  <si>
    <t>Institute of Applied Physics</t>
  </si>
  <si>
    <t>University of Rostock</t>
  </si>
  <si>
    <t>Yonsei University</t>
  </si>
  <si>
    <t>OLD DOMINON UNIVERSITY</t>
  </si>
  <si>
    <t>Ferdinand-Braun-Institut für Höchstfrequenztechnik</t>
  </si>
  <si>
    <t>Prokhorov General Physics Institute</t>
  </si>
  <si>
    <t>GSI-Darmstadt</t>
  </si>
  <si>
    <t>Auburn University</t>
  </si>
  <si>
    <t>Applied Medical Resources</t>
  </si>
  <si>
    <t>A.M. PROKHOROV GENERAL PHYSICS INSTITUTE  RUSSIAN ACADEMY OF SCIENCES</t>
  </si>
  <si>
    <t>Universite de Sherbrooke</t>
  </si>
  <si>
    <t>ITER Organization</t>
  </si>
  <si>
    <t>UNI. TECHNOL. BELFORT-MONTBELIARD</t>
  </si>
  <si>
    <t>FOM Instituut voor Plasma Fysica Rijnhuizen</t>
  </si>
  <si>
    <t>Apex Ventures</t>
  </si>
  <si>
    <t>Drexel University, Philadelphia</t>
  </si>
  <si>
    <t>WEST VIRGINIA UNIVERSITY</t>
  </si>
  <si>
    <t>scanarc plasma technologies AB</t>
  </si>
  <si>
    <t>Scanarc plasma technologies AB</t>
  </si>
  <si>
    <t>A. J. Drexel Plasma Institute</t>
  </si>
  <si>
    <t>ONERA</t>
  </si>
  <si>
    <t>gremi</t>
  </si>
  <si>
    <t>University of Augsburg</t>
  </si>
  <si>
    <t>Ehime University</t>
  </si>
  <si>
    <t>ICDMP, Warsaw</t>
  </si>
  <si>
    <t>Université d'Orléans/CNRS</t>
  </si>
  <si>
    <t>Stevens Institute of Technology</t>
  </si>
  <si>
    <t>Forschungszentrum Karlsruhe GmbH</t>
  </si>
  <si>
    <t>INSTITUTE of APPLIED PHYSICS</t>
  </si>
  <si>
    <t>INP Greifswald e.V.</t>
  </si>
  <si>
    <t>Electrophysics</t>
  </si>
  <si>
    <t>Polish Akademy of Science</t>
  </si>
  <si>
    <t>Budker Institute of Nuclear Physics SB RAS</t>
  </si>
  <si>
    <t>Indian Institute of Technology Roorkee</t>
  </si>
  <si>
    <t>IEPCP Russian Academy of Sciences</t>
  </si>
  <si>
    <t>CEA</t>
  </si>
  <si>
    <t>Institute of Plasma Physics, University of Crete, Greece</t>
  </si>
  <si>
    <t>Texas Tech University</t>
  </si>
  <si>
    <t>University of Modena and Reggio Emilia</t>
  </si>
  <si>
    <t>NNSA/DOE</t>
  </si>
  <si>
    <t>Japan Atomic Energy Agency</t>
  </si>
  <si>
    <t>LANL / CRDF</t>
  </si>
  <si>
    <t>Technion Israel Technology Institute</t>
  </si>
  <si>
    <t>Lawrence Livermore National Laboratory</t>
  </si>
  <si>
    <t>USAF</t>
  </si>
  <si>
    <t>L3</t>
  </si>
  <si>
    <t>National Institute of Technology</t>
  </si>
  <si>
    <t>Hua Zhong University of Science and Technology</t>
  </si>
  <si>
    <t>University of California San Diego</t>
  </si>
  <si>
    <t>DOE</t>
  </si>
  <si>
    <t>NSC KIPT</t>
  </si>
  <si>
    <t>KFUPM</t>
  </si>
  <si>
    <t>K Tech Corp</t>
  </si>
  <si>
    <t>Institute of Electrophysics</t>
  </si>
  <si>
    <t>Tokyo Tech</t>
  </si>
  <si>
    <t>FJFI CVUT</t>
  </si>
  <si>
    <t>Centre d'Etudes de Gramat</t>
  </si>
  <si>
    <t>Cheorwon Plasma Research Institute</t>
  </si>
  <si>
    <t>SAIC</t>
  </si>
  <si>
    <t>IRE NAN of Ukraine</t>
  </si>
  <si>
    <t>Universität Münster</t>
  </si>
  <si>
    <t>ENEA</t>
  </si>
  <si>
    <t>Seoul National University</t>
  </si>
  <si>
    <t>University of Tokyo</t>
  </si>
  <si>
    <t>Institute of Applied Physics and Computational Mathematics</t>
  </si>
  <si>
    <t>University of Athens</t>
  </si>
  <si>
    <t>National Technical University of Athens</t>
  </si>
  <si>
    <t>National Fusion Research Institute</t>
  </si>
  <si>
    <t>ITER</t>
  </si>
  <si>
    <t>Kwangwoon University</t>
  </si>
  <si>
    <t>Univ. Southern California</t>
  </si>
  <si>
    <t>Navair US Navy</t>
  </si>
  <si>
    <t>Southern Taiwan University</t>
  </si>
  <si>
    <t>University CUFR 5-F Champollion</t>
  </si>
  <si>
    <t>B A RC Mumbai</t>
  </si>
  <si>
    <t>Los Alamos National Lab</t>
  </si>
  <si>
    <t>Beam-Wave Research Inc. / NRL</t>
  </si>
  <si>
    <t>TU-Darmstadt</t>
  </si>
  <si>
    <t>University of Pavol</t>
  </si>
  <si>
    <t>Tech-X Corp</t>
  </si>
  <si>
    <t>SOREQ NRC</t>
  </si>
  <si>
    <t>German Institute of Food Technology</t>
  </si>
  <si>
    <t>IAPCM</t>
  </si>
  <si>
    <t>Universität Stuttgart</t>
  </si>
  <si>
    <t>Hanyang University</t>
  </si>
  <si>
    <t>Osram</t>
  </si>
  <si>
    <t>Fraunhofer IFAM-Bremen</t>
  </si>
  <si>
    <t>2318 LA SENDA</t>
  </si>
  <si>
    <t>Universitaetsstr. 1, Geb. 25.32</t>
  </si>
  <si>
    <t>Institutsky per., 9</t>
  </si>
  <si>
    <t>Na 2.15, PO Box 513</t>
  </si>
  <si>
    <t>Technion City</t>
  </si>
  <si>
    <t>Rainer Gruenter Str. 21</t>
  </si>
  <si>
    <t>46, Ul'yanova</t>
  </si>
  <si>
    <t>Technion city</t>
  </si>
  <si>
    <t>Postfach 3640</t>
  </si>
  <si>
    <t>7200 Dogue Forest Ct.</t>
  </si>
  <si>
    <t>Universitätsstrasse 150</t>
  </si>
  <si>
    <t>Engesser Strasse 13</t>
  </si>
  <si>
    <t>1500 Engineering Dr.</t>
  </si>
  <si>
    <t>P.O.Box 8009-14, No.6 Huayuan Road, Hiandian District</t>
  </si>
  <si>
    <t>Hermann-von-Helmholtz-Platz 1</t>
  </si>
  <si>
    <t>Hua Yuan Lu</t>
  </si>
  <si>
    <t>Otakaari 4, Building K1, room 407</t>
  </si>
  <si>
    <t>4555 Overlook Ave SW</t>
  </si>
  <si>
    <t>PO Box</t>
  </si>
  <si>
    <t>Station 13</t>
  </si>
  <si>
    <t>HuaYuan Rd 6, HuaiDian District</t>
  </si>
  <si>
    <t>Yawachi</t>
  </si>
  <si>
    <t>979 Second Street NW</t>
  </si>
  <si>
    <t>Engesserstr. 13</t>
  </si>
  <si>
    <t>21 Warwick Road</t>
  </si>
  <si>
    <t>Jozef Plateaustraat 22</t>
  </si>
  <si>
    <t>2-5-1 Kasama, Skae-ku</t>
  </si>
  <si>
    <t>Den Dolech 2</t>
  </si>
  <si>
    <t>3 Dorogana Metallostroy</t>
  </si>
  <si>
    <t>P.O. Box 5800, MS-1186</t>
  </si>
  <si>
    <t>Miusskaya sq.</t>
  </si>
  <si>
    <t>Miusskaya sq. 4a</t>
  </si>
  <si>
    <t>P. O. Box 69-13, Pingyu Road, Baqiao</t>
  </si>
  <si>
    <t>875 North Randolph Street, Suite 325</t>
  </si>
  <si>
    <t>P.O. Box</t>
  </si>
  <si>
    <t>2-6-1 Nagasaka</t>
  </si>
  <si>
    <t>7200 Woodrow Drive</t>
  </si>
  <si>
    <t>MARIA DE LUNA,3</t>
  </si>
  <si>
    <t>453 Grand Canyon Drive</t>
  </si>
  <si>
    <t>418 Washington Street SE</t>
  </si>
  <si>
    <t>2700 Merced Street</t>
  </si>
  <si>
    <t>Collyer 101</t>
  </si>
  <si>
    <t>No. 53 Begin street, Krugersdorp North</t>
  </si>
  <si>
    <t>36-46 M. Kogalniceanu Blvd.</t>
  </si>
  <si>
    <t>3476 Welwyn Way</t>
  </si>
  <si>
    <t>86 Blenheim Crescent</t>
  </si>
  <si>
    <t>RSPhysSE/ANU</t>
  </si>
  <si>
    <t>Yohtoh 7-1-2</t>
  </si>
  <si>
    <t>Akademichesky Ave., 2/3</t>
  </si>
  <si>
    <t>Route des Gargails</t>
  </si>
  <si>
    <t>66 Pache Protopopescu Blvd, sector 2</t>
  </si>
  <si>
    <t>6 West Shore Rd.</t>
  </si>
  <si>
    <t>Kanagawa-ku, Rokkakubashi</t>
  </si>
  <si>
    <t>4259-G3-38, Nagatsuta</t>
  </si>
  <si>
    <t>Max-von-Laue-Strasse 1</t>
  </si>
  <si>
    <t>Rainer-Gruenter-Strasse 21</t>
  </si>
  <si>
    <t>71 Cherry Hill Dr.</t>
  </si>
  <si>
    <t>1729 Court Petit</t>
  </si>
  <si>
    <t>P.O. Box 3640</t>
  </si>
  <si>
    <t>ZI DE VONGY</t>
  </si>
  <si>
    <t>Boltzmannstr. 2</t>
  </si>
  <si>
    <t>3 bis rue Lakanal</t>
  </si>
  <si>
    <t>801-1 Mukoyama</t>
  </si>
  <si>
    <t>Campus da Penteada</t>
  </si>
  <si>
    <t>Boltzmannstr.2</t>
  </si>
  <si>
    <t>2/3 Akademichesky Avenue</t>
  </si>
  <si>
    <t>71 Cherry Hill Drive</t>
  </si>
  <si>
    <t>231 Kaufman Hall, ECE Department</t>
  </si>
  <si>
    <t>23, rue du Loess - BP 43</t>
  </si>
  <si>
    <t>Zielstattstrasse 32</t>
  </si>
  <si>
    <t>James Franck Str. 1</t>
  </si>
  <si>
    <t>Sá­tná 3105</t>
  </si>
  <si>
    <t>c/o Dr. Niayesh, campus #2, North Kargar Ave., P.O.Box 14395/515</t>
  </si>
  <si>
    <t>c/o Dr. Niayesh, Campus #2, North Kargar Ave., P.O.Box 14395/515</t>
  </si>
  <si>
    <t>Universitätsstrasse 30</t>
  </si>
  <si>
    <t>Universitätsstr. 30</t>
  </si>
  <si>
    <t>Za Slovankou 3</t>
  </si>
  <si>
    <t>71 Cherry Hill Dr</t>
  </si>
  <si>
    <t>9000 Pony Express Trl NE</t>
  </si>
  <si>
    <t>Winterbergstr. 28</t>
  </si>
  <si>
    <t>Kakuma</t>
  </si>
  <si>
    <t>1001 TA HSUEH ROAD</t>
  </si>
  <si>
    <t>409 Atomistilor St., P.O. Box MG 36</t>
  </si>
  <si>
    <t>2790 Oak Ridge Turnpike</t>
  </si>
  <si>
    <t>Ulyanova, 46</t>
  </si>
  <si>
    <t>3 Mayflower Lane</t>
  </si>
  <si>
    <t>Nibelungenring 61</t>
  </si>
  <si>
    <t>22 Highview Road</t>
  </si>
  <si>
    <t>Hery 23</t>
  </si>
  <si>
    <t>Segelhof 1</t>
  </si>
  <si>
    <t>John Anderson Building</t>
  </si>
  <si>
    <t>Tsinghua University 1#, HaiDian Dist.</t>
  </si>
  <si>
    <t>Ivtan Ras, Izhorskaja ul. 13/19</t>
  </si>
  <si>
    <t>Universitätsstr. 150</t>
  </si>
  <si>
    <t>Zielstattstr. 32</t>
  </si>
  <si>
    <t>flat 3/2, 180 Cumberland street</t>
  </si>
  <si>
    <t>830 Southampton Ave., #5100</t>
  </si>
  <si>
    <t>no 14,tabagehe 5 shargi,kochehe yekom,khyaban shahid saberi ,dehe vanak</t>
  </si>
  <si>
    <t>2, rue LATECOERE  BP 23</t>
  </si>
  <si>
    <t>7222 Colony Drive</t>
  </si>
  <si>
    <t>8711 Litwalton Court</t>
  </si>
  <si>
    <t>1699 Broadway #203</t>
  </si>
  <si>
    <t>206 Clark Hall, Cornell University</t>
  </si>
  <si>
    <t>Kurokami 2-39-1</t>
  </si>
  <si>
    <t>Frederiksborgvej 399</t>
  </si>
  <si>
    <t>Felix-Hausdorff-Str. 2</t>
  </si>
  <si>
    <t>Weizmann Inst. of Science</t>
  </si>
  <si>
    <t>Malaya Pionerskaya, 12</t>
  </si>
  <si>
    <t>Universitaetsstr. 150</t>
  </si>
  <si>
    <t>Hellabrunner Strasse 1</t>
  </si>
  <si>
    <t>Aviamotornaya st. 2</t>
  </si>
  <si>
    <t>Universitaetsstrasse 150</t>
  </si>
  <si>
    <t>3201 Arch Street</t>
  </si>
  <si>
    <t>UniversitÃ¤tsstrasse 150</t>
  </si>
  <si>
    <t>2355 Bonisteel Blvd</t>
  </si>
  <si>
    <t>Ashby Road</t>
  </si>
  <si>
    <t>420 Whitehills Drive</t>
  </si>
  <si>
    <t>9-2 Kizugawadai, Kizugawa-shi</t>
  </si>
  <si>
    <t>Hermann von Helmholtz Platz 1</t>
  </si>
  <si>
    <t>East Campus 50, Donghuan Road 9, Bldg. 611</t>
  </si>
  <si>
    <t>23 Hertf Str.</t>
  </si>
  <si>
    <t>Giessenbachstr.</t>
  </si>
  <si>
    <t>Tiefenbronner Str. 65</t>
  </si>
  <si>
    <t>27 Mewlands Road</t>
  </si>
  <si>
    <t>P.O. Box 39040</t>
  </si>
  <si>
    <t>Edmund-Siemers-Allee 1</t>
  </si>
  <si>
    <t>Hermann-von-Helmoltz-Platz 1</t>
  </si>
  <si>
    <t>UNIVERSITY OF STRATHCLYDE, 107 ROTTENROW</t>
  </si>
  <si>
    <t>39-1, KUROKAMI 2-CHOME</t>
  </si>
  <si>
    <t>Hellabrunnerstrasse 1</t>
  </si>
  <si>
    <t>Energy Research Facility, Bldg 223</t>
  </si>
  <si>
    <t>Ostrovitianova, 16-4-44</t>
  </si>
  <si>
    <t>Lipeckaya str., 10-2-131</t>
  </si>
  <si>
    <t>Auf den Scheffeln 16</t>
  </si>
  <si>
    <t>Greizer Str. 41-49</t>
  </si>
  <si>
    <t>100 Bureau Drive, MS 8420</t>
  </si>
  <si>
    <t>Rodionova</t>
  </si>
  <si>
    <t>1645 Los Pueblos St.</t>
  </si>
  <si>
    <t>Aleea Gr. Ghica Voda 41 A</t>
  </si>
  <si>
    <t>Kaiserstr. 12</t>
  </si>
  <si>
    <t>GÃ¼nther-Scharowsky-Str. 1</t>
  </si>
  <si>
    <t>2202 Kendall Ave. 1E</t>
  </si>
  <si>
    <t>MSC01 1100</t>
  </si>
  <si>
    <t>1420 Austin Bluffs Parkway</t>
  </si>
  <si>
    <t>kitakaname 1117</t>
  </si>
  <si>
    <t>Bunkyo 3-9-1</t>
  </si>
  <si>
    <t>1200 Matsumoto-cho</t>
  </si>
  <si>
    <t>29th Bahman boulevard</t>
  </si>
  <si>
    <t>Hellabrunner Str.1</t>
  </si>
  <si>
    <t>1, Kurchatov Sq.</t>
  </si>
  <si>
    <t>4-2 Aramaki</t>
  </si>
  <si>
    <t>Dolejskova 5</t>
  </si>
  <si>
    <t>Grande Voie des Vignes</t>
  </si>
  <si>
    <t>373-1, Guseong-dong, Yuseong-gu</t>
  </si>
  <si>
    <t>Hermann-von-Helmholtz-Platz, 1</t>
  </si>
  <si>
    <t>Via E. Fermi</t>
  </si>
  <si>
    <t>1117, Kitakaname</t>
  </si>
  <si>
    <t>1117, Kita-Kaname</t>
  </si>
  <si>
    <t>Giessenbachstrasse</t>
  </si>
  <si>
    <t>MSC01 1100, 1 University of New Mexico</t>
  </si>
  <si>
    <t>1341 South Street, #1</t>
  </si>
  <si>
    <t>BOTDINGWEG 35</t>
  </si>
  <si>
    <t>Nonnendammallee 44</t>
  </si>
  <si>
    <t>PO Box 451 MS15</t>
  </si>
  <si>
    <t>PO Box 451 MS17</t>
  </si>
  <si>
    <t>Jamova cesta 39</t>
  </si>
  <si>
    <t>Hermann-v-Helmholtz-Platz 1</t>
  </si>
  <si>
    <t>P.O. Box 80020</t>
  </si>
  <si>
    <t>Route de Saclay</t>
  </si>
  <si>
    <t>G1-22, 4259 Nagatsuta, Midori-ku</t>
  </si>
  <si>
    <t>480 Lincoln Drive</t>
  </si>
  <si>
    <t>Izhorskaya</t>
  </si>
  <si>
    <t>14 rue d'Issoudun - BP 6744</t>
  </si>
  <si>
    <t>Pfaffenwaldring 31</t>
  </si>
  <si>
    <t>Hermann-von-Helmholtz-Platz 1 76344 Eggenstein-Leopoldshafen</t>
  </si>
  <si>
    <t>0049 7247 82 6168</t>
  </si>
  <si>
    <t>Forschungszentrum Karlsruhe - Claudia Haege</t>
  </si>
  <si>
    <t>No checks at all</t>
  </si>
  <si>
    <t>Laboratoire LERMPS</t>
  </si>
  <si>
    <t>PSI-Experimental</t>
  </si>
  <si>
    <t>Microwave Technology</t>
  </si>
  <si>
    <t>Materials Science and Engineering</t>
  </si>
  <si>
    <t>Chair for Experimental physics II</t>
  </si>
  <si>
    <t>Department of Electrical and Electronic Engineering</t>
  </si>
  <si>
    <t>Physics &amp; Engineering Physics</t>
  </si>
  <si>
    <t>Space Research Center</t>
  </si>
  <si>
    <t>ECE, IITR</t>
  </si>
  <si>
    <t>DAM</t>
  </si>
  <si>
    <t>Center for Pulse Power and Power Electronics</t>
  </si>
  <si>
    <t>Center for Pulsed Power &amp; Power Electronics</t>
  </si>
  <si>
    <t>Department of Materials and Environmental Engineering</t>
  </si>
  <si>
    <t>Department of Energy</t>
  </si>
  <si>
    <t>Nuclear Engineering Department</t>
  </si>
  <si>
    <t>College of EEE</t>
  </si>
  <si>
    <t>Laboratory of Plasma Studies</t>
  </si>
  <si>
    <t>FH6 CCL</t>
  </si>
  <si>
    <t>Institut für Plasmaforschung</t>
  </si>
  <si>
    <t>Institut für Raumfahrtsystem</t>
  </si>
  <si>
    <t>Reading</t>
  </si>
  <si>
    <t>Tomsk</t>
  </si>
  <si>
    <t>SANTA FE</t>
  </si>
  <si>
    <t>Duesseldorf</t>
  </si>
  <si>
    <t>Bochum</t>
  </si>
  <si>
    <t>Bucharest-Magurele</t>
  </si>
  <si>
    <t>Dolgoprudny</t>
  </si>
  <si>
    <t>Eindhoven</t>
  </si>
  <si>
    <t>Haifa</t>
  </si>
  <si>
    <t>Wuppertal</t>
  </si>
  <si>
    <t>Troitsk</t>
  </si>
  <si>
    <t>Nizhniy Novgorod</t>
  </si>
  <si>
    <t>Philadelphia</t>
  </si>
  <si>
    <t>Brno</t>
  </si>
  <si>
    <t>Alexandria</t>
  </si>
  <si>
    <t>Madison</t>
  </si>
  <si>
    <t>Beijing</t>
  </si>
  <si>
    <t>Eggenstein-Leopoldshafen</t>
  </si>
  <si>
    <t>Espoo</t>
  </si>
  <si>
    <t>Washington DC</t>
  </si>
  <si>
    <t>Yavne</t>
  </si>
  <si>
    <t>Reno</t>
  </si>
  <si>
    <t>Lausanne</t>
  </si>
  <si>
    <t>Changsha</t>
  </si>
  <si>
    <t>Charlottesville</t>
  </si>
  <si>
    <t>London</t>
  </si>
  <si>
    <t>Ghent</t>
  </si>
  <si>
    <t>Yokohama</t>
  </si>
  <si>
    <t>St. Petersburg</t>
  </si>
  <si>
    <t>Shanghai</t>
  </si>
  <si>
    <t>Albuquerque, New Mexico</t>
  </si>
  <si>
    <t>Moscow</t>
  </si>
  <si>
    <t>Xi'an, Shannxi</t>
  </si>
  <si>
    <t>Arlington</t>
  </si>
  <si>
    <t>Yokosuka, Kanagawa</t>
  </si>
  <si>
    <t>Oakland,  California</t>
  </si>
  <si>
    <t>ZARAGOZA</t>
  </si>
  <si>
    <t>Los Alamos, NM</t>
  </si>
  <si>
    <t>Albuquerque, NM</t>
  </si>
  <si>
    <t>San Leandro, CA</t>
  </si>
  <si>
    <t>Registration- Life Member</t>
  </si>
  <si>
    <t>Special Registration</t>
  </si>
  <si>
    <t>Exhibits Only</t>
  </si>
  <si>
    <t>Spouse/Guest</t>
  </si>
  <si>
    <t xml:space="preserve">Other  </t>
  </si>
  <si>
    <t>Advance- Single</t>
  </si>
  <si>
    <t>Advance- Multi</t>
  </si>
  <si>
    <t>Regular- Single</t>
  </si>
  <si>
    <t>Regular- Multi</t>
  </si>
  <si>
    <t>Paper, Members</t>
  </si>
  <si>
    <t>Paper, Non Members</t>
  </si>
  <si>
    <t>From IEEE Book Broker</t>
  </si>
  <si>
    <t>Page Charges</t>
  </si>
  <si>
    <t>CD Rom, Members</t>
  </si>
  <si>
    <t>CD Rom, Non Members</t>
  </si>
  <si>
    <t>Patron Support</t>
  </si>
  <si>
    <t>Food and Beverage Function</t>
  </si>
  <si>
    <t>Bank Interest</t>
  </si>
  <si>
    <t>IEEE Society Advance Loans</t>
  </si>
  <si>
    <t>IEEE Section Advance Loans</t>
  </si>
  <si>
    <t>Other(Specify)</t>
  </si>
  <si>
    <t>Management/Services</t>
  </si>
  <si>
    <t>Promotion</t>
  </si>
  <si>
    <t>Exhibit/Vendor</t>
  </si>
  <si>
    <t>Technical Digest</t>
  </si>
  <si>
    <t xml:space="preserve">Paper </t>
  </si>
  <si>
    <t>CD Rom</t>
  </si>
  <si>
    <t>Shipping</t>
  </si>
  <si>
    <t>Food and Beverage</t>
  </si>
  <si>
    <t>Reception</t>
  </si>
  <si>
    <t>Breakfast</t>
  </si>
  <si>
    <t>Luncheons</t>
  </si>
  <si>
    <t>Dinner</t>
  </si>
  <si>
    <t>Breaks</t>
  </si>
  <si>
    <t>Other F &amp; B activities</t>
  </si>
  <si>
    <t>Program</t>
  </si>
  <si>
    <t>Other Program Production</t>
  </si>
  <si>
    <t>Conference Administration</t>
  </si>
  <si>
    <t>Audit fees (.6% of revenues)</t>
  </si>
  <si>
    <t>Insurance &amp; Bonding</t>
  </si>
  <si>
    <t>Committee</t>
  </si>
  <si>
    <t>IEEE Society Advance Loan Repayments</t>
  </si>
  <si>
    <t>IEEE Section Advance Loan Repayments</t>
  </si>
  <si>
    <t>Account Name</t>
  </si>
  <si>
    <t>The name on the account</t>
  </si>
  <si>
    <t>Account Number</t>
  </si>
  <si>
    <t>The Hop# on the account</t>
  </si>
  <si>
    <t>Month of Statement</t>
  </si>
  <si>
    <t>Outstanding Deposits</t>
  </si>
  <si>
    <t xml:space="preserve">    Name</t>
  </si>
  <si>
    <t xml:space="preserve">    Tel. No.       </t>
  </si>
  <si>
    <t xml:space="preserve">   Address</t>
  </si>
  <si>
    <t>SUBMITTED BY:</t>
  </si>
  <si>
    <t xml:space="preserve">   Conference Position</t>
  </si>
  <si>
    <t>CONF. SIGNATURE</t>
  </si>
  <si>
    <t>SOCIETY SIGNATURE</t>
  </si>
  <si>
    <t xml:space="preserve">    Date:</t>
  </si>
  <si>
    <t>RETURN TO: IEEE CONFERENCE SERVICES</t>
  </si>
  <si>
    <t>445 HOES LANE, P.O. BOX 1331, PISCATAWAY, N.J. 08855-1331, USA</t>
  </si>
  <si>
    <r>
      <t xml:space="preserve">OR     EMAIL: </t>
    </r>
    <r>
      <rPr>
        <b/>
        <sz val="10"/>
        <color indexed="12"/>
        <rFont val="Arial"/>
        <family val="2"/>
      </rPr>
      <t>conference-services@ieee.org</t>
    </r>
    <r>
      <rPr>
        <b/>
        <sz val="10"/>
        <rFont val="Arial"/>
        <family val="2"/>
      </rPr>
      <t xml:space="preserve">         OR      FAX: +1 732 981 1769</t>
    </r>
  </si>
  <si>
    <t>Keep a copy for your records</t>
  </si>
  <si>
    <t>IEEE CONFERENCE DETAILED FINANCIAL REPORT - PART I: REVENUE</t>
  </si>
  <si>
    <t>IEEE SPONSORED or CO-SPONSERED CONFERENCES</t>
  </si>
  <si>
    <t>This form should be completed only for IEEE sponsored or cosponsored Conferences. The care</t>
  </si>
  <si>
    <t xml:space="preserve">taken in filling out this report will lead to a more accurate projection of your Conference's net </t>
  </si>
  <si>
    <t xml:space="preserve">surplus or loss. </t>
  </si>
  <si>
    <t xml:space="preserve">      NOTE:</t>
  </si>
  <si>
    <t xml:space="preserve">All revenue items may be expressed in either U.S. Dollars or in local currency. </t>
  </si>
  <si>
    <t xml:space="preserve">Full title of Conference </t>
  </si>
  <si>
    <t>Conf. Dates</t>
  </si>
  <si>
    <t xml:space="preserve">           REVENUE </t>
  </si>
  <si>
    <t>BUDGET</t>
  </si>
  <si>
    <t>INTERIM</t>
  </si>
  <si>
    <t>FINAL</t>
  </si>
  <si>
    <t>REGISTRATION FEES</t>
  </si>
  <si>
    <t>Quantity</t>
  </si>
  <si>
    <t xml:space="preserve">  X   FEE</t>
  </si>
  <si>
    <t xml:space="preserve"> =</t>
  </si>
  <si>
    <t xml:space="preserve">   Budget</t>
  </si>
  <si>
    <t xml:space="preserve">  X    FEE</t>
  </si>
  <si>
    <t xml:space="preserve">Interim </t>
  </si>
  <si>
    <t>Final</t>
  </si>
  <si>
    <t>Report</t>
  </si>
  <si>
    <t>In Advance- Members</t>
  </si>
  <si>
    <t>In Advance-Nonmem.</t>
  </si>
  <si>
    <t>In Advance-Red. Rate</t>
  </si>
  <si>
    <t>At Conference-Member</t>
  </si>
  <si>
    <t>At Conf-Nonmember</t>
  </si>
  <si>
    <t>At Conf-Red. Rate</t>
  </si>
  <si>
    <t>Tutorial Fees</t>
  </si>
  <si>
    <t>Miniconferences/Symposiums</t>
  </si>
  <si>
    <t>Other</t>
  </si>
  <si>
    <t xml:space="preserve">     Total</t>
  </si>
  <si>
    <t>CONF. PUBLICATIONS SALES</t>
  </si>
  <si>
    <t>To IEEE HQ.</t>
  </si>
  <si>
    <t>To Members</t>
  </si>
  <si>
    <t>To Nonmembers</t>
  </si>
  <si>
    <t>Videotapes &amp; CD-ROM MEMBER</t>
  </si>
  <si>
    <t>Videotapes &amp; CD-ROM NON MEMBER</t>
  </si>
  <si>
    <t>Other Publicat. Sales(page chgs)</t>
  </si>
  <si>
    <t>EXHIBITS</t>
  </si>
  <si>
    <t>Exhibits</t>
  </si>
  <si>
    <t>Total</t>
  </si>
  <si>
    <t>SOCIAL EVENT</t>
  </si>
  <si>
    <t>(Itemize by event on separate sheets.)</t>
  </si>
  <si>
    <t>ALL OTHER</t>
  </si>
  <si>
    <t>(LIST HERE OR ATTACH DETAILS.)</t>
  </si>
  <si>
    <t>Interest</t>
  </si>
  <si>
    <t>Grants</t>
  </si>
  <si>
    <t>Corporate Support</t>
  </si>
  <si>
    <t>Other (specify)</t>
  </si>
  <si>
    <t>TOTAL REVENUE</t>
  </si>
  <si>
    <t xml:space="preserve"> NOTE: BE SURE TO COMPLETE AND RETURN ALL FINANCIAL FORMS TOGETHER </t>
  </si>
  <si>
    <t>The month the statement period covers</t>
  </si>
  <si>
    <t>I certify that I have reviewed and evidenced that conference bank reconciliations have been accurately prepared:</t>
  </si>
  <si>
    <t>This page should automatically link (roll up) to the SUMMARY page.</t>
  </si>
  <si>
    <t xml:space="preserve">»  IEEE Magnetics Society   </t>
  </si>
  <si>
    <t xml:space="preserve">»  IEEE Microwave Theory and Techniques Society   </t>
  </si>
  <si>
    <t xml:space="preserve">»  IEEE Nuclear and Plasma Sciences Society   </t>
  </si>
  <si>
    <t xml:space="preserve">»  IEEE Oceanic Engineering Society   </t>
  </si>
  <si>
    <t xml:space="preserve">»  IEEE Power Electronics Society   </t>
  </si>
  <si>
    <t xml:space="preserve">»  IEEE Power Engineering Society   </t>
  </si>
  <si>
    <t xml:space="preserve">»  IEEE Product Safety Engineering Society   </t>
  </si>
  <si>
    <t xml:space="preserve">»  IEEE Professional Communication Society   </t>
  </si>
  <si>
    <t xml:space="preserve">»  IEEE Reliability Society   </t>
  </si>
  <si>
    <t xml:space="preserve">»  IEEE Robotics &amp; Automation Society   </t>
  </si>
  <si>
    <t xml:space="preserve">»  IEEE Signal Processing Society   </t>
  </si>
  <si>
    <t xml:space="preserve">»  IEEE Society on Social Implications of Technology   </t>
  </si>
  <si>
    <t xml:space="preserve">»  IEEE Solid-State Circuits Society   </t>
  </si>
  <si>
    <t xml:space="preserve">»  IEEE Systems, Man, and Cybernetics Society   </t>
  </si>
  <si>
    <t xml:space="preserve">»  IEEE Ultrasonics, Ferroelectrics, and Frequency Control Society   </t>
  </si>
  <si>
    <t>Conference Local Arrangements</t>
  </si>
  <si>
    <t>00/00/00</t>
  </si>
  <si>
    <t>Heads</t>
  </si>
  <si>
    <t>TOTAL DAYS</t>
  </si>
  <si>
    <t>DAYS</t>
  </si>
  <si>
    <t>DATES</t>
  </si>
  <si>
    <t>CONFERENCE DATES:</t>
  </si>
  <si>
    <t>to</t>
  </si>
  <si>
    <t>Final conversion rate (if any)</t>
  </si>
  <si>
    <t>BANK NAME</t>
  </si>
  <si>
    <t>(Drop Down Window)</t>
  </si>
  <si>
    <t>Yes</t>
  </si>
  <si>
    <t>No</t>
  </si>
  <si>
    <t>Audit Performed by:</t>
  </si>
  <si>
    <t>IEEE</t>
  </si>
  <si>
    <t>Conference Title</t>
  </si>
  <si>
    <t xml:space="preserve">Total Issued: </t>
  </si>
  <si>
    <t xml:space="preserve">Other </t>
  </si>
  <si>
    <t xml:space="preserve">taken in filling out this report will lead to a more accurate projection of your Conference's net surplus or loss. </t>
  </si>
  <si>
    <t xml:space="preserve"> INTERIM REPORT           </t>
  </si>
  <si>
    <t xml:space="preserve"> IEEE</t>
  </si>
  <si>
    <t xml:space="preserve">                  Surplus (Loss) $</t>
  </si>
  <si>
    <t>Roger Sinshiemer</t>
  </si>
  <si>
    <t>Zandex</t>
  </si>
  <si>
    <t>(707) 763-7799 X124</t>
  </si>
  <si>
    <t>9. PUBLICATIONS</t>
  </si>
  <si>
    <t>Yes or No</t>
  </si>
  <si>
    <t>No. to be printed</t>
  </si>
  <si>
    <t>No. of Pages</t>
  </si>
  <si>
    <t>Proceedings?*</t>
  </si>
  <si>
    <t>250 copies of  "presentations notes"</t>
  </si>
  <si>
    <t>Published by CS?**</t>
  </si>
  <si>
    <t>If not CS, then who is publishing proceedings?</t>
  </si>
  <si>
    <t>Kinkos</t>
  </si>
  <si>
    <t>Copyright assigned to IEEE?***</t>
  </si>
  <si>
    <t>If not, to whom?</t>
  </si>
  <si>
    <t>Proceedings will be sold by which societies:?</t>
  </si>
  <si>
    <t>None</t>
  </si>
  <si>
    <t xml:space="preserve">NOTE:  A signed copyright form must be collected from the primary author of each paper before publishing even when not </t>
  </si>
  <si>
    <t>publishing with the IEEE Computer Society.</t>
  </si>
  <si>
    <t>If the IEEE Computer Society will not publish the conference proceedings, contact Tom Fink (tfink@computer.org) for submission</t>
  </si>
  <si>
    <t>instructions for transfer of intellectual property and accompanying signed copyright forms to the IEEE Computer Society.</t>
  </si>
  <si>
    <t>***If a meeting is fully (100%) sponsored by the IEEE Computer Society, or the IEEE Computer Society and another IEEE society,</t>
  </si>
  <si>
    <t>IEEE must hold copyright to the conference proceedings.  Conferences with less than full (100%) IEEE sponsorship are also</t>
  </si>
  <si>
    <t>encouraged to have IEEE hold the copyright.</t>
  </si>
  <si>
    <t xml:space="preserve">Reprint permission on all IEEE copyrighted material must be secured through the IEEE Intellectual Property Rights Manager </t>
  </si>
  <si>
    <t>of the IEEE Service Center in Piscataway, New Jersey.</t>
  </si>
  <si>
    <t>10. LOCAL CHAPTER/SECTION NOTIFICATION</t>
  </si>
  <si>
    <t>Have you notified the local chapter and/or section that your meeting will be held in their area?</t>
  </si>
  <si>
    <t>A list of chapters can be found at http://computer.org/chapter/CSchapters.htm</t>
  </si>
  <si>
    <t>If so, which chapter/section have you contacted?</t>
  </si>
  <si>
    <t>Person contacted:</t>
  </si>
  <si>
    <t xml:space="preserve">Date:   </t>
  </si>
  <si>
    <t>11. FUTURE CONFERENCES</t>
  </si>
  <si>
    <t>To improve our planning and enable us to assist future chairs, please provide any information available on the next conference.</t>
  </si>
  <si>
    <t>Future Dates:</t>
  </si>
  <si>
    <t>June 5 through 8, 2005</t>
  </si>
  <si>
    <t>Future Locations:</t>
  </si>
  <si>
    <t>San Diego, CA</t>
  </si>
  <si>
    <t>Are these dates/location definite or tentative?</t>
  </si>
  <si>
    <t>tentative</t>
  </si>
  <si>
    <t>General Chair:</t>
  </si>
  <si>
    <t>Office Phone:</t>
  </si>
  <si>
    <t xml:space="preserve">   (949) 645-3294</t>
  </si>
  <si>
    <t>Fax:</t>
  </si>
  <si>
    <t xml:space="preserve">Email: </t>
  </si>
  <si>
    <r>
      <t xml:space="preserve">To submit your </t>
    </r>
    <r>
      <rPr>
        <b/>
        <sz val="11"/>
        <rFont val="Geneva"/>
      </rPr>
      <t>final report</t>
    </r>
    <r>
      <rPr>
        <sz val="11"/>
        <rFont val="Geneva"/>
      </rPr>
      <t>, complete the actuals column of your final approved TMRF and e-mail</t>
    </r>
  </si>
  <si>
    <r>
      <t xml:space="preserve">I have a copy of the Computer Society's </t>
    </r>
    <r>
      <rPr>
        <b/>
        <sz val="11"/>
        <rFont val="Geneva"/>
      </rPr>
      <t>"Technical Meeting Handbook" (TMH)</t>
    </r>
    <r>
      <rPr>
        <sz val="11"/>
        <rFont val="Geneva"/>
      </rPr>
      <t xml:space="preserve"> and I understand my</t>
    </r>
  </si>
  <si>
    <t>Budget Sheet</t>
  </si>
  <si>
    <t>13. BUDGET</t>
  </si>
  <si>
    <t>MEETING EXPENSES (Exclude tutorials and exhibits expenses)</t>
  </si>
  <si>
    <t>+86 21 69918276</t>
  </si>
  <si>
    <t>505-845-7423</t>
  </si>
  <si>
    <t>+7 499 9723855</t>
  </si>
  <si>
    <t>+86 029 84765172</t>
  </si>
  <si>
    <t>+86 029 84765586</t>
  </si>
  <si>
    <t>+86 029 84765472</t>
  </si>
  <si>
    <t>+1 703 696 7550</t>
  </si>
  <si>
    <t>972 8 943 4284</t>
  </si>
  <si>
    <t>+81 46 856 2121</t>
  </si>
  <si>
    <t>510  339-0957</t>
  </si>
  <si>
    <t>34 976761959</t>
  </si>
  <si>
    <t>505-665-2835</t>
  </si>
  <si>
    <t>505-255-4201</t>
  </si>
  <si>
    <t>+27 82 841 9377</t>
  </si>
  <si>
    <t>+27 82 807 5630</t>
  </si>
  <si>
    <t>850-562-9013</t>
  </si>
  <si>
    <t>44 1895 61 6163</t>
  </si>
  <si>
    <t>+33 5 57 04 46 96</t>
  </si>
  <si>
    <t>(1) 612-625-4538</t>
  </si>
  <si>
    <t>81+45-481-5661</t>
  </si>
  <si>
    <t>+81-(0)45-924-5668</t>
  </si>
  <si>
    <t>+49(69)798-47451</t>
  </si>
  <si>
    <t>+49 7247 82 2938</t>
  </si>
  <si>
    <t>978-750-1570</t>
  </si>
  <si>
    <t>1-703-560-9569</t>
  </si>
  <si>
    <t>+49 7247 82 2440</t>
  </si>
  <si>
    <t>00(33) 4 50 26 83 89</t>
  </si>
  <si>
    <t>+49 89 3299 1958</t>
  </si>
  <si>
    <t>33 6 7004 4200</t>
  </si>
  <si>
    <t>81-29-270-7560</t>
  </si>
  <si>
    <t>+351 291705259</t>
  </si>
  <si>
    <t>+7 3822 493191</t>
  </si>
  <si>
    <t>(978) 750-1577</t>
  </si>
  <si>
    <t>757-683-6369</t>
  </si>
  <si>
    <t>612-9850-7058</t>
  </si>
  <si>
    <t>++33 (0)3 88 10 72 14</t>
  </si>
  <si>
    <t>+49 89 89 407 214</t>
  </si>
  <si>
    <t>x49 (0)89 289 12442</t>
  </si>
  <si>
    <t>+420 224358403</t>
  </si>
  <si>
    <t>+49 921 55 7207</t>
  </si>
  <si>
    <t>+49 921 557208</t>
  </si>
  <si>
    <t>+420 266052521</t>
  </si>
  <si>
    <t>978-750-1576</t>
  </si>
  <si>
    <t>505-284-5591</t>
  </si>
  <si>
    <t>+7 3822 491 391</t>
  </si>
  <si>
    <t>0351 2586 208</t>
  </si>
  <si>
    <t>0351 2586 202</t>
  </si>
  <si>
    <t>+49 7247 82-2275</t>
  </si>
  <si>
    <t>886-3-573-1693</t>
  </si>
  <si>
    <t>+40 21 4574550</t>
  </si>
  <si>
    <t>865 974-5467 (work)</t>
  </si>
  <si>
    <t>+7 831 4369920</t>
  </si>
  <si>
    <t>650-591-3736</t>
  </si>
  <si>
    <t>07244 92900</t>
  </si>
  <si>
    <t>1-978-885-0319</t>
  </si>
  <si>
    <t>+420 266052463</t>
  </si>
  <si>
    <t>+41 21 693 6546</t>
  </si>
  <si>
    <t>+41-58-586 82 39</t>
  </si>
  <si>
    <t>+44 (0)141 548 3166</t>
  </si>
  <si>
    <t>+86 10 62785513</t>
  </si>
  <si>
    <t>+7 495 931 07 19</t>
  </si>
  <si>
    <t>+49 7247 82-3902</t>
  </si>
  <si>
    <t>+49 7247 82 5892</t>
  </si>
  <si>
    <t>0234-322-2032</t>
  </si>
  <si>
    <t>+49 89 89407 232</t>
  </si>
  <si>
    <t>757-683-2421</t>
  </si>
  <si>
    <t>757-683-2414</t>
  </si>
  <si>
    <t>33(0) 130 70 26 21</t>
  </si>
  <si>
    <t>1-608-262-8548</t>
  </si>
  <si>
    <t>202-441-6257</t>
  </si>
  <si>
    <t>(989) 708-1706</t>
  </si>
  <si>
    <t>607 255-6252</t>
  </si>
  <si>
    <t>+45 46774563</t>
  </si>
  <si>
    <t>03834 554442</t>
  </si>
  <si>
    <t>xx972 8 9343458</t>
  </si>
  <si>
    <t>331 6905 7605</t>
  </si>
  <si>
    <t>+7(495)2355713</t>
  </si>
  <si>
    <t>+49 234 3225394</t>
  </si>
  <si>
    <t>+49 89 6213 4213</t>
  </si>
  <si>
    <t>+41 21 693 3472</t>
  </si>
  <si>
    <t>7 (495) 3616468</t>
  </si>
  <si>
    <t>1-781-526-0753</t>
  </si>
  <si>
    <t>+49(0)234/32-26343</t>
  </si>
  <si>
    <t>734-764-5122</t>
  </si>
  <si>
    <t>+44 1509 227075</t>
  </si>
  <si>
    <t>+44 1509 227077</t>
  </si>
  <si>
    <t>+44 1509 227087</t>
  </si>
  <si>
    <t>517-303-4107</t>
  </si>
  <si>
    <t>07247 82 4669</t>
  </si>
  <si>
    <t>+49 7247 82 4364</t>
  </si>
  <si>
    <t>+86 512 67163753</t>
  </si>
  <si>
    <t>+48 22 718 0537</t>
  </si>
  <si>
    <t>+44 1509 227120</t>
  </si>
  <si>
    <t>089/300003610</t>
  </si>
  <si>
    <t>07231 286658</t>
  </si>
  <si>
    <t>+44 7964704038</t>
  </si>
  <si>
    <t>07247 82 3964</t>
  </si>
  <si>
    <t>972-3-6408149</t>
  </si>
  <si>
    <t>040 428384475</t>
  </si>
  <si>
    <t>+49(0)7247/82-4389</t>
  </si>
  <si>
    <t>+49(0)7247826238</t>
  </si>
  <si>
    <t>0141 548 4272</t>
  </si>
  <si>
    <t>07247 82-3869</t>
  </si>
  <si>
    <t>+49 89 6213 3349</t>
  </si>
  <si>
    <t>301-405-4917</t>
  </si>
  <si>
    <t>+49 7247 82 4667</t>
  </si>
  <si>
    <t>+7 095 719 93 93</t>
  </si>
  <si>
    <t>+7 903 758 85 91</t>
  </si>
  <si>
    <t>+49(0)7247-822485</t>
  </si>
  <si>
    <t>+49 6408 84 6302</t>
  </si>
  <si>
    <t>06408/84-6123</t>
  </si>
  <si>
    <t>301-975-3203</t>
  </si>
  <si>
    <t>+7 920 2515141</t>
  </si>
  <si>
    <t>505-667-3447</t>
  </si>
  <si>
    <t>07247/826236</t>
  </si>
  <si>
    <t>09131/7 31954</t>
  </si>
  <si>
    <t>608-658-4171</t>
  </si>
  <si>
    <t>719-262-3143</t>
  </si>
  <si>
    <t>+81 776 27 8657</t>
  </si>
  <si>
    <t>0098 411 5249601</t>
  </si>
  <si>
    <t>+49 89 62133354</t>
  </si>
  <si>
    <t>+81 (0)27 220 7332</t>
  </si>
  <si>
    <t>+44 1895 61 6251</t>
  </si>
  <si>
    <t>+49 7247 82 8025</t>
  </si>
  <si>
    <t>+33 141131073</t>
  </si>
  <si>
    <t>+33 623275037</t>
  </si>
  <si>
    <t>331 6933 5932</t>
  </si>
  <si>
    <t>+49 7247 82 3437</t>
  </si>
  <si>
    <t>+41 21 693 6580</t>
  </si>
  <si>
    <t>+41 21 693 1916</t>
  </si>
  <si>
    <t>+39 0332 785779</t>
  </si>
  <si>
    <t>089 30000 3648</t>
  </si>
  <si>
    <t>+81-463-58-1211(ext.4138)</t>
  </si>
  <si>
    <t>+81-463-50-2000 (ext.4151)</t>
  </si>
  <si>
    <t>(+49 89) 30000 - 3583</t>
  </si>
  <si>
    <t>1-608-256-9726</t>
  </si>
  <si>
    <t>+1 609 243 2088</t>
  </si>
  <si>
    <t>+1 609 243 3277</t>
  </si>
  <si>
    <t>+386 14773536</t>
  </si>
  <si>
    <t>+33 169 33 59 48</t>
  </si>
  <si>
    <t>608-262-3852</t>
  </si>
  <si>
    <t>+49 / 3834 554414</t>
  </si>
  <si>
    <t>+7 (495) 484-18-11</t>
  </si>
  <si>
    <t>+33 238494877</t>
  </si>
  <si>
    <t>+49 711 685 62306</t>
  </si>
  <si>
    <t>+49(0)2343226985</t>
  </si>
  <si>
    <t>+ 36 1 463 4206</t>
  </si>
  <si>
    <t>+41 (0)58 586 75 92</t>
  </si>
  <si>
    <t>+65 67968277</t>
  </si>
  <si>
    <t>+380 44 525 2329</t>
  </si>
  <si>
    <t>(+65) 6796 8237</t>
  </si>
  <si>
    <t>Centurion</t>
  </si>
  <si>
    <t>Krugersdorp</t>
  </si>
  <si>
    <t>Bucharest</t>
  </si>
  <si>
    <t>Tallahassee</t>
  </si>
  <si>
    <t>Ruislip</t>
  </si>
  <si>
    <t>Canberra</t>
  </si>
  <si>
    <t>Utsunomiya</t>
  </si>
  <si>
    <t>LE BARP</t>
  </si>
  <si>
    <t>North Oaks</t>
  </si>
  <si>
    <t>Frankfurt am Main</t>
  </si>
  <si>
    <t>Beverly</t>
  </si>
  <si>
    <t>McLean</t>
  </si>
  <si>
    <t>THONON LES BAINS</t>
  </si>
  <si>
    <t>Garching</t>
  </si>
  <si>
    <t>SCEAUX</t>
  </si>
  <si>
    <t>Naka</t>
  </si>
  <si>
    <t>Funchal</t>
  </si>
  <si>
    <t>Norfolk, Virginia</t>
  </si>
  <si>
    <t>Sydney</t>
  </si>
  <si>
    <t>Strasbourg</t>
  </si>
  <si>
    <t>Munich</t>
  </si>
  <si>
    <t>Kladno</t>
  </si>
  <si>
    <t>Tehran</t>
  </si>
  <si>
    <t>Bayreuth</t>
  </si>
  <si>
    <t>Prague 8</t>
  </si>
  <si>
    <t>Albuquerque</t>
  </si>
  <si>
    <t>Dresden</t>
  </si>
  <si>
    <t>Kanazawa</t>
  </si>
  <si>
    <t>HSINCHU</t>
  </si>
  <si>
    <t>Magurele</t>
  </si>
  <si>
    <t>Oak Ridge, Tennessee</t>
  </si>
  <si>
    <t>Nizhny Novgorod</t>
  </si>
  <si>
    <t>San Carlos, CA</t>
  </si>
  <si>
    <t>Stutensee</t>
  </si>
  <si>
    <t>Rockport</t>
  </si>
  <si>
    <t>Warsaw</t>
  </si>
  <si>
    <t>Baden-DÃ¤ttwil</t>
  </si>
  <si>
    <t>Glasgow</t>
  </si>
  <si>
    <t>BOCHUM</t>
  </si>
  <si>
    <t>MÃ¼nchen</t>
  </si>
  <si>
    <t>Norfolk</t>
  </si>
  <si>
    <t>Velizy Villacoublay</t>
  </si>
  <si>
    <t>Vienna</t>
  </si>
  <si>
    <t>Ann Arbor</t>
  </si>
  <si>
    <t>Ithaca</t>
  </si>
  <si>
    <t>Kumamoto</t>
  </si>
  <si>
    <t>Roskilde</t>
  </si>
  <si>
    <t>Greifswald</t>
  </si>
  <si>
    <t>Rehovot</t>
  </si>
  <si>
    <t>Orsay</t>
  </si>
  <si>
    <t>Daejeon</t>
  </si>
  <si>
    <t>Philadelphia, PA</t>
  </si>
  <si>
    <t>Ann Arbor, Michigan</t>
  </si>
  <si>
    <t>Leicestershire</t>
  </si>
  <si>
    <t>East Lansing</t>
  </si>
  <si>
    <t>Kyoto</t>
  </si>
  <si>
    <t>Suzhou</t>
  </si>
  <si>
    <t>Warsow</t>
  </si>
  <si>
    <t>Pforzheim</t>
  </si>
  <si>
    <t>Birmingham</t>
  </si>
  <si>
    <t>Ramat-Aviv, Tel-Aviv</t>
  </si>
  <si>
    <t>Hamburg</t>
  </si>
  <si>
    <t>GLASGOW</t>
  </si>
  <si>
    <t>KUMAMOTO</t>
  </si>
  <si>
    <t>College Park, MD</t>
  </si>
  <si>
    <t>Reiskirchen</t>
  </si>
  <si>
    <t>Gaithersburg, MD</t>
  </si>
  <si>
    <t>N. Novgorod</t>
  </si>
  <si>
    <t>Iasi</t>
  </si>
  <si>
    <t>Erlangen</t>
  </si>
  <si>
    <t>Colorado Springs</t>
  </si>
  <si>
    <t>Hiratsuka, Kanagawa</t>
  </si>
  <si>
    <t>Fukui-shi</t>
  </si>
  <si>
    <t>Kasugai-shi</t>
  </si>
  <si>
    <t>Tabriz</t>
  </si>
  <si>
    <t>Maebashi</t>
  </si>
  <si>
    <t>West Ruislip</t>
  </si>
  <si>
    <t>Praha 8</t>
  </si>
  <si>
    <t>Chatenay-Malabry</t>
  </si>
  <si>
    <t>Palaiseau Cedex</t>
  </si>
  <si>
    <t>Ispra</t>
  </si>
  <si>
    <t>Dortmund</t>
  </si>
  <si>
    <t>Berlin</t>
  </si>
  <si>
    <t>Princeton</t>
  </si>
  <si>
    <t>Ljubljana</t>
  </si>
  <si>
    <t>Palaiseau</t>
  </si>
  <si>
    <t>Orleans Cedex 2</t>
  </si>
  <si>
    <t>Stuttgart</t>
  </si>
  <si>
    <t>Chengdu</t>
  </si>
  <si>
    <t>Budapest</t>
  </si>
  <si>
    <t>Baedn-Daettwil</t>
  </si>
  <si>
    <t>Gotenba</t>
  </si>
  <si>
    <t>Singapore</t>
  </si>
  <si>
    <t>Kiev</t>
  </si>
  <si>
    <t>IASI</t>
  </si>
  <si>
    <t>Shiraz</t>
  </si>
  <si>
    <t>Santiago</t>
  </si>
  <si>
    <t>Holon</t>
  </si>
  <si>
    <t>Mountain View</t>
  </si>
  <si>
    <t>Kami, Kochi</t>
  </si>
  <si>
    <t>Hsinchu</t>
  </si>
  <si>
    <t>Prague</t>
  </si>
  <si>
    <t>Orsay cedex</t>
  </si>
  <si>
    <t>Tsuyama</t>
  </si>
  <si>
    <t>Cambridge, MA</t>
  </si>
  <si>
    <t>Columbia</t>
  </si>
  <si>
    <t>Reno, Nevada</t>
  </si>
  <si>
    <t>Kowloon</t>
  </si>
  <si>
    <t>Sophia Antipolis</t>
  </si>
  <si>
    <t>Darmstadt</t>
  </si>
  <si>
    <t>SOPHIA ANTIPOLIS</t>
  </si>
  <si>
    <t>Isparta</t>
  </si>
  <si>
    <t>Carrigaline, Cork</t>
  </si>
  <si>
    <t>East Lansing, Michigan</t>
  </si>
  <si>
    <t>ORLEANS</t>
  </si>
  <si>
    <t>Olreans</t>
  </si>
  <si>
    <t>Toulouse</t>
  </si>
  <si>
    <t>Pfinztal</t>
  </si>
  <si>
    <t>Swansea</t>
  </si>
  <si>
    <t>Pohang</t>
  </si>
  <si>
    <t>Richmond, CA</t>
  </si>
  <si>
    <t>Washington, DC</t>
  </si>
  <si>
    <t>ACTON</t>
  </si>
  <si>
    <t>Kashiwa</t>
  </si>
  <si>
    <t>Aprason Cedex</t>
  </si>
  <si>
    <t>Limoges</t>
  </si>
  <si>
    <t>Augsburg</t>
  </si>
  <si>
    <t>Novosibirsk</t>
  </si>
  <si>
    <t>BELFAST</t>
  </si>
  <si>
    <t>Chalandri</t>
  </si>
  <si>
    <t>Stavanger</t>
  </si>
  <si>
    <t>Bracknell</t>
  </si>
  <si>
    <t>Madrid</t>
  </si>
  <si>
    <t>london</t>
  </si>
  <si>
    <t>Philomath, OR</t>
  </si>
  <si>
    <t>Culver City</t>
  </si>
  <si>
    <t>Los Angeles</t>
  </si>
  <si>
    <t>Naka, Ibaraki</t>
  </si>
  <si>
    <t>Kyotanabe</t>
  </si>
  <si>
    <t>Jeju</t>
  </si>
  <si>
    <t>JeJu</t>
  </si>
  <si>
    <t>Lund</t>
  </si>
  <si>
    <t>Pusan</t>
  </si>
  <si>
    <t>Marshall, VIC</t>
  </si>
  <si>
    <t>Busan</t>
  </si>
  <si>
    <t>Martinsried - MÃ¼nchen</t>
  </si>
  <si>
    <t>Bologna</t>
  </si>
  <si>
    <t>Ithaca NY</t>
  </si>
  <si>
    <t>Frankfurt</t>
  </si>
  <si>
    <t>Oakland</t>
  </si>
  <si>
    <t>Upton</t>
  </si>
  <si>
    <t>Sunnyvale</t>
  </si>
  <si>
    <t>Raleigh</t>
  </si>
  <si>
    <t>Seoul</t>
  </si>
  <si>
    <t>Enschede</t>
  </si>
  <si>
    <t>Pilani</t>
  </si>
  <si>
    <t>Cheorwon-gun, Gangwon-do</t>
  </si>
  <si>
    <t>Leopoldshafen</t>
  </si>
  <si>
    <t>Coimbatore</t>
  </si>
  <si>
    <t>Lawrenceville</t>
  </si>
  <si>
    <t>Villejuif</t>
  </si>
  <si>
    <t>Neubiberg</t>
  </si>
  <si>
    <t>Ookayama, Meguro-ku, Tokyo</t>
  </si>
  <si>
    <t>O-okayama Meguro-ku Tokyo</t>
  </si>
  <si>
    <t>Ankara</t>
  </si>
  <si>
    <t>Belfast</t>
  </si>
  <si>
    <t>Toki, Gifu</t>
  </si>
  <si>
    <t>Crane</t>
  </si>
  <si>
    <t>Beverly, MA</t>
  </si>
  <si>
    <t>Newington, Virginia</t>
  </si>
  <si>
    <t>N.Novgorod</t>
  </si>
  <si>
    <t>Palo Alto</t>
  </si>
  <si>
    <t>Tajimi</t>
  </si>
  <si>
    <t>Rostock</t>
  </si>
  <si>
    <t>NORFOLK-VIRGINIA</t>
  </si>
  <si>
    <t>Rancho St. Margarita, CA</t>
  </si>
  <si>
    <t>Sherbrooke, QC</t>
  </si>
  <si>
    <t>St Paul lez Durance</t>
  </si>
  <si>
    <t>Belfort</t>
  </si>
  <si>
    <t>Nieuwegein</t>
  </si>
  <si>
    <t>Berlin-Adlershof</t>
  </si>
  <si>
    <t>Luxembourg</t>
  </si>
  <si>
    <t>Washington</t>
  </si>
  <si>
    <t>Hofors</t>
  </si>
  <si>
    <t>Wake Forest, North Carolina</t>
  </si>
  <si>
    <t>orleans</t>
  </si>
  <si>
    <t>El Segundo</t>
  </si>
  <si>
    <t>Matsuyama</t>
  </si>
  <si>
    <t>Herrenberg</t>
  </si>
  <si>
    <t>Orléans Cedex 2</t>
  </si>
  <si>
    <t>Hoboken</t>
  </si>
  <si>
    <t>Eggenstein Leopoldshafen</t>
  </si>
  <si>
    <t>Jacksonville, FL</t>
  </si>
  <si>
    <t>Roorkee</t>
  </si>
  <si>
    <t>Chernogolovka</t>
  </si>
  <si>
    <t>Pontfaverger-Moronvilliers</t>
  </si>
  <si>
    <t>Heraklion</t>
  </si>
  <si>
    <t>Lubbock</t>
  </si>
  <si>
    <t>Lubbock, TX</t>
  </si>
  <si>
    <t>Modena</t>
  </si>
  <si>
    <t>Santa Fe</t>
  </si>
  <si>
    <t>MD</t>
  </si>
  <si>
    <t>Livermore, CA</t>
  </si>
  <si>
    <t>El Segundo, CA</t>
  </si>
  <si>
    <t>Ann Arbor, MI</t>
  </si>
  <si>
    <t>Jaland Lah</t>
  </si>
  <si>
    <t>Wu Han, HuBei</t>
  </si>
  <si>
    <t>CA Jolla</t>
  </si>
  <si>
    <t>Ithaca, NY</t>
  </si>
  <si>
    <t>Los Alamos</t>
  </si>
  <si>
    <t>Kharkiv</t>
  </si>
  <si>
    <t>Dhahran</t>
  </si>
  <si>
    <t>Ekaterinburg</t>
  </si>
  <si>
    <t>Gramat</t>
  </si>
  <si>
    <t>Kharkov</t>
  </si>
  <si>
    <t>East Lansing, MI</t>
  </si>
  <si>
    <t>Münster</t>
  </si>
  <si>
    <t>Frascati</t>
  </si>
  <si>
    <t>Athens</t>
  </si>
  <si>
    <t>Zographou-Athens</t>
  </si>
  <si>
    <t>Taejeon Yusung</t>
  </si>
  <si>
    <t>Los Angeles, CA</t>
  </si>
  <si>
    <t>China Lake, Ca</t>
  </si>
  <si>
    <t>Nei Pu, Ping Dong</t>
  </si>
  <si>
    <t>Albi</t>
  </si>
  <si>
    <t>Richmond</t>
  </si>
  <si>
    <t>Mumbai</t>
  </si>
  <si>
    <t>Bethesda, MD</t>
  </si>
  <si>
    <t>Kosice</t>
  </si>
  <si>
    <t>Erie</t>
  </si>
  <si>
    <t>Quakenbrück</t>
  </si>
  <si>
    <t>München</t>
  </si>
  <si>
    <t>Bruyères-le-Châtel</t>
  </si>
  <si>
    <t>Bremen</t>
  </si>
  <si>
    <t>UK</t>
  </si>
  <si>
    <t>Russia</t>
  </si>
  <si>
    <t>USA</t>
  </si>
  <si>
    <t>Germany</t>
  </si>
  <si>
    <t>Romania</t>
  </si>
  <si>
    <t>Netherlands</t>
  </si>
  <si>
    <t>Israel</t>
  </si>
  <si>
    <t>Czech Republic</t>
  </si>
  <si>
    <t>People's Republic of China</t>
  </si>
  <si>
    <t>P. R. China</t>
  </si>
  <si>
    <t>FINLAND</t>
  </si>
  <si>
    <t>Switzerland</t>
  </si>
  <si>
    <t>P.R.China</t>
  </si>
  <si>
    <t>CHINA</t>
  </si>
  <si>
    <t>United Kingdom</t>
  </si>
  <si>
    <t>Belgium</t>
  </si>
  <si>
    <t>Japan</t>
  </si>
  <si>
    <t>The Netherlands</t>
  </si>
  <si>
    <t>China</t>
  </si>
  <si>
    <t>U.S.</t>
  </si>
  <si>
    <t>SPAIN</t>
  </si>
  <si>
    <t>South Africa</t>
  </si>
  <si>
    <t>ROMANIA</t>
  </si>
  <si>
    <t>Australia</t>
  </si>
  <si>
    <t>France</t>
  </si>
  <si>
    <t>FRANCE</t>
  </si>
  <si>
    <t>Portugal</t>
  </si>
  <si>
    <t>IRAN</t>
  </si>
  <si>
    <t>United States</t>
  </si>
  <si>
    <t>TAIWAN</t>
  </si>
  <si>
    <t>Poland</t>
  </si>
  <si>
    <t>Iran</t>
  </si>
  <si>
    <t>JAPAN</t>
  </si>
  <si>
    <t>Denmark</t>
  </si>
  <si>
    <t>Russian Fereration</t>
  </si>
  <si>
    <t>Republic of Korea</t>
  </si>
  <si>
    <t>ISRAEL</t>
  </si>
  <si>
    <t>Russian Federation</t>
  </si>
  <si>
    <t>U. S. A.</t>
  </si>
  <si>
    <t>Italy</t>
  </si>
  <si>
    <t>Wisconsin</t>
  </si>
  <si>
    <t>Slovenia</t>
  </si>
  <si>
    <t>Hungary</t>
  </si>
  <si>
    <t>Ukraine</t>
  </si>
  <si>
    <t>Korea</t>
  </si>
  <si>
    <t>Chile</t>
  </si>
  <si>
    <t>Taiwan</t>
  </si>
  <si>
    <t>Korea (Republic of)</t>
  </si>
  <si>
    <t>Czech Rapublic</t>
  </si>
  <si>
    <t>Hong Kong</t>
  </si>
  <si>
    <t>Turkey</t>
  </si>
  <si>
    <t>Ireland</t>
  </si>
  <si>
    <t>Wales</t>
  </si>
  <si>
    <t>AUSTRALIA</t>
  </si>
  <si>
    <t>The Netherland</t>
  </si>
  <si>
    <t>france</t>
  </si>
  <si>
    <t>UNITED KINGDOM</t>
  </si>
  <si>
    <t>KINGDOM OF SAUDI ARABIA</t>
  </si>
  <si>
    <t>Greece</t>
  </si>
  <si>
    <t>Norway</t>
  </si>
  <si>
    <t>NRW</t>
  </si>
  <si>
    <t>Spain</t>
  </si>
  <si>
    <t>United kingdom</t>
  </si>
  <si>
    <t>Korea (South)</t>
  </si>
  <si>
    <t>R.O.C. (Taiwan)</t>
  </si>
  <si>
    <t>South Korea</t>
  </si>
  <si>
    <t>south Korea</t>
  </si>
  <si>
    <t>Sweden</t>
  </si>
  <si>
    <t>Deutschland</t>
  </si>
  <si>
    <t>India</t>
  </si>
  <si>
    <t>Nortern Ireland</t>
  </si>
  <si>
    <t>U.K.</t>
  </si>
  <si>
    <t>Canada</t>
  </si>
  <si>
    <t>Unite States</t>
  </si>
  <si>
    <t>RUSSIA</t>
  </si>
  <si>
    <t>US</t>
  </si>
  <si>
    <t>P.R. China</t>
  </si>
  <si>
    <t>Saudi Arabia</t>
  </si>
  <si>
    <t>Slovakia</t>
  </si>
  <si>
    <t>RG7 4PR</t>
  </si>
  <si>
    <t>D-40225</t>
  </si>
  <si>
    <t>POB MG-36, RO-077125</t>
  </si>
  <si>
    <t>5600 MB</t>
  </si>
  <si>
    <t>CZ-61200</t>
  </si>
  <si>
    <t>P.O. Box 4100, FI/02015 TKK</t>
  </si>
  <si>
    <t>20375-5346</t>
  </si>
  <si>
    <t>SW5 9UL</t>
  </si>
  <si>
    <t>B-9000</t>
  </si>
  <si>
    <t>247-8560</t>
  </si>
  <si>
    <t>5612 AZ</t>
  </si>
  <si>
    <t>87185-1186</t>
  </si>
  <si>
    <t>VA 22203</t>
  </si>
  <si>
    <t>240-D796</t>
  </si>
  <si>
    <t>Florida 32309</t>
  </si>
  <si>
    <t>HA4 7HB</t>
  </si>
  <si>
    <t>321-8585</t>
  </si>
  <si>
    <t>MN 55127</t>
  </si>
  <si>
    <t>221-8686</t>
  </si>
  <si>
    <t>226-8502</t>
  </si>
  <si>
    <t>319-0193</t>
  </si>
  <si>
    <t>9000-081</t>
  </si>
  <si>
    <t>01915-1068</t>
  </si>
  <si>
    <t>NSW  2109</t>
  </si>
  <si>
    <t>F-67034</t>
  </si>
  <si>
    <t>272 00</t>
  </si>
  <si>
    <t>IR-14395</t>
  </si>
  <si>
    <t>182 00</t>
  </si>
  <si>
    <t>920-1192</t>
  </si>
  <si>
    <t>37830-4305</t>
  </si>
  <si>
    <t>CZ 18200</t>
  </si>
  <si>
    <t>00-908</t>
  </si>
  <si>
    <t>G4 0NG</t>
  </si>
  <si>
    <t>G5 0SH</t>
  </si>
  <si>
    <t>VA</t>
  </si>
  <si>
    <t>VA 22182</t>
  </si>
  <si>
    <t>860-8555</t>
  </si>
  <si>
    <t>Il76100</t>
  </si>
  <si>
    <t>305-701</t>
  </si>
  <si>
    <t>48109-2104</t>
  </si>
  <si>
    <t>LE11 3TU</t>
  </si>
  <si>
    <t>MI</t>
  </si>
  <si>
    <t>619-0292</t>
  </si>
  <si>
    <t>PL 01-497</t>
  </si>
  <si>
    <t>B302SA</t>
  </si>
  <si>
    <t>D-81536</t>
  </si>
  <si>
    <t>20742-3511</t>
  </si>
  <si>
    <t>87131-0001</t>
  </si>
  <si>
    <t>259-1292</t>
  </si>
  <si>
    <t>910-8507</t>
  </si>
  <si>
    <t>487-8501</t>
  </si>
  <si>
    <t>371-8510</t>
  </si>
  <si>
    <t>D-76344</t>
  </si>
  <si>
    <t>I-21027</t>
  </si>
  <si>
    <t>53715-1951</t>
  </si>
  <si>
    <t>DE-76344</t>
  </si>
  <si>
    <t>5600 JM</t>
  </si>
  <si>
    <t>WI</t>
  </si>
  <si>
    <t>CH-5405</t>
  </si>
  <si>
    <t>412-0038</t>
  </si>
  <si>
    <t>305-600</t>
  </si>
  <si>
    <t>5616 BK</t>
  </si>
  <si>
    <t>782-0436 MACUL</t>
  </si>
  <si>
    <t>CA</t>
  </si>
  <si>
    <t>782-8502</t>
  </si>
  <si>
    <t>708-8509</t>
  </si>
  <si>
    <t>87185-1193</t>
  </si>
  <si>
    <t>SA2 8PP</t>
  </si>
  <si>
    <t>15875-4413</t>
  </si>
  <si>
    <t>790-784</t>
  </si>
  <si>
    <t>ACT0200</t>
  </si>
  <si>
    <t>277-8561</t>
  </si>
  <si>
    <t>P.O. Box 513, CR 2.20</t>
  </si>
  <si>
    <t>P.O.Box 513/5600 MB Eindhoven</t>
  </si>
  <si>
    <t>E1 4NS</t>
  </si>
  <si>
    <t>BT71NN</t>
  </si>
  <si>
    <t>P.O.BOX 57 , RIYADH 11411 - P.P.5</t>
  </si>
  <si>
    <t>GR 15234</t>
  </si>
  <si>
    <t>87185-0671</t>
  </si>
  <si>
    <t>RG42 1PL</t>
  </si>
  <si>
    <t>RG42 1 PL</t>
  </si>
  <si>
    <t>w13 9ea</t>
  </si>
  <si>
    <t>CA/90089-0271</t>
  </si>
  <si>
    <t>311-0193</t>
  </si>
  <si>
    <t>SE-22100</t>
  </si>
  <si>
    <t>320-8585</t>
  </si>
  <si>
    <t>609-735</t>
  </si>
  <si>
    <t>NY 11973</t>
  </si>
  <si>
    <t>87185-1191</t>
  </si>
  <si>
    <t>SW7 2AZ</t>
  </si>
  <si>
    <t>139-701</t>
  </si>
  <si>
    <t>7500 AE</t>
  </si>
  <si>
    <t>SW7 2BW</t>
  </si>
  <si>
    <t>269-843</t>
  </si>
  <si>
    <t>641 013</t>
  </si>
  <si>
    <t>NJ 08902</t>
  </si>
  <si>
    <t>152-8552</t>
  </si>
  <si>
    <t>152-8550</t>
  </si>
  <si>
    <t>BT7 1NN</t>
  </si>
  <si>
    <t>SE11 5TS</t>
  </si>
  <si>
    <t>509-5292</t>
  </si>
  <si>
    <t>51745-406</t>
  </si>
  <si>
    <t>GSP-120</t>
  </si>
  <si>
    <t>CA 94303</t>
  </si>
  <si>
    <t>D-18051</t>
  </si>
  <si>
    <t>120-749</t>
  </si>
  <si>
    <t>J1K 2R1</t>
  </si>
  <si>
    <t>NL-3430 BE</t>
  </si>
  <si>
    <t>L-1466</t>
  </si>
  <si>
    <t>20375-5347</t>
  </si>
  <si>
    <t>813 21</t>
  </si>
  <si>
    <t>790-8577</t>
  </si>
  <si>
    <t>00-716</t>
  </si>
  <si>
    <t>71003/2208</t>
  </si>
  <si>
    <t>79409-3102</t>
  </si>
  <si>
    <t>92093-0417</t>
  </si>
  <si>
    <t>269-802</t>
  </si>
  <si>
    <t>P08 OBA</t>
  </si>
  <si>
    <t>211-856</t>
  </si>
  <si>
    <t>305-333</t>
  </si>
  <si>
    <t>90089-0271</t>
  </si>
  <si>
    <t>TW9 3JT</t>
  </si>
  <si>
    <t>133-791</t>
  </si>
  <si>
    <t>0118 9826767</t>
  </si>
  <si>
    <t>(3822) 491971</t>
  </si>
  <si>
    <t>1-505-473-7839</t>
  </si>
  <si>
    <t>+49 (211) 81-13701</t>
  </si>
  <si>
    <t>+49 234 32 27869</t>
  </si>
  <si>
    <t>+40 21 457 4489</t>
  </si>
  <si>
    <t>+31 40 2478352</t>
  </si>
  <si>
    <t>972-4-8292607</t>
  </si>
  <si>
    <t>+49(0)202-439-1419</t>
  </si>
  <si>
    <t>+7 495 334 5614</t>
  </si>
  <si>
    <t>+7 831 4164652</t>
  </si>
  <si>
    <t>757-218-4049</t>
  </si>
  <si>
    <t>+420 541 149 312</t>
  </si>
  <si>
    <t>703-975-2489</t>
  </si>
  <si>
    <t>0234 32 26985</t>
  </si>
  <si>
    <t>0234 3226985</t>
  </si>
  <si>
    <t>+49 721 608 7065</t>
  </si>
  <si>
    <t>(608) 265-4217</t>
  </si>
  <si>
    <t>(608) 263-1614</t>
  </si>
  <si>
    <t>86-10-62014411-2481</t>
  </si>
  <si>
    <t>+371 26359386</t>
  </si>
  <si>
    <t>001 202 767 4004</t>
  </si>
  <si>
    <t>+972 506 292 166</t>
  </si>
  <si>
    <t>(775) 682-9706</t>
  </si>
  <si>
    <t>+41 216935497</t>
  </si>
  <si>
    <t>0086 010 62014411-6208</t>
  </si>
  <si>
    <t>86-731-2687521</t>
  </si>
  <si>
    <t>86-731-4222336</t>
  </si>
  <si>
    <t>+49 7247 823622</t>
  </si>
  <si>
    <t>434-297-3257</t>
  </si>
  <si>
    <t>0721 6087852</t>
  </si>
  <si>
    <t>+44 20 73739158</t>
  </si>
  <si>
    <t>+32-9-264 3835</t>
  </si>
  <si>
    <t>(+81)(45)897-2643</t>
  </si>
  <si>
    <t>+31 40 247 3455</t>
  </si>
  <si>
    <t>+7 812 464 5863</t>
  </si>
  <si>
    <t>Conference-Publications (At or Post Conference/Tutorial)</t>
  </si>
  <si>
    <t>Abstract Printing</t>
  </si>
  <si>
    <t>Congress Center Karlsruhe</t>
  </si>
  <si>
    <t>VIP Luncheon</t>
  </si>
  <si>
    <t>Staff travel to EXCOM Meeting Dallas 2008</t>
  </si>
  <si>
    <t>Cocktails at EXCOM Meeting at ICOPS2008</t>
  </si>
  <si>
    <t>Other (signs)</t>
  </si>
  <si>
    <t>This SUMMARY TAB is linked to the 'Budget Worksheet' &amp; 'Budget Checklist' pages .</t>
  </si>
  <si>
    <t>If you choose NOT to utilize the Budget Worksheet or Checklist -</t>
  </si>
  <si>
    <t>PLEASE READ INSTRUCTION PAGE  if this is not clear.</t>
  </si>
  <si>
    <t xml:space="preserve"> If numbers are typed over the Membership Registration information on this page, </t>
  </si>
  <si>
    <t xml:space="preserve">they may not automatically multiply across </t>
  </si>
  <si>
    <t>PLEASE FILL OUT GREY SHADED AREAS IF NOT USING THE BUDGET WORKSHEET - INSTRUCTIONS BELOW</t>
  </si>
  <si>
    <t>Note that SOCIAL FUNCTIONS tab rolls up to the EXPENSE CON'T tab (top of page)</t>
  </si>
  <si>
    <t>This line will automatically total the subtotal and the outstanding checks to come to the balance in the account.</t>
  </si>
  <si>
    <t>Check Register Balance</t>
  </si>
  <si>
    <t>Fill in the balance from the check register</t>
  </si>
  <si>
    <t>Bank Reconciliation for Conference Account</t>
  </si>
  <si>
    <t>Outstanding Checks</t>
  </si>
  <si>
    <t>ACCOUNT NUMBER:</t>
  </si>
  <si>
    <t>MONTH OF Statement:</t>
  </si>
  <si>
    <t>Check number</t>
  </si>
  <si>
    <t>Amount</t>
  </si>
  <si>
    <t>Ending Balance on Monthly Statement</t>
  </si>
  <si>
    <t xml:space="preserve">Subtract Total Outstanding Checks </t>
  </si>
  <si>
    <t>Difference</t>
  </si>
  <si>
    <t>Total amt</t>
  </si>
  <si>
    <t>Conference Treasurer</t>
  </si>
  <si>
    <t>Date</t>
  </si>
  <si>
    <t>Conference Chair</t>
  </si>
  <si>
    <t>Reviewed by Conference Services:</t>
  </si>
  <si>
    <t>Schedule of Payments to United States Citizens and Resident Aliens</t>
  </si>
  <si>
    <t>CONFERENCE TITLE:</t>
  </si>
  <si>
    <t>CONFERENCE YEAR:</t>
  </si>
  <si>
    <t>INSTRUCTIONS:</t>
  </si>
  <si>
    <t>(*)-Use the following link to provide Form W-9 for each individual:</t>
  </si>
  <si>
    <t>IEEE Subsitute Form W-9</t>
  </si>
  <si>
    <t xml:space="preserve">IEEE Substitute Form W-9 </t>
  </si>
  <si>
    <t>Name &amp; address of Individual (print)</t>
  </si>
  <si>
    <t>U.S. Social Security Number (for U.S. persons only)</t>
  </si>
  <si>
    <t>Total of Payments (US dollars)</t>
  </si>
  <si>
    <t>Describe purpose of payments</t>
  </si>
  <si>
    <t>CERTIFICATION:</t>
  </si>
  <si>
    <t>Reduced fee</t>
  </si>
  <si>
    <t>Book of Abstracts</t>
  </si>
  <si>
    <t>Regular-Student</t>
  </si>
  <si>
    <t>Internet Connection</t>
  </si>
  <si>
    <t>Website Support</t>
  </si>
  <si>
    <t>Announcement Flyers</t>
  </si>
  <si>
    <t>Custom fee for Prospectmaterials</t>
  </si>
  <si>
    <t>Abstract (USB stick)</t>
  </si>
  <si>
    <t>Preparation of USB stick</t>
  </si>
  <si>
    <t>Speakers</t>
  </si>
  <si>
    <t>EXCOM Meeting 2008 in Dallas, TX</t>
  </si>
  <si>
    <t>Travel expenses Prof. Thumm for Dallas</t>
  </si>
  <si>
    <t>Student Conference Paper Award</t>
  </si>
  <si>
    <t>Rental Equipment Laptops</t>
  </si>
  <si>
    <t>Server rental</t>
  </si>
  <si>
    <t>Poster Boards</t>
  </si>
  <si>
    <t>Rental cash desk</t>
  </si>
  <si>
    <t>Printer for Registration</t>
  </si>
  <si>
    <t>Name badges (covers)</t>
  </si>
  <si>
    <t>Parking fees at Congress Center</t>
  </si>
  <si>
    <t>Taxi fees</t>
  </si>
  <si>
    <t xml:space="preserve"> (Kaiserhof)</t>
  </si>
  <si>
    <t>Cocktails at EXCOM Meeting at ICOPS 2008</t>
  </si>
  <si>
    <t>EXCOM Meeting (3 meals) at ICOPS 2008</t>
  </si>
  <si>
    <t xml:space="preserve">Tours Compagnion Program </t>
  </si>
  <si>
    <t>Speyer</t>
  </si>
  <si>
    <t>Heidelberg</t>
  </si>
  <si>
    <t>Karlsruhe</t>
  </si>
  <si>
    <t>Wine Tasting Evening</t>
  </si>
  <si>
    <t>Signs</t>
  </si>
  <si>
    <t>Others</t>
  </si>
  <si>
    <t>Conference bags</t>
  </si>
  <si>
    <t>Roller balls</t>
  </si>
  <si>
    <t>samples</t>
  </si>
  <si>
    <t>Breakfast 6/15</t>
  </si>
  <si>
    <t>Luncheon EXCOM Meeting 6/15</t>
  </si>
  <si>
    <t xml:space="preserve">Breakfast </t>
  </si>
  <si>
    <t>Coffee Breaks 6/16</t>
  </si>
  <si>
    <t>Coffee Breaks 6/17</t>
  </si>
  <si>
    <t>Coffee Beraks 6/18</t>
  </si>
  <si>
    <t>Coffee Breaks 6/19</t>
  </si>
  <si>
    <t>Poster Session 6/16</t>
  </si>
  <si>
    <t>Psster Session 6/17</t>
  </si>
  <si>
    <t>Poster Session 6/18</t>
  </si>
  <si>
    <t>Mini Course</t>
  </si>
  <si>
    <t>Coffee Break and Lunch 6/19</t>
  </si>
  <si>
    <t>Coffee Break 6/20</t>
  </si>
  <si>
    <t>Arrangements for Banquett</t>
  </si>
  <si>
    <t>Performance Wine Tasting Evening</t>
  </si>
  <si>
    <t>Program Speaker Fees (Minicourse)</t>
  </si>
  <si>
    <t>BLZ 600 501 01 - BIC SOLADEST - IBAN DE18 6005 0101 7495 5012 96</t>
  </si>
  <si>
    <t>Contract exposure is the amount of  conference monies (registration fees, exhibitor fees, patron fees,etc). to be collected by vendors. (This usually applies to management  and registration companies). Contract exposure greater than $25,000 must be executed by IEEE.</t>
  </si>
  <si>
    <t>Lists Vendors you feel have done a more than adequate job servicing your conference.</t>
  </si>
  <si>
    <t>Total Receptions:</t>
  </si>
  <si>
    <t>Total Breakfasts:</t>
  </si>
  <si>
    <t>Total Luncheons:</t>
  </si>
  <si>
    <t>Total Dinners:</t>
  </si>
  <si>
    <t>Total Breaks:</t>
  </si>
  <si>
    <t>Break</t>
  </si>
  <si>
    <t>Luncheon</t>
  </si>
  <si>
    <t>Avg. No. people</t>
  </si>
  <si>
    <t>Avg. $/person</t>
  </si>
  <si>
    <t>HOTEL 1</t>
  </si>
  <si>
    <t>HOTEL 2</t>
  </si>
  <si>
    <t>HOTEL 3</t>
  </si>
  <si>
    <t>HOTEL 4</t>
  </si>
  <si>
    <t>Day 1</t>
  </si>
  <si>
    <t>Day 2</t>
  </si>
  <si>
    <t>Day 3</t>
  </si>
  <si>
    <t>Day 4</t>
  </si>
  <si>
    <t>Day 5</t>
  </si>
  <si>
    <t>Day 6</t>
  </si>
  <si>
    <t>Day 7</t>
  </si>
  <si>
    <t>Total Social Function Expenses</t>
  </si>
  <si>
    <t>SOCIAL FUNCTION COST PER ATTENDEE</t>
  </si>
  <si>
    <t xml:space="preserve">   (Total social function expenses/No. of conference registrants)</t>
  </si>
  <si>
    <t xml:space="preserve"> OTHER PROGRAM EXPENSES</t>
  </si>
  <si>
    <t>Program Production</t>
  </si>
  <si>
    <t>Paper Review</t>
  </si>
  <si>
    <t>Special Speakers Fee</t>
  </si>
  <si>
    <t>Special Speakers Travel</t>
  </si>
  <si>
    <t>Program Speaker Fees</t>
  </si>
  <si>
    <t>Program Speaker Travel</t>
  </si>
  <si>
    <t>(7) Total Other program Expenes</t>
  </si>
  <si>
    <t xml:space="preserve">TOTAL SOCIAL &amp; PROGRAM EXPENSES </t>
  </si>
  <si>
    <t xml:space="preserve">       Report Date:</t>
  </si>
  <si>
    <t>Inc/(Dec)</t>
  </si>
  <si>
    <t>Interim Vs Orig Budget</t>
  </si>
  <si>
    <t xml:space="preserve"> % Inc</t>
  </si>
  <si>
    <t>Final Vs Orig Budget</t>
  </si>
  <si>
    <t>Final Vs Interim Budget</t>
  </si>
  <si>
    <t>KMK GmbH
Kongresszentrum Karlsruhe
Karlsruher Messe- und Kongress GmbH</t>
  </si>
  <si>
    <t>Festplatz 9, 76137 Karlsruhe</t>
  </si>
  <si>
    <t>Stockheim GmbH &amp; Co. KG
Catering und Messegastronomie</t>
  </si>
  <si>
    <t>Festplatz 4, 76137 Karlsruhe</t>
  </si>
  <si>
    <t>karlsruhe@stockheim.de</t>
  </si>
  <si>
    <t>info@kmkg.de</t>
  </si>
  <si>
    <t>61 2 6125 8068</t>
  </si>
  <si>
    <t>+33 1 69 26 73 71</t>
  </si>
  <si>
    <t>+31 40 247 3973</t>
  </si>
  <si>
    <t>0031 40 2474494</t>
  </si>
  <si>
    <t>+33 (0)5 55 42 36 70</t>
  </si>
  <si>
    <t>0821/5983514</t>
  </si>
  <si>
    <t>+44 2078823620</t>
  </si>
  <si>
    <t>00 966 503264799</t>
  </si>
  <si>
    <t>+30 210 6826971</t>
  </si>
  <si>
    <t>505-845-8340</t>
  </si>
  <si>
    <t>33 057 044 888</t>
  </si>
  <si>
    <t>+49 (0) 234 322 63 36</t>
  </si>
  <si>
    <t>+41 21 693 3455</t>
  </si>
  <si>
    <t>44-20-75947654</t>
  </si>
  <si>
    <t>+49 89 30000 3646</t>
  </si>
  <si>
    <t>517 353 6332</t>
  </si>
  <si>
    <t>517-353-3831</t>
  </si>
  <si>
    <t>1-541-929-8116</t>
  </si>
  <si>
    <t>81-96-342-3619</t>
  </si>
  <si>
    <t>1-310-558-0770 x113</t>
  </si>
  <si>
    <t>213-821-3036</t>
  </si>
  <si>
    <t>886-3-5715131</t>
  </si>
  <si>
    <t>82-64-754-3640</t>
  </si>
  <si>
    <t>+49 711 685-63558</t>
  </si>
  <si>
    <t>82-51-510-1544</t>
  </si>
  <si>
    <t>+61 352 438870</t>
  </si>
  <si>
    <t>82-51-510-3516</t>
  </si>
  <si>
    <t>+49 (0) 89 / 8913-7480</t>
  </si>
  <si>
    <t>+972 4 829 3559</t>
  </si>
  <si>
    <t>+972 4 829 3869</t>
  </si>
  <si>
    <t>+49 9131 731623</t>
  </si>
  <si>
    <t>+7 831 4656031</t>
  </si>
  <si>
    <t>+41 21 693 54 74</t>
  </si>
  <si>
    <t>+39 320 8394273</t>
  </si>
  <si>
    <t>886-3-5742378</t>
  </si>
  <si>
    <t>607-255-3916</t>
  </si>
  <si>
    <t>+4969 79847418</t>
  </si>
  <si>
    <t>510-642-3477</t>
  </si>
  <si>
    <t>1-631-344-4531</t>
  </si>
  <si>
    <t>1-011-505-845-7307</t>
  </si>
  <si>
    <t>408-735-6368</t>
  </si>
  <si>
    <t>0207 5947651</t>
  </si>
  <si>
    <t>+44 2075947748</t>
  </si>
  <si>
    <t>+82-(0)33-458-1037, 8556</t>
  </si>
  <si>
    <t>049-7247-82-2157</t>
  </si>
  <si>
    <t>+7 812 552 6127</t>
  </si>
  <si>
    <t>+91 9445182309</t>
  </si>
  <si>
    <t>(732) 729-3935</t>
  </si>
  <si>
    <t>03834 864790</t>
  </si>
  <si>
    <t>+49 30 3386 2443</t>
  </si>
  <si>
    <t>+33 1 42114792</t>
  </si>
  <si>
    <t>07247 824302</t>
  </si>
  <si>
    <t>089 600 0</t>
  </si>
  <si>
    <t>+33 561 175812</t>
  </si>
  <si>
    <t>+90 312 466 47 40</t>
  </si>
  <si>
    <t>(33)(1)69335941</t>
  </si>
  <si>
    <t>+49 7247 822967</t>
  </si>
  <si>
    <t>+44 28 90 97 31 55</t>
  </si>
  <si>
    <t>81-90-8124-7571</t>
  </si>
  <si>
    <t>812-854-4804</t>
  </si>
  <si>
    <t>+98 412 4327541</t>
  </si>
  <si>
    <t>+1 9787501514</t>
  </si>
  <si>
    <t>703 339 6500 x 146</t>
  </si>
  <si>
    <t>+49 7247 82 4981</t>
  </si>
  <si>
    <t>650-846-3557</t>
  </si>
  <si>
    <t>+49 7247 82 2465</t>
  </si>
  <si>
    <t>+49 7247 82 2455</t>
  </si>
  <si>
    <t>+49 7247 82 4330</t>
  </si>
  <si>
    <t>0381-4986910</t>
  </si>
  <si>
    <t>001 757 240 3944</t>
  </si>
  <si>
    <t>+49 30 6392 2677</t>
  </si>
  <si>
    <t>+7 499 1354165</t>
  </si>
  <si>
    <t>+49 6159712293</t>
  </si>
  <si>
    <t>+1 334 844 5998</t>
  </si>
  <si>
    <t>+1 949 7138462</t>
  </si>
  <si>
    <t>+7 499 5038382</t>
  </si>
  <si>
    <t>+1 819 560 2148</t>
  </si>
  <si>
    <t>+33 4 42 25 65 14</t>
  </si>
  <si>
    <t>0033 3 84 58 32 43</t>
  </si>
  <si>
    <t>+31 30 6096 999</t>
  </si>
  <si>
    <t>352 260 928 23</t>
  </si>
  <si>
    <t>978-885-0090</t>
  </si>
  <si>
    <t>0207 5947650</t>
  </si>
  <si>
    <t>+1 202 404 4975</t>
  </si>
  <si>
    <t>+1 202 767 0033</t>
  </si>
  <si>
    <t>+1 202 404 4513</t>
  </si>
  <si>
    <t>+46 290 76 78 00</t>
  </si>
  <si>
    <t>919-272-1279</t>
  </si>
  <si>
    <t>1-215-900-8788</t>
  </si>
  <si>
    <t>+33 1 46 73 37 81</t>
  </si>
  <si>
    <t>0821 598 3413</t>
  </si>
  <si>
    <t>650-269-2178</t>
  </si>
  <si>
    <t>+49 7247 82 2445</t>
  </si>
  <si>
    <t>33 238 417 124</t>
  </si>
  <si>
    <t>908 216 0579</t>
  </si>
  <si>
    <t>+49 (0)7247/82/2244</t>
  </si>
  <si>
    <t>+49 (0)7247/82/3694</t>
  </si>
  <si>
    <t>7 831 4365810</t>
  </si>
  <si>
    <t>+49 3834 554910</t>
  </si>
  <si>
    <t>+22 8403766</t>
  </si>
  <si>
    <t>+7 383 3294912</t>
  </si>
  <si>
    <t>+91 1332 285727</t>
  </si>
  <si>
    <t>+7 (496) 5224683</t>
  </si>
  <si>
    <t>0030 2810 394118</t>
  </si>
  <si>
    <t>806-928-7942</t>
  </si>
  <si>
    <t>1-806-742-1250</t>
  </si>
  <si>
    <t>(202) 586-5701</t>
  </si>
  <si>
    <t>+1 505 988 5751</t>
  </si>
  <si>
    <t>+1 301 405 1635</t>
  </si>
  <si>
    <t>+972 547543866</t>
  </si>
  <si>
    <t>+1 310 653 3239</t>
  </si>
  <si>
    <t>+1 734 763 1261</t>
  </si>
  <si>
    <t>+91 9914142123</t>
  </si>
  <si>
    <t>+86 27 87558104</t>
  </si>
  <si>
    <t>+1 202 586 0837</t>
  </si>
  <si>
    <t>+1 607 351 2327</t>
  </si>
  <si>
    <t>+38 57 335 2794</t>
  </si>
  <si>
    <t>+9663 8604363</t>
  </si>
  <si>
    <t>+1 505 998 6029</t>
  </si>
  <si>
    <t>+1 202 767 9299</t>
  </si>
  <si>
    <t>+7 3432678788</t>
  </si>
  <si>
    <t>+82 33 452 9706</t>
  </si>
  <si>
    <t>+38 057 72036570</t>
  </si>
  <si>
    <t>+1 517 355 4620</t>
  </si>
  <si>
    <t>+49 251 83 33515</t>
  </si>
  <si>
    <t>+39 0694005722</t>
  </si>
  <si>
    <t>+82 28808900</t>
  </si>
  <si>
    <t>+98 912 2059904</t>
  </si>
  <si>
    <t>+98 2164542591</t>
  </si>
  <si>
    <t>+98 912 8059047</t>
  </si>
  <si>
    <t>+98 9122202074</t>
  </si>
  <si>
    <t>+86 10 62010108</t>
  </si>
  <si>
    <t>+49 6159 712560</t>
  </si>
  <si>
    <t>+30 2107723684</t>
  </si>
  <si>
    <t>+82 42 810 1643</t>
  </si>
  <si>
    <t>+1 213 821 4293</t>
  </si>
  <si>
    <t>+82 51 510 1544</t>
  </si>
  <si>
    <t>+1 760 939 2539</t>
  </si>
  <si>
    <t>+886 8 1199819</t>
  </si>
  <si>
    <t>+91 2225590179</t>
  </si>
  <si>
    <t>+1 909 667 9148</t>
  </si>
  <si>
    <t>+1 240 5352162</t>
  </si>
  <si>
    <t>+49 6151 162923</t>
  </si>
  <si>
    <t>+421 0902467625</t>
  </si>
  <si>
    <t>+886 3 5742672</t>
  </si>
  <si>
    <t>+1 303 473 9286</t>
  </si>
  <si>
    <t>+49 5431 183 140</t>
  </si>
  <si>
    <t>+49 711 68562156</t>
  </si>
  <si>
    <t>+49 711 685 62412</t>
  </si>
  <si>
    <t>+82-2-2220-0465</t>
  </si>
  <si>
    <t>+49 421 2246 179</t>
  </si>
  <si>
    <t>jim.threadgold@awe.co.uk</t>
  </si>
  <si>
    <t>korolev@lnp.hcei.tsc.ru</t>
  </si>
  <si>
    <t>afaehl@earthlink.net</t>
  </si>
  <si>
    <t>anupam@tp1.uni-duesseldorf.de</t>
  </si>
  <si>
    <t>alexanderdosch@gmx.de</t>
  </si>
  <si>
    <t>ngeorge@infim.ro</t>
  </si>
  <si>
    <t>csl@mail.mipt.ru</t>
  </si>
  <si>
    <t>protein7@rambler.ru</t>
  </si>
  <si>
    <t>amahir@mac.com</t>
  </si>
  <si>
    <t>a.j.flikweert@tue.nl</t>
  </si>
  <si>
    <t>gleizer@physics.technion.ac.il</t>
  </si>
  <si>
    <t>teschke@fmt.uni-wuppertal.de</t>
  </si>
  <si>
    <t>angara@triniti.ru</t>
  </si>
  <si>
    <t>avod@appl.sci-nnov.ru</t>
  </si>
  <si>
    <t>mc487@drexel.edu</t>
  </si>
  <si>
    <t>yhadas@physics.technion.ac.il</t>
  </si>
  <si>
    <t>xcsoural@fch.vutbr.cz</t>
  </si>
  <si>
    <t>stefan.kern@ihm.fzk.de</t>
  </si>
  <si>
    <t>sgseiler@aol.com</t>
  </si>
  <si>
    <t>lapke@tet.rub.de</t>
  </si>
  <si>
    <t>ziegler@tet.rub.de</t>
  </si>
  <si>
    <t>mussenbrock@gmail.com</t>
  </si>
  <si>
    <t>Klaus.Trampert@lti.uka.de</t>
  </si>
  <si>
    <t>denning@cae.wisc.edu</t>
  </si>
  <si>
    <t>scharer@cae.wisc.edu</t>
  </si>
  <si>
    <t>li_baiwen@iapcm.ac.cn</t>
  </si>
  <si>
    <t>matthias.beringer@ihm.fzk.de</t>
  </si>
  <si>
    <t>duan_bin@iapcm.ac.cn</t>
  </si>
  <si>
    <t>olgierd.dumbrajs@hut.fi</t>
  </si>
  <si>
    <t>steven.gold@nrl.navy.mil</t>
  </si>
  <si>
    <t>zoler@soreq.gov.il</t>
  </si>
  <si>
    <t>jkindel@unr.edu</t>
  </si>
  <si>
    <t>celine.neyroud@epfl.ch</t>
  </si>
  <si>
    <t>xu_yan@iapcm.ac.cn</t>
  </si>
  <si>
    <t>mrtingshu@yahoo.com.cn</t>
  </si>
  <si>
    <t>whg11@tom.com</t>
  </si>
  <si>
    <t>rudolf.schneider@ihm.fzk.de</t>
  </si>
  <si>
    <t>TomVDI@earthlink.net</t>
  </si>
  <si>
    <t>mark.paravia@lti.uni-karlsruhe.de</t>
  </si>
  <si>
    <t>f.suzuki@imperial.ac.uk</t>
  </si>
  <si>
    <t>peter.bruggeman@ugent.be</t>
  </si>
  <si>
    <t>ivan.ganachev@shibaura.co.jp</t>
  </si>
  <si>
    <t>e.m.v.veldhuizen@tue.nl</t>
  </si>
  <si>
    <t>engelko@nieefa.spb.su</t>
  </si>
  <si>
    <t>dongjiaqin@hotmail.com</t>
  </si>
  <si>
    <t>rwlemke@sandia.gov</t>
  </si>
  <si>
    <t>boldar@imamod.ru</t>
  </si>
  <si>
    <t>vgasilov@yandex.ru</t>
  </si>
  <si>
    <t>aann@yandex.ru</t>
  </si>
  <si>
    <t>dyachenko.sergey@gmail.com</t>
  </si>
  <si>
    <t>cchnint@gmail.com</t>
  </si>
  <si>
    <t>zhyproce@163.com</t>
  </si>
  <si>
    <t>songwei99@gmail.com</t>
  </si>
  <si>
    <t>brendan.godfrey@afosr.af.mil</t>
  </si>
  <si>
    <t>yefim@soreq.gov.il</t>
  </si>
  <si>
    <t>nayuki@criepi.or.jp</t>
  </si>
  <si>
    <t>mdsfer@comcast.net</t>
  </si>
  <si>
    <t>felix@unizar.es</t>
  </si>
  <si>
    <t>rgarnett@lanl.gov</t>
  </si>
  <si>
    <t>david.rose@vosssci.com</t>
  </si>
  <si>
    <t>dale.welch@vosssci.com</t>
  </si>
  <si>
    <t>vernon.bailey@L-3Com.com</t>
  </si>
  <si>
    <t>jlhaven@necsa.co.za</t>
  </si>
  <si>
    <t>vdwalt@necsa.co.za</t>
  </si>
  <si>
    <t>gruia_ion@yahoo.com</t>
  </si>
  <si>
    <t>locke@eng.fsu.edu</t>
  </si>
  <si>
    <t>george.york@ieee.org</t>
  </si>
  <si>
    <t>rod.boswell@anu.edu.au</t>
  </si>
  <si>
    <t>kwt@cc.utsunomiya-u.ac.jp</t>
  </si>
  <si>
    <t>VFT@loi.hcei.tsc.ru</t>
  </si>
  <si>
    <t>jacques.gardelle@cea.fr</t>
  </si>
  <si>
    <t>cgavrila2003@yahoo.com</t>
  </si>
  <si>
    <t>jvrh@me.umn.edu</t>
  </si>
  <si>
    <t>watalab@kanagawa-u.ac.jp</t>
  </si>
  <si>
    <t>murakami@es.titech.ac.jp</t>
  </si>
  <si>
    <t>Droba@iap.uni-frankfurt.de</t>
  </si>
  <si>
    <t>theirich@fmt.uni-wuppertal.de</t>
  </si>
  <si>
    <t>dorothee.szabo@imf.fzk.de</t>
  </si>
  <si>
    <t>edgar.estupinan@sylvania.com</t>
  </si>
  <si>
    <t>i.matveev@att.net</t>
  </si>
  <si>
    <t>manfred.thumm@ihm.fzk.de</t>
  </si>
  <si>
    <t>christian-h.robert@thalesgroup.com</t>
  </si>
  <si>
    <t>fantz@ipp.mpg.de</t>
  </si>
  <si>
    <t>mdeper@gmail.com</t>
  </si>
  <si>
    <t>sakamoto.keishi@jaea.go.jp</t>
  </si>
  <si>
    <t>mario@uma.pt</t>
  </si>
  <si>
    <t>dietmar.wagner@ipp.mpg.de</t>
  </si>
  <si>
    <t>anton@lfe.hcei.tsc.ru</t>
  </si>
  <si>
    <t>walter.lapatovich@sylvania.com</t>
  </si>
  <si>
    <t>mlarouss@odu.edu</t>
  </si>
  <si>
    <t>rcarman@ics.mq.edu.au</t>
  </si>
  <si>
    <t>Giovanni.Manfredi@ipcms.u-strasbg.fr</t>
  </si>
  <si>
    <t>andreas.goertler@coherent.com</t>
  </si>
  <si>
    <t>andreas.ulrich@ph.tum.de</t>
  </si>
  <si>
    <t>vrbova@fbmi.cvut.cz</t>
  </si>
  <si>
    <t>jadidian@ut.ac.ir</t>
  </si>
  <si>
    <t>ehsan_hashemi_hs@yahoo.com</t>
  </si>
  <si>
    <t>elke.fuchs@uni-bayreuth.de</t>
  </si>
  <si>
    <t>pajkic@uni-bayreuth.de</t>
  </si>
  <si>
    <t>vrba@ipp.cas.cz</t>
  </si>
  <si>
    <t>richard.garner@sylvania.com</t>
  </si>
  <si>
    <t>jjleckb@sandia.gov</t>
  </si>
  <si>
    <t>riv@lfe.hcei.tsc.ru</t>
  </si>
  <si>
    <t>peter.feinaeugle@fep.fhg.de</t>
  </si>
  <si>
    <t>goesta.mattausch@fep.fhg.de</t>
  </si>
  <si>
    <t>guido.link@ihm.fzk.de</t>
  </si>
  <si>
    <t>tanaka@ec.t.kanazawa-u.ac.jp</t>
  </si>
  <si>
    <t>chongsin@faculty.nctu.edu.tw</t>
  </si>
  <si>
    <t>stoican@infim.ro</t>
  </si>
  <si>
    <t>ialexeff@comcast.net</t>
  </si>
  <si>
    <t>kmaxim@appl.sci-nnov.ru</t>
  </si>
  <si>
    <t>david.whaley@L-3com.com</t>
  </si>
  <si>
    <t>bluhm@ihm.fzk.de</t>
  </si>
  <si>
    <t>costel.biloiu@vsea.com</t>
  </si>
  <si>
    <t>kopecky@ipp.cas.cz</t>
  </si>
  <si>
    <t>czarnecka@ifpilm.waw.pl</t>
  </si>
  <si>
    <t>henrik.nordborg@ch.abb.com</t>
  </si>
  <si>
    <t>a.d.r.phelps@strath.ac.uk</t>
  </si>
  <si>
    <t>luohy05@mails.tsinghua.edu.cn</t>
  </si>
  <si>
    <t>liangz@mails.tsinghua.edu.cn</t>
  </si>
  <si>
    <t>Vladimir_Filinov@mail.ru</t>
  </si>
  <si>
    <t>peter.spaeh@imf.fzk.de</t>
  </si>
  <si>
    <t>alessandro.vaccaro@imf.fzk.de</t>
  </si>
  <si>
    <t>rsch@tp4.rub.de</t>
  </si>
  <si>
    <t>claus.strowitzki@coherent.com</t>
  </si>
  <si>
    <t>ivan.konoplev@strath.ac.uk</t>
  </si>
  <si>
    <t>schoenbach@ece.odu.edu</t>
  </si>
  <si>
    <t>jkolb@odu.edu</t>
  </si>
  <si>
    <t>pzobdeh@cic.aut.ac.ir</t>
  </si>
  <si>
    <t>armel.beunas@thalesgroup.com</t>
  </si>
  <si>
    <t>booske@engr.wisc.edu</t>
  </si>
  <si>
    <t>Steve.Swanekamp@nrl.navy.mil</t>
  </si>
  <si>
    <t>jzier@umich.edu</t>
  </si>
  <si>
    <t>brk2@cornell.edu</t>
  </si>
  <si>
    <t>akiyama@cs.kumamoto-u.ac.jp</t>
  </si>
  <si>
    <t>frank.leipold@risoe.dk</t>
  </si>
  <si>
    <t>st.franke@inp-greifswald.de</t>
  </si>
  <si>
    <t>fnbla@weizmann.ac.il</t>
  </si>
  <si>
    <t>claude.deutsch@u-psud.fr</t>
  </si>
  <si>
    <t>bondarenko_gg@rambler.ru</t>
  </si>
  <si>
    <t>westermeier@aept.rub.de</t>
  </si>
  <si>
    <t>u.henger@osram.de</t>
  </si>
  <si>
    <t>star@ciam.ru</t>
  </si>
  <si>
    <t>kyungcc@ee.kaist.ac.kr</t>
  </si>
  <si>
    <t>juergen.mentel@rub.de</t>
  </si>
  <si>
    <t>alexander.rabinovich@drexel.edu</t>
  </si>
  <si>
    <t>oberrath@tet.rub.de</t>
  </si>
  <si>
    <t>yylau@umich.edu</t>
  </si>
  <si>
    <t>j.d.allen@lboro.ac.uk</t>
  </si>
  <si>
    <t>hemawank@msu.edu</t>
  </si>
  <si>
    <t>yao@rite.or.jp</t>
  </si>
  <si>
    <t>christian.eing@ihm.fzk.de</t>
  </si>
  <si>
    <t>bianca.flickinger@ihm.fzk.de</t>
  </si>
  <si>
    <t>jszjjxm@hotmail.com</t>
  </si>
  <si>
    <t>msadowski@ipj.gov.pl</t>
  </si>
  <si>
    <t>mkr@mpe.mpg.de</t>
  </si>
  <si>
    <t>karlheinz.blankenbach@hs-pforzheim.de</t>
  </si>
  <si>
    <t>leon-shpanin@yahoo.com</t>
  </si>
  <si>
    <t>theo.scherer@imf.fzk.de</t>
  </si>
  <si>
    <t>dirk.strauss@imf.fzk.de</t>
  </si>
  <si>
    <t>gover@eng.tau.ac.il</t>
  </si>
  <si>
    <t>praesidentin@hvn.uni-hamburg.de</t>
  </si>
  <si>
    <t>Thomas.Berghoefer@ihm.fzk.de</t>
  </si>
  <si>
    <t>alfons.weisenburger@ihm.fzk.de</t>
  </si>
  <si>
    <t>l.fisher@strath.ac.uk</t>
  </si>
  <si>
    <t>christian.gusbeth@ihm.fzk.de</t>
  </si>
  <si>
    <t>katsuki@cs.kumamoto-u.ac.jp</t>
  </si>
  <si>
    <t>k.stockwald@osram.de</t>
  </si>
  <si>
    <t>gregoryn@umd.edu</t>
  </si>
  <si>
    <t>martin.sack@ihm.fzk.de</t>
  </si>
  <si>
    <t>iag@bk.ru</t>
  </si>
  <si>
    <t>ralf.straessner@ihm.fzk.de</t>
  </si>
  <si>
    <t>bayrak@tet.rub.de</t>
  </si>
  <si>
    <t>r.wiesehoefer@v-it.com</t>
  </si>
  <si>
    <t>f.berg@v-it.com</t>
  </si>
  <si>
    <t>alexander.kieckhafer@nist.gov</t>
  </si>
  <si>
    <t>morozkin@appl.sci-nnov.ru</t>
  </si>
  <si>
    <t>tjtk@lanl.gov</t>
  </si>
  <si>
    <t>dare67ro@yahoo.com</t>
  </si>
  <si>
    <t>Oliver.Prinz@ihm.fzk.de</t>
  </si>
  <si>
    <t>norbert.wenzel@siemens.com</t>
  </si>
  <si>
    <t>sdbaalrud@wisc.edu</t>
  </si>
  <si>
    <t>edl@ece.unm.edu</t>
  </si>
  <si>
    <t>hsong@eas.uccs.edu</t>
  </si>
  <si>
    <t>michiaki@keyaki.cc.u-tokai.ac.jp</t>
  </si>
  <si>
    <t>idehara@fir.fukui-u.ac.jp</t>
  </si>
  <si>
    <t>MATSUBARA.Akihiro@sti.chubu.ac.jp</t>
  </si>
  <si>
    <t>sobhanian@tabrizu.ac.ir</t>
  </si>
  <si>
    <t>Gerd.Lieder@osram.de</t>
  </si>
  <si>
    <t>kingsep@mail.ru</t>
  </si>
  <si>
    <t>sfuruya@edu.gunma-u.ac.jp</t>
  </si>
  <si>
    <t>ldesandre@onrglobal.navy.mil</t>
  </si>
  <si>
    <t>hlina@it.cas.cz</t>
  </si>
  <si>
    <t>soda@it.cas.cz</t>
  </si>
  <si>
    <t>gruber@it.cas.cz</t>
  </si>
  <si>
    <t>sebastijan.stanculovic@ihm.fzk.de</t>
  </si>
  <si>
    <t>Jaleel.Akhtar@ihm.fzk.de</t>
  </si>
  <si>
    <t>deanna.lacoste@em2c.ecp.fr</t>
  </si>
  <si>
    <t>dave@em2c.ecp.fr</t>
  </si>
  <si>
    <t>leoaran@lptp.polytechnique.fr</t>
  </si>
  <si>
    <t>shkim77@eeinfo.kaist.ac.kr</t>
  </si>
  <si>
    <t>an@ihm.fzk.de</t>
  </si>
  <si>
    <t>ondrej.kylian@jrc.it</t>
  </si>
  <si>
    <t>zh@mpe.mpg.de</t>
  </si>
  <si>
    <t>aki0413136@yahoo.co.jp</t>
  </si>
  <si>
    <t>ncc1701d@keyaki.cc.u-tokai.ac.jp</t>
  </si>
  <si>
    <t>Heidemann@mpe.mpg.de</t>
  </si>
  <si>
    <t>gilmore@ece.unm.edu</t>
  </si>
  <si>
    <t>bbyang@wisc.edu</t>
  </si>
  <si>
    <t>Katharina.Stapelmann@rub.de</t>
  </si>
  <si>
    <t>p.flesch@osram.de</t>
  </si>
  <si>
    <t>khill@pppl.gov</t>
  </si>
  <si>
    <t>ikaganov@pppl.gov</t>
  </si>
  <si>
    <t>uros.cvelbar@ijs.si</t>
  </si>
  <si>
    <t>wolfgang.frey@ihm.fzk.de</t>
  </si>
  <si>
    <t>marco.haverlag@philips.com</t>
  </si>
  <si>
    <t>guaitella@lptp.polytechnique.fr</t>
  </si>
  <si>
    <t>watanabe@chemenv.titech.ac.jp</t>
  </si>
  <si>
    <t>Gutsol</t>
  </si>
  <si>
    <t>Commisso</t>
  </si>
  <si>
    <t>Hinshelwood</t>
  </si>
  <si>
    <t>Weber</t>
  </si>
  <si>
    <t>CHOE</t>
  </si>
  <si>
    <t>WONHO</t>
  </si>
  <si>
    <t>Charles</t>
  </si>
  <si>
    <t>Christine</t>
  </si>
  <si>
    <t>Adachi</t>
  </si>
  <si>
    <t>Yuki</t>
  </si>
  <si>
    <t>Guoard</t>
  </si>
  <si>
    <t>Philippe</t>
  </si>
  <si>
    <t>Nguyen</t>
  </si>
  <si>
    <t>Vuong</t>
  </si>
  <si>
    <t>Liu</t>
  </si>
  <si>
    <t>Z.</t>
  </si>
  <si>
    <t>FAUCHAIS</t>
  </si>
  <si>
    <t>Pierre</t>
  </si>
  <si>
    <t>Goto</t>
  </si>
  <si>
    <t>Yu</t>
  </si>
  <si>
    <t>Chazelas</t>
  </si>
  <si>
    <t>Christophe</t>
  </si>
  <si>
    <t>Briefi</t>
  </si>
  <si>
    <t>Denisova</t>
  </si>
  <si>
    <t>Natalia</t>
  </si>
  <si>
    <t>Li</t>
  </si>
  <si>
    <t>Daohui</t>
  </si>
  <si>
    <t>Wilson</t>
  </si>
  <si>
    <t>Puthenparampil</t>
  </si>
  <si>
    <t>Elfikky</t>
  </si>
  <si>
    <t>Niazi</t>
  </si>
  <si>
    <t>Avramidis</t>
  </si>
  <si>
    <t>Konstantinos</t>
  </si>
  <si>
    <t>Kroupp</t>
  </si>
  <si>
    <t>Eyal</t>
  </si>
  <si>
    <t>Pedersen</t>
  </si>
  <si>
    <t>Peder</t>
  </si>
  <si>
    <t>Osin</t>
  </si>
  <si>
    <t>Coverdale</t>
  </si>
  <si>
    <t>Voisin</t>
  </si>
  <si>
    <t>Luc</t>
  </si>
  <si>
    <t>Altmann</t>
  </si>
  <si>
    <t>Christoph</t>
  </si>
  <si>
    <t>Bittlestone</t>
  </si>
  <si>
    <t>Brinkmann</t>
  </si>
  <si>
    <t>Ralf Peter</t>
  </si>
  <si>
    <t>Vickers</t>
  </si>
  <si>
    <t>Simon</t>
  </si>
  <si>
    <t>Phillip</t>
  </si>
  <si>
    <t>Heathcote</t>
  </si>
  <si>
    <t>Waisman</t>
  </si>
  <si>
    <t>De Andrade Pestana Da Silva</t>
  </si>
  <si>
    <t>Miguel</t>
  </si>
  <si>
    <t>Jeremy</t>
  </si>
  <si>
    <t>Chittenden</t>
  </si>
  <si>
    <t>Khrapak</t>
  </si>
  <si>
    <t>Ong</t>
  </si>
  <si>
    <t>Christlieb</t>
  </si>
  <si>
    <t>Andrew</t>
  </si>
  <si>
    <t>Coleman</t>
  </si>
  <si>
    <t>Philip</t>
  </si>
  <si>
    <t>Jaegu</t>
  </si>
  <si>
    <t>Guschl</t>
  </si>
  <si>
    <t>Chunqi</t>
  </si>
  <si>
    <t>Takahashi</t>
  </si>
  <si>
    <t>Koji</t>
  </si>
  <si>
    <t>Dan Bee</t>
  </si>
  <si>
    <t>Azuma</t>
  </si>
  <si>
    <t>Daisuke</t>
  </si>
  <si>
    <t>Hsieh</t>
  </si>
  <si>
    <t>Cheng-Hung</t>
  </si>
  <si>
    <t>Heon Ju</t>
  </si>
  <si>
    <t>Ko</t>
  </si>
  <si>
    <t>Min Guk</t>
  </si>
  <si>
    <t>Quandt</t>
  </si>
  <si>
    <t>Huldt</t>
  </si>
  <si>
    <t>Sven</t>
  </si>
  <si>
    <t>YUGAMI</t>
  </si>
  <si>
    <t>Noboru</t>
  </si>
  <si>
    <t>Weihua</t>
  </si>
  <si>
    <t>Lim</t>
  </si>
  <si>
    <t>WangSun</t>
  </si>
  <si>
    <t>In Cheol</t>
  </si>
  <si>
    <t>Tran</t>
  </si>
  <si>
    <t>Ngwyen</t>
  </si>
  <si>
    <t>Hae June</t>
  </si>
  <si>
    <t>Kilinc</t>
  </si>
  <si>
    <t>Ahmet</t>
  </si>
  <si>
    <t>Krasik</t>
  </si>
  <si>
    <t>Yakov</t>
  </si>
  <si>
    <t>Felsteiner</t>
  </si>
  <si>
    <t>Hartmann</t>
  </si>
  <si>
    <t>Werner</t>
  </si>
  <si>
    <t>Meiri</t>
  </si>
  <si>
    <t>Pessah</t>
  </si>
  <si>
    <t>Kondo</t>
  </si>
  <si>
    <t>Kotaro</t>
  </si>
  <si>
    <t>Lennartsson</t>
  </si>
  <si>
    <t>Ho-Jun</t>
  </si>
  <si>
    <t>Scharf</t>
  </si>
  <si>
    <t>Manuilov</t>
  </si>
  <si>
    <t>TRAN</t>
  </si>
  <si>
    <t>Minh Quang</t>
  </si>
  <si>
    <t>Ghedini</t>
  </si>
  <si>
    <t>Emanuele</t>
  </si>
  <si>
    <t>Leou</t>
  </si>
  <si>
    <t>Keh-Chyang</t>
  </si>
  <si>
    <t>Hammer</t>
  </si>
  <si>
    <t>Iberler</t>
  </si>
  <si>
    <t>Marcus</t>
  </si>
  <si>
    <t>Verbonco</t>
  </si>
  <si>
    <t>Kinoshita</t>
  </si>
  <si>
    <t>Sota</t>
  </si>
  <si>
    <t>Hershcovitch</t>
  </si>
  <si>
    <t>Ady</t>
  </si>
  <si>
    <t>Sweeney</t>
  </si>
  <si>
    <t>Mary</t>
  </si>
  <si>
    <t>Stalder</t>
  </si>
  <si>
    <t>Attaran</t>
  </si>
  <si>
    <t>Mohammad Mahdi</t>
  </si>
  <si>
    <t>Shannon</t>
  </si>
  <si>
    <t>Hall</t>
  </si>
  <si>
    <t>Gareth</t>
  </si>
  <si>
    <t>Eun Ha</t>
  </si>
  <si>
    <t>Hong</t>
  </si>
  <si>
    <t>Young June</t>
  </si>
  <si>
    <t>Ki Baek</t>
  </si>
  <si>
    <t>Anil</t>
  </si>
  <si>
    <t>Agiral</t>
  </si>
  <si>
    <t>Pal</t>
  </si>
  <si>
    <t>Udit</t>
  </si>
  <si>
    <t>Lebedev</t>
  </si>
  <si>
    <t>LEE</t>
  </si>
  <si>
    <t>Kangok</t>
  </si>
  <si>
    <t>Serikov</t>
  </si>
  <si>
    <t>Arkady</t>
  </si>
  <si>
    <t>Sominski</t>
  </si>
  <si>
    <t>Gennadi</t>
  </si>
  <si>
    <t>Louksha</t>
  </si>
  <si>
    <t>Gururaghav</t>
  </si>
  <si>
    <t>Gopal</t>
  </si>
  <si>
    <t>Marszalek</t>
  </si>
  <si>
    <t>Wieslaw</t>
  </si>
  <si>
    <t>Melzer</t>
  </si>
  <si>
    <t>Andre</t>
  </si>
  <si>
    <t>Butler</t>
  </si>
  <si>
    <t>Toroghi</t>
  </si>
  <si>
    <t>Seyfollah</t>
  </si>
  <si>
    <t>Mir</t>
  </si>
  <si>
    <t>Lluis</t>
  </si>
  <si>
    <t>Wegner</t>
  </si>
  <si>
    <t>Lars</t>
  </si>
  <si>
    <t>Zimmermann</t>
  </si>
  <si>
    <t>Stephan</t>
  </si>
  <si>
    <t>Kanemaru</t>
  </si>
  <si>
    <t>Makoto</t>
  </si>
  <si>
    <t>Shirai</t>
  </si>
  <si>
    <t>Naoki</t>
  </si>
  <si>
    <t>Teissie</t>
  </si>
  <si>
    <t>Justin</t>
  </si>
  <si>
    <t>Demir</t>
  </si>
  <si>
    <t>Simsek</t>
  </si>
  <si>
    <t>Hizal</t>
  </si>
  <si>
    <t>Altunkan</t>
  </si>
  <si>
    <t>Chuvatin</t>
  </si>
  <si>
    <t>Alexandre</t>
  </si>
  <si>
    <t>There was no separate bank account for the 2008 ICOPS conference. Payments were received and settled via the FZK bank account. Within the FZK accounting system a separate profit center has been established where all financial transactions concerning the above conference were documented. All financial transaction and accountancy concerning 2008 ICOPS conference have been complied with German rules. All payments and bookings are complete. The ICOPS 2008 conference account within the FZK accounting system has been closed.</t>
  </si>
  <si>
    <t xml:space="preserve">Please fill out all applicable items.  To complete the Hotel Room Night information, ask the conference hotels to provide you with a final "Pick Up Report" detailing room night usage for each night of the conference including pre and post conference usage.  Additional lines can be added as needed. All information should be sent to IEEE Conference Services at: (conference-services@ieee.org).                 </t>
  </si>
  <si>
    <t>Lists names of Conference attendees. Please provide an Electronic Copy of this list in an excel or csv file.</t>
  </si>
  <si>
    <t>rossmani@math.wisc.edu</t>
  </si>
  <si>
    <t>kettlitz@inp-greifswald.de</t>
  </si>
  <si>
    <t>d.yaran@rambler.ru</t>
  </si>
  <si>
    <t>binjie.dong@univ-orleans.fr</t>
  </si>
  <si>
    <t>lechte@ipf.uni-stuttgart.de</t>
  </si>
  <si>
    <t>Barbara.Neumann@ipp.mpg.de</t>
  </si>
  <si>
    <t>gebhardt@tet.rub.de</t>
  </si>
  <si>
    <t>guxiaowei1981@yahoo.cn</t>
  </si>
  <si>
    <t>beleznai@dept.phy.bme.hu</t>
  </si>
  <si>
    <t>yongjoong.lee@ch.abb.com</t>
  </si>
  <si>
    <t>k.paul@ushio.co.jp</t>
  </si>
  <si>
    <t>nweehao@dso.org.sg</t>
  </si>
  <si>
    <t>gonchar@iop.kiev.ua</t>
  </si>
  <si>
    <t>lyewkong@dso.org.sg</t>
  </si>
  <si>
    <t>dimitriu@uaic.ro</t>
  </si>
  <si>
    <t>deokkyukim@hotmail.com</t>
  </si>
  <si>
    <t>j.v.dijk@tue.nl</t>
  </si>
  <si>
    <t>aij@teg.fhg.de</t>
  </si>
  <si>
    <t>teske@physik.uni-frankfurt.de</t>
  </si>
  <si>
    <t>fatemeh_abbasi60@yahoo.com</t>
  </si>
  <si>
    <t>mfavre@fis.puc.cl</t>
  </si>
  <si>
    <t>fnfrucht@hit.ac.il</t>
  </si>
  <si>
    <t>thomas.habermann@cpii.com</t>
  </si>
  <si>
    <t>jsoh@kochi-jst-satellite.jp</t>
  </si>
  <si>
    <t>roland.heidinger@imf.fzk.de</t>
  </si>
  <si>
    <t>d947534@oz.nthu.edu.tw</t>
  </si>
  <si>
    <t>don.shiffler@kirtland.af.mil</t>
  </si>
  <si>
    <t>sms2370@add.re.kr</t>
  </si>
  <si>
    <t>lukes@ipp.cas.cz</t>
  </si>
  <si>
    <t>kolacek@ipp.cas.cz</t>
  </si>
  <si>
    <t>bernhard.piosczyk@ihm.fzk.de</t>
  </si>
  <si>
    <t>hofferp@ipp.cas.cz</t>
  </si>
  <si>
    <t>frederic.auzas@u-psud.fr</t>
  </si>
  <si>
    <t>nina@fpl.gpi.ru</t>
  </si>
  <si>
    <t>benilov@uma.pt</t>
  </si>
  <si>
    <t>uetsuki@tsuyama-ct.ac.jp</t>
  </si>
  <si>
    <t>ppwoskov@mit.edu</t>
  </si>
  <si>
    <t>IslamN@missouri.edu</t>
  </si>
  <si>
    <t>bfcgg7@mizzou.edu</t>
  </si>
  <si>
    <t>mdjohn@sandia.gov</t>
  </si>
  <si>
    <t>jan.weiss@bonding.de</t>
  </si>
  <si>
    <t>victor@physics.unr.edu</t>
  </si>
  <si>
    <t>alla@physics.unr.edu</t>
  </si>
  <si>
    <t>ndouart@yahoo.com</t>
  </si>
  <si>
    <t>kwphysics@yahoo.com</t>
  </si>
  <si>
    <t>mjs@lanl.gov</t>
  </si>
  <si>
    <t>paul.chu@cityu.edu.hk</t>
  </si>
  <si>
    <t>jose.gonzalez-aguilar@ensmp.fr</t>
  </si>
  <si>
    <t>ulrich.becker@ansys.com</t>
  </si>
  <si>
    <t>eduardo.izquierdo@ensmp.fr</t>
  </si>
  <si>
    <t>aligulec@fef.sdu.edu.tr</t>
  </si>
  <si>
    <t>higashi@cc.utsunomiya-u.ac.jp</t>
  </si>
  <si>
    <t>terauchi@plasma.ees.utsunomiya-u.ac.jp</t>
  </si>
  <si>
    <t>nishimai@plasma.ees.utsunomiya-u.ac.jp</t>
  </si>
  <si>
    <t>edforde@iol.ie</t>
  </si>
  <si>
    <t>watanabe@es.titech.ac.jp</t>
  </si>
  <si>
    <t>munz@iag.uni-stuttgart.de</t>
  </si>
  <si>
    <t>grotjohn@egr.msu.edu</t>
  </si>
  <si>
    <t>sebastien.point@univ-orleans.fr</t>
  </si>
  <si>
    <t>edward.romero@univ-orleans.fr</t>
  </si>
  <si>
    <t>stefan.illy@ihm.fzk.de</t>
  </si>
  <si>
    <t>zein.tlais@laplace.univ-tlse.fr</t>
  </si>
  <si>
    <t>Yitzhak.Maron@weizmann.ac.il</t>
  </si>
  <si>
    <t>Christian.Hunyar@ict.fraunhofer.de</t>
  </si>
  <si>
    <t>m.r.williams@swansea.ac.uk</t>
  </si>
  <si>
    <t>l_taghizadeh@aut.ac.ir</t>
  </si>
  <si>
    <t>namkung@postech.ac.kr</t>
  </si>
  <si>
    <t>ThompsonJE@missouri.edu</t>
  </si>
  <si>
    <t>hbhuyan@fis.puc.cl</t>
  </si>
  <si>
    <t>alexander.gutsol@gmail.com</t>
  </si>
  <si>
    <t>commisso@suzie.nrl.navy.mil</t>
  </si>
  <si>
    <t>ddh@suzie.nrl.navy.mil</t>
  </si>
  <si>
    <t>weber@suzie.nrl.navy.mil</t>
  </si>
  <si>
    <t>wchoe@kaist.ac.kr</t>
  </si>
  <si>
    <t>christine.charles@anu.edu.au</t>
  </si>
  <si>
    <t>adachi@fusion.k.u-tokyo.ac.jp</t>
  </si>
  <si>
    <t>Philippe.Gouard@cea.fr</t>
  </si>
  <si>
    <t>c.v.nguyen@tue.nl</t>
  </si>
  <si>
    <t>z.liu@tue.nl</t>
  </si>
  <si>
    <t>fauchais@unilim.fr</t>
  </si>
  <si>
    <t>goto.y.ad@m.titech.ac.jp</t>
  </si>
  <si>
    <t>chazelas@ensil.unilim.fr</t>
  </si>
  <si>
    <t>stefan.briefi@physik.uni-augsburg.de</t>
  </si>
  <si>
    <t>denisova@itam.nsc.ru</t>
  </si>
  <si>
    <t>daohui.li@elec.qmul.ac.uk</t>
  </si>
  <si>
    <t>pwilson22@qub.ac.uk</t>
  </si>
  <si>
    <t>niazi_taha@hotmail.com</t>
  </si>
  <si>
    <t>koavr@central.ntua.gr</t>
  </si>
  <si>
    <t>eyal.kroupp@weizmann.ac.il</t>
  </si>
  <si>
    <t>pop@bxpl.com</t>
  </si>
  <si>
    <t>dimaosin@weizmann.ac.il</t>
  </si>
  <si>
    <t>cacover@sandia.gov</t>
  </si>
  <si>
    <t>luc.voisin@cea.fr</t>
  </si>
  <si>
    <t>altmann@iag.uni-stuttgart.de</t>
  </si>
  <si>
    <t>customer.service@knowledgepool.com</t>
  </si>
  <si>
    <t>ralf-peter.brinkmann@tet.rub.de</t>
  </si>
  <si>
    <t>emwaism@sandia.gov</t>
  </si>
  <si>
    <t>j.chittenden@ic.ac.uk</t>
  </si>
  <si>
    <t>skhrapak@mpe.mpg.de</t>
  </si>
  <si>
    <t>bwo@math.msu.edu</t>
  </si>
  <si>
    <t>christlieb@math.msu.edu</t>
  </si>
  <si>
    <t>plcoleman@casco.net</t>
  </si>
  <si>
    <t>jgchoi@st.cs.kumamoto-u.ac.jp</t>
  </si>
  <si>
    <t>guschl@surfxtechnologies.com</t>
  </si>
  <si>
    <t>chunqi@usc.edu</t>
  </si>
  <si>
    <t>takahashi.koji@jaea.go.jp</t>
  </si>
  <si>
    <t>danbee@kaist.ac.kr</t>
  </si>
  <si>
    <t>mito@amail.doshisha.ac.jp</t>
  </si>
  <si>
    <t>chhsieh@ess.nthu.edu.tw</t>
  </si>
  <si>
    <t>hjlee@cheju.ac.kr</t>
  </si>
  <si>
    <t>kmg1919@cheju.ac.kr</t>
  </si>
  <si>
    <t>quandt@iag.uni-stuttgart.de</t>
  </si>
  <si>
    <t>sven.huldt@astro.lu.se</t>
  </si>
  <si>
    <t>yugami@cc.utsunomiya-u.ac.jp</t>
  </si>
  <si>
    <t>wjiang@mail.tsinghua.edu.cn</t>
  </si>
  <si>
    <t>tomoyo2000@naver.com</t>
  </si>
  <si>
    <t>fepsong@pusan.ac.kr</t>
  </si>
  <si>
    <t>nwintran@hotmail.com</t>
  </si>
  <si>
    <t>haejune@pusan.ac.kr</t>
  </si>
  <si>
    <t>akilinc@hvproducts.de</t>
  </si>
  <si>
    <t>fnkrasik@physics.technion.ac.il</t>
  </si>
  <si>
    <t>josh@physics.technion.ac.il</t>
  </si>
  <si>
    <t>werner.hartmann@siemens.com</t>
  </si>
  <si>
    <t>fnmeiri@wisemail.weizmann.ac.il</t>
  </si>
  <si>
    <t>kotaro@es.titech.ac.jp</t>
  </si>
  <si>
    <t>Thomas.Lennartsson@astro.lu.se</t>
  </si>
  <si>
    <t>hedo@pusan.ac.kr</t>
  </si>
  <si>
    <t>frank.scharf@rub.de</t>
  </si>
  <si>
    <t>manuilov@rf.unn.ru</t>
  </si>
  <si>
    <t>minhquang.tran@epfl.ch</t>
  </si>
  <si>
    <t>emanuele.ghedini@mail.ing.unibo.it</t>
  </si>
  <si>
    <t>kcleou@ess.nthu.edu.tw</t>
  </si>
  <si>
    <t>dah5@cornell.edu</t>
  </si>
  <si>
    <t>iberler@physik.uni-frankfurt.de</t>
  </si>
  <si>
    <t>johnv@nuc.berkeley.edu</t>
  </si>
  <si>
    <t>kinoshita.s.ac@m.titech.ac.jp</t>
  </si>
  <si>
    <t>hershcovitch@bnl.gov</t>
  </si>
  <si>
    <t>masween@sandia.gov</t>
  </si>
  <si>
    <t>kstalder@arthrocare.com</t>
  </si>
  <si>
    <t>mm.attaran@pulseniru.com</t>
  </si>
  <si>
    <t>scshannon@ncsu.edu</t>
  </si>
  <si>
    <t>gareth.hall@imperial.ac.uk</t>
  </si>
  <si>
    <t>ehchoi@kw.ac.kr</t>
  </si>
  <si>
    <t>horakhti@hotmail.com</t>
  </si>
  <si>
    <t>ki10076@hotmail.com</t>
  </si>
  <si>
    <t>a.agiral@utwente.nl</t>
  </si>
  <si>
    <t>paludit@gmail.com</t>
  </si>
  <si>
    <t>s.lebedev@imperial.ac.uk</t>
  </si>
  <si>
    <t>kolee@kapra.org</t>
  </si>
  <si>
    <t>serikov@irs.fzk.de</t>
  </si>
  <si>
    <t>sominski@rphf.spbstu.ru</t>
  </si>
  <si>
    <t>louksha@rphf.spbstu.ru</t>
  </si>
  <si>
    <t>g.gururaghav@gmail.com</t>
  </si>
  <si>
    <t>wmarszalek@devry.edu</t>
  </si>
  <si>
    <t>melzer@physik.uni-greifswald.de</t>
  </si>
  <si>
    <t>s.butler@osram.de</t>
  </si>
  <si>
    <t>storoghi@gmail.com</t>
  </si>
  <si>
    <t>luismir@igr.fr</t>
  </si>
  <si>
    <t>lars.wegner@ihm.fzk.de</t>
  </si>
  <si>
    <t>stephan.zimmermann@unibw.de</t>
  </si>
  <si>
    <t>kanemaru@pwr.ee.titech.ac.jp</t>
  </si>
  <si>
    <t>n-shirai@pwr.ee.titech.ac.jp</t>
  </si>
  <si>
    <t>justin.teissie@ipbs.fr</t>
  </si>
  <si>
    <t>simsek@metu.edu.tr</t>
  </si>
  <si>
    <t>hizal@metu.edu.tr</t>
  </si>
  <si>
    <t>chuvatin@lptp.polytechnique.fr</t>
  </si>
  <si>
    <t>danilo.dandrea@ihm.fzk.de</t>
  </si>
  <si>
    <t>i.kourakis@qubac.uk</t>
  </si>
  <si>
    <t>adam.harvey-thompson02@imperial.ac.uk</t>
  </si>
  <si>
    <t>satomoto@lhd.nifs.ac.jp</t>
  </si>
  <si>
    <t>lawrence.dressman@navy.mil</t>
  </si>
  <si>
    <t>ra-esfandyari@azaruniv.edu</t>
  </si>
  <si>
    <t>graeme.lister@sylvania.com</t>
  </si>
  <si>
    <t>lars.ludeking@atk.com</t>
  </si>
  <si>
    <t>andreas.meier@imf.fzk.de</t>
  </si>
  <si>
    <t>zotova@appl.sci-nnov.ru</t>
  </si>
  <si>
    <t>ginzburg@appl.sci-nnov.ru</t>
  </si>
  <si>
    <t>monica.blank@cpii.com</t>
  </si>
  <si>
    <t>takayama.sadatsugu@nifs.ac.jp</t>
  </si>
  <si>
    <t>gerd.gantenbein@ihm.fzk.de</t>
  </si>
  <si>
    <t>jianbo.jin@ihm.fzk.de</t>
  </si>
  <si>
    <t>lambert.feher@ihm.fzk.de</t>
  </si>
  <si>
    <t>ronald.redmer@uni-rostock.de</t>
  </si>
  <si>
    <t>helpman1@yonsei.ac.kr</t>
  </si>
  <si>
    <t>ekara002@odu.edu</t>
  </si>
  <si>
    <t>Horia-Eugen.Porteanu@fbh-berlin.de</t>
  </si>
  <si>
    <t>silvio.kuehn@fbh-berlin.de</t>
  </si>
  <si>
    <t>kossyi@fpl.gpi.ru</t>
  </si>
  <si>
    <t>n.tahir@gsi.de</t>
  </si>
  <si>
    <t>meb0004@auburn.edu</t>
  </si>
  <si>
    <t>zfalkenstein@appliedmedical.com</t>
  </si>
  <si>
    <t>freaman@mail.ru</t>
  </si>
  <si>
    <t>kim.keun.su@usherbrooke.ca</t>
  </si>
  <si>
    <t>david.campbell@iter.org</t>
  </si>
  <si>
    <t>chao.zhang@utbm.fr</t>
  </si>
  <si>
    <t>W.A.J.Vijvers@rijnhuizen.nl</t>
  </si>
  <si>
    <t>Roland.Gesche@fbh-berlin.de</t>
  </si>
  <si>
    <t>jjacobs@apexvc.com</t>
  </si>
  <si>
    <t>suk22@drexel.edu</t>
  </si>
  <si>
    <t>ibiloiu@mix.wvu.edu</t>
  </si>
  <si>
    <t>sn.bland@imperial.ac.uk</t>
  </si>
  <si>
    <t>john.pasour@nrl.navy.mil</t>
  </si>
  <si>
    <t>david.abe@nrl.navy.mil</t>
  </si>
  <si>
    <t>baruch.levush@nrl.navy.mil</t>
  </si>
  <si>
    <t>patrik@scanarc.se</t>
  </si>
  <si>
    <t>matej@scanarc.se</t>
  </si>
  <si>
    <t>thpendel@yahoo.com</t>
  </si>
  <si>
    <t>yy65@drexel.edu</t>
  </si>
  <si>
    <t>sara.abbate@onera.fr</t>
  </si>
  <si>
    <t>majeri_nassim@yahoo.fr</t>
  </si>
  <si>
    <t>reinhard.langer@physik.uni-augsburg.de</t>
  </si>
  <si>
    <t>dsinglet@usc.edu</t>
  </si>
  <si>
    <t>hmoto@mayu.ee.ehime-u.ac.jp</t>
  </si>
  <si>
    <t>martina.huber@ihm.fzk.de</t>
  </si>
  <si>
    <t>mail@hellmutschmidt.de</t>
  </si>
  <si>
    <t>jean-michel.pouvesle@univ-orleans.fr</t>
  </si>
  <si>
    <t>mbegliar@stevens.edu</t>
  </si>
  <si>
    <t>alexander.schmidt@itc-cpv.fzk.de</t>
  </si>
  <si>
    <t>ulrich.arnold@itc-cpv.fzk.de</t>
  </si>
  <si>
    <t>litvak@appl.sci-nnov.ru</t>
  </si>
  <si>
    <t>weltmann@inp-greifswald.de</t>
  </si>
  <si>
    <t>tryan@electrophysics.com</t>
  </si>
  <si>
    <t>kiraga@cbk.waw.pl</t>
  </si>
  <si>
    <t>s.a.kuznetsov@inp.nsp.su</t>
  </si>
  <si>
    <t>kartkfec@iitr.ernet.in</t>
  </si>
  <si>
    <t>vnvasilets@yandex.ru</t>
  </si>
  <si>
    <t>bertrand.etchessahar@cea.fr</t>
  </si>
  <si>
    <t>dk@plasma.physics.uoc.gr</t>
  </si>
  <si>
    <t>yeong-jer.chen@ttu.edu</t>
  </si>
  <si>
    <t>andreas.neuber@ttu.edu</t>
  </si>
  <si>
    <t>roberto.rosa@unimore.it</t>
  </si>
  <si>
    <t>chris.deeney@nnsa.doe.gov</t>
  </si>
  <si>
    <t>oda.yasuhisa@jaea.go.jp</t>
  </si>
  <si>
    <t>sgitomer@aol.com</t>
  </si>
  <si>
    <t>antonsen@umd.edu</t>
  </si>
  <si>
    <t>alexphy@tx.technion.ac.il</t>
  </si>
  <si>
    <t>ng16@llnl.gov</t>
  </si>
  <si>
    <t>ryan.umstattd@losangeles.at.mil</t>
  </si>
  <si>
    <t>rongilg@umich.edu</t>
  </si>
  <si>
    <t>john.goyer@L-3com.com</t>
  </si>
  <si>
    <t>arvinders@lycos.com</t>
  </si>
  <si>
    <t>zhhjiang.hotmail.com</t>
  </si>
  <si>
    <t>luxinpei@hotmail.com</t>
  </si>
  <si>
    <t>sbott@ucsd.gov</t>
  </si>
  <si>
    <t>ralph.schneider@nnsa.doe.gov</t>
  </si>
  <si>
    <t>pcs33@cornell.edu</t>
  </si>
  <si>
    <t>isaac.blesener@gmail.com</t>
  </si>
  <si>
    <t>mrm59@cornell.edu</t>
  </si>
  <si>
    <t>trentmc@lanl.gov</t>
  </si>
  <si>
    <t>genzag@yahoo.com</t>
  </si>
  <si>
    <t>zhyamani@kfupm.edu.sa</t>
  </si>
  <si>
    <t>djobe@ktech.com</t>
  </si>
  <si>
    <t>john.giuliani@nrl.navy.mil</t>
  </si>
  <si>
    <t>kladukhin@iep.uran.ru</t>
  </si>
  <si>
    <t>aokino@es.titech.ac.jp</t>
  </si>
  <si>
    <t>den@appl.sci-nnov.ru</t>
  </si>
  <si>
    <t>parsh@appl.sci-nnov.ru</t>
  </si>
  <si>
    <t>jancarek@troja.fjfi.cvut.cz</t>
  </si>
  <si>
    <t>frederic.zucchini@dga.defense.gouv.fr</t>
  </si>
  <si>
    <t>julien.grunenwald@dga.defense.gouv.fr</t>
  </si>
  <si>
    <t>bkmin@cpri.re.kr</t>
  </si>
  <si>
    <t>igor.a.chernyavskiy@saic.com</t>
  </si>
  <si>
    <t>jeanalexch@gmail.com</t>
  </si>
  <si>
    <t>damplet@sandia.gov</t>
  </si>
  <si>
    <t>george.swadling@gmail.com</t>
  </si>
  <si>
    <t>chris.jen@gmail.com</t>
  </si>
  <si>
    <t>asmussen@egr.msu.edu</t>
  </si>
  <si>
    <t>purwins@uni-muenster.de</t>
  </si>
  <si>
    <t>dilazzaro@frascati.enea.it</t>
  </si>
  <si>
    <t>hahaha13@snu.ac.kr</t>
  </si>
  <si>
    <t>parvanekalhor@yahoo.com</t>
  </si>
  <si>
    <t>shokoohi@aut.ac.ir</t>
  </si>
  <si>
    <t>sepideh.yazd@gmail.com</t>
  </si>
  <si>
    <t>s_abdollahi_jahdi@yahoo.com</t>
  </si>
  <si>
    <t>dac49@cornell.edu</t>
  </si>
  <si>
    <t>choi@k-plasma.u-tokyo.ac.jp</t>
  </si>
  <si>
    <t>y.zhao@gsi.de</t>
  </si>
  <si>
    <t>itigelis@phys.uoa.gr</t>
  </si>
  <si>
    <t>vomvor@central.ntua.gr</t>
  </si>
  <si>
    <t>sglee@nfri.re.kr</t>
  </si>
  <si>
    <t>nitongki@gmail.com</t>
  </si>
  <si>
    <t>muggli@usc.edu</t>
  </si>
  <si>
    <t>jwok@pusan.ac.kr</t>
  </si>
  <si>
    <t>kelly.mcdonald@navy.mil</t>
  </si>
  <si>
    <t>maxchung@so-net.net.tn</t>
  </si>
  <si>
    <t>bruno.caillier@univ-sfc.fr</t>
  </si>
  <si>
    <t>niniasse07@imperial.zc.uk</t>
  </si>
  <si>
    <t>a_roy@rediffmail.com</t>
  </si>
  <si>
    <t>johnsojb@lanl.gov</t>
  </si>
  <si>
    <t>knguyen.bwresearch@comcast.net</t>
  </si>
  <si>
    <t>hoffmann@physik.tu-darmstadt.de</t>
  </si>
  <si>
    <t>kazifiroz2002@gmail.com</t>
  </si>
  <si>
    <t>yhu@mx.nthu.edu.tw</t>
  </si>
  <si>
    <t>messmer@txcorp.com</t>
  </si>
  <si>
    <t>kesar@soreq.gov.il</t>
  </si>
  <si>
    <t>s.toepfl@dil-eu.de</t>
  </si>
  <si>
    <t>schweitzer@ipf.uni-stuttgart.de</t>
  </si>
  <si>
    <t>bjlee@physik.uni-frankfurt.de</t>
  </si>
  <si>
    <t>herdrich@irs.uni-stuttgart.de</t>
  </si>
  <si>
    <t>kschung@hanyang.ac.kr</t>
  </si>
  <si>
    <t>r.kling@osram.de</t>
  </si>
  <si>
    <t>jacques.ebrardt@cea.fr</t>
  </si>
  <si>
    <t>anja.glisovic@ifam.fraunhofer.de</t>
  </si>
  <si>
    <t>Loughborough University</t>
  </si>
  <si>
    <t>Michigan State University</t>
  </si>
  <si>
    <t>Research Institute of Innovative Technology for the Earth</t>
  </si>
  <si>
    <t>Soochow University</t>
  </si>
  <si>
    <t>Institute of Plasma Physics and Laser Microfusion</t>
  </si>
  <si>
    <t>MPI für extraterrestrische Physik</t>
  </si>
  <si>
    <t>FH Pforzheim</t>
  </si>
  <si>
    <t>University of Birmingham</t>
  </si>
  <si>
    <t>Tel Aviv University - Faculty of Engineering</t>
  </si>
  <si>
    <t>Uni Hamburg</t>
  </si>
  <si>
    <t>University of Maryland</t>
  </si>
  <si>
    <t>FSUE Toriy</t>
  </si>
  <si>
    <t>Vötsch Industrietechnik GmbH</t>
  </si>
  <si>
    <t>NIST</t>
  </si>
  <si>
    <t>IAP RAS</t>
  </si>
  <si>
    <t>University Karlsruhe</t>
  </si>
  <si>
    <t>Siemens AG</t>
  </si>
  <si>
    <t>University of New Mexico</t>
  </si>
  <si>
    <t>University of Colorado</t>
  </si>
  <si>
    <t>Tokai University</t>
  </si>
  <si>
    <t>University of Fukui</t>
  </si>
  <si>
    <t>Chubu University</t>
  </si>
  <si>
    <t>University of Tabriz</t>
  </si>
  <si>
    <t>RRC Kurchatov Institute</t>
  </si>
  <si>
    <t>Gunma University</t>
  </si>
  <si>
    <t>Office of Naval Research Global</t>
  </si>
  <si>
    <t>SENT ALREADY TO AP</t>
  </si>
  <si>
    <t>USD</t>
  </si>
</sst>
</file>

<file path=xl/styles.xml><?xml version="1.0" encoding="utf-8"?>
<styleSheet xmlns="http://schemas.openxmlformats.org/spreadsheetml/2006/main">
  <numFmts count="26">
    <numFmt numFmtId="5" formatCode="&quot;$&quot;#,##0_);\(&quot;$&quot;#,##0\)"/>
    <numFmt numFmtId="7" formatCode="&quot;$&quot;#,##0.00_);\(&quot;$&quot;#,##0.00\)"/>
    <numFmt numFmtId="44" formatCode="_(&quot;$&quot;* #,##0.00_);_(&quot;$&quot;* \(#,##0.00\);_(&quot;$&quot;* &quot;-&quot;??_);_(@_)"/>
    <numFmt numFmtId="43" formatCode="_(* #,##0.00_);_(* \(#,##0.00\);_(* &quot;-&quot;??_);_(@_)"/>
    <numFmt numFmtId="164" formatCode="#,##0\ &quot;€&quot;;\-#,##0\ &quot;€&quot;"/>
    <numFmt numFmtId="165" formatCode="_-* #,##0\ &quot;€&quot;_-;\-* #,##0\ &quot;€&quot;_-;_-* &quot;-&quot;\ &quot;€&quot;_-;_-@_-"/>
    <numFmt numFmtId="166" formatCode="_-* #,##0.00\ &quot;€&quot;_-;\-* #,##0.00\ &quot;€&quot;_-;_-* &quot;-&quot;??\ &quot;€&quot;_-;_-@_-"/>
    <numFmt numFmtId="167" formatCode="0_)"/>
    <numFmt numFmtId="168" formatCode="mmmm\ d\,\ yyyy"/>
    <numFmt numFmtId="169" formatCode="dd\-mmm\-yy"/>
    <numFmt numFmtId="170" formatCode="[$-409]dd\-mmm\-yy;@"/>
    <numFmt numFmtId="171" formatCode="_(* #,##0_);_(* \(#,##0\);_(* &quot;-&quot;??_);_(@_)"/>
    <numFmt numFmtId="172" formatCode="[$-409]d\-mmm\-yy;@"/>
    <numFmt numFmtId="173" formatCode="&quot;$&quot;#,##0.00"/>
    <numFmt numFmtId="174" formatCode="mm/dd/yy;@"/>
    <numFmt numFmtId="175" formatCode="_(&quot;$&quot;* #,##0_);_(&quot;$&quot;* \(#,##0\);_(&quot;$&quot;* &quot;-&quot;??_);_(@_)"/>
    <numFmt numFmtId="176" formatCode="[$-409]mmmm\ d\,\ yyyy;@"/>
    <numFmt numFmtId="177" formatCode="0.000"/>
    <numFmt numFmtId="178" formatCode="0.00000"/>
    <numFmt numFmtId="179" formatCode="General_)"/>
    <numFmt numFmtId="180" formatCode="0.0%"/>
    <numFmt numFmtId="181" formatCode="#,##0.00\ &quot;€&quot;"/>
    <numFmt numFmtId="182" formatCode="#,##0\ &quot;€&quot;"/>
    <numFmt numFmtId="183" formatCode="#,##0\ _€"/>
    <numFmt numFmtId="184" formatCode="#,##0\ [$€-1]"/>
    <numFmt numFmtId="185" formatCode="_([$€]* #,##0.00_);_([$€]* \(#,##0.00\);_([$€]* &quot;-&quot;??_);_(@_)"/>
  </numFmts>
  <fonts count="176">
    <font>
      <sz val="10"/>
      <name val="Arial"/>
    </font>
    <font>
      <sz val="10"/>
      <name val="Arial"/>
      <family val="2"/>
    </font>
    <font>
      <sz val="8"/>
      <name val="Tahoma"/>
      <family val="2"/>
    </font>
    <font>
      <sz val="8"/>
      <name val="Helv"/>
    </font>
    <font>
      <sz val="10"/>
      <name val="Courier"/>
      <family val="3"/>
    </font>
    <font>
      <b/>
      <sz val="8"/>
      <name val="Helv"/>
    </font>
    <font>
      <b/>
      <sz val="8"/>
      <color indexed="12"/>
      <name val="Helv"/>
    </font>
    <font>
      <b/>
      <sz val="8"/>
      <name val="Arial"/>
      <family val="2"/>
    </font>
    <font>
      <b/>
      <sz val="10"/>
      <name val="Arial"/>
      <family val="2"/>
    </font>
    <font>
      <b/>
      <sz val="10"/>
      <color indexed="12"/>
      <name val="Arial"/>
      <family val="2"/>
    </font>
    <font>
      <i/>
      <sz val="10"/>
      <name val="Arial"/>
      <family val="2"/>
    </font>
    <font>
      <sz val="8"/>
      <name val="MS Sans Serif"/>
      <family val="2"/>
    </font>
    <font>
      <i/>
      <sz val="8"/>
      <name val="Helv"/>
    </font>
    <font>
      <sz val="8"/>
      <name val="MS Sans Serif"/>
      <family val="2"/>
    </font>
    <font>
      <vertAlign val="subscript"/>
      <sz val="8"/>
      <name val="helv"/>
    </font>
    <font>
      <vertAlign val="subscript"/>
      <sz val="10"/>
      <name val="Arial"/>
      <family val="2"/>
    </font>
    <font>
      <b/>
      <sz val="10"/>
      <name val="Courier"/>
      <family val="3"/>
    </font>
    <font>
      <b/>
      <sz val="10"/>
      <name val="Arial"/>
      <family val="2"/>
    </font>
    <font>
      <b/>
      <i/>
      <sz val="8"/>
      <name val="Helv"/>
    </font>
    <font>
      <b/>
      <i/>
      <sz val="10"/>
      <name val="Arial"/>
      <family val="2"/>
    </font>
    <font>
      <b/>
      <i/>
      <sz val="8"/>
      <color indexed="9"/>
      <name val="Arial"/>
      <family val="2"/>
    </font>
    <font>
      <b/>
      <sz val="8"/>
      <color indexed="9"/>
      <name val="Arial"/>
      <family val="2"/>
    </font>
    <font>
      <b/>
      <i/>
      <sz val="10"/>
      <color indexed="9"/>
      <name val="Arial"/>
      <family val="2"/>
    </font>
    <font>
      <b/>
      <i/>
      <sz val="10"/>
      <color indexed="9"/>
      <name val="Helv"/>
    </font>
    <font>
      <b/>
      <sz val="9"/>
      <name val="Helv"/>
    </font>
    <font>
      <b/>
      <sz val="12"/>
      <name val="Arial"/>
      <family val="2"/>
    </font>
    <font>
      <b/>
      <sz val="12"/>
      <name val="Helv"/>
    </font>
    <font>
      <b/>
      <sz val="10"/>
      <name val="Helv"/>
    </font>
    <font>
      <b/>
      <sz val="12"/>
      <name val="MS Sans Serif"/>
      <family val="2"/>
    </font>
    <font>
      <b/>
      <sz val="10"/>
      <name val="MS Sans Serif"/>
      <family val="2"/>
    </font>
    <font>
      <sz val="10"/>
      <name val="MS Sans Serif"/>
      <family val="2"/>
    </font>
    <font>
      <sz val="10"/>
      <name val="MS Sans Serif"/>
      <family val="2"/>
    </font>
    <font>
      <sz val="8"/>
      <name val="Courier"/>
      <family val="3"/>
    </font>
    <font>
      <b/>
      <sz val="8"/>
      <name val="MS Sans Serif"/>
      <family val="2"/>
    </font>
    <font>
      <b/>
      <sz val="8"/>
      <name val="MS Sans Serif"/>
      <family val="2"/>
    </font>
    <font>
      <u/>
      <sz val="10"/>
      <color indexed="12"/>
      <name val="Arial"/>
      <family val="2"/>
    </font>
    <font>
      <sz val="10"/>
      <color indexed="18"/>
      <name val="Arial"/>
      <family val="2"/>
    </font>
    <font>
      <sz val="10"/>
      <color indexed="12"/>
      <name val="Arial"/>
      <family val="2"/>
    </font>
    <font>
      <b/>
      <sz val="11"/>
      <name val="Arial"/>
      <family val="2"/>
    </font>
    <font>
      <sz val="11"/>
      <name val="Arial"/>
      <family val="2"/>
    </font>
    <font>
      <sz val="10"/>
      <name val="Arial"/>
      <family val="2"/>
    </font>
    <font>
      <sz val="12"/>
      <name val="Arial"/>
      <family val="2"/>
    </font>
    <font>
      <b/>
      <sz val="14"/>
      <name val="Arial"/>
      <family val="2"/>
    </font>
    <font>
      <u/>
      <sz val="14"/>
      <name val="Arial"/>
      <family val="2"/>
    </font>
    <font>
      <sz val="12"/>
      <name val="Arial"/>
      <family val="2"/>
    </font>
    <font>
      <sz val="11"/>
      <name val="Arial"/>
      <family val="2"/>
    </font>
    <font>
      <sz val="8"/>
      <name val="Arial"/>
      <family val="2"/>
    </font>
    <font>
      <sz val="12"/>
      <name val="MS Sans Serif"/>
      <family val="2"/>
    </font>
    <font>
      <sz val="12"/>
      <name val="MS Sans Serif"/>
      <family val="2"/>
    </font>
    <font>
      <sz val="12"/>
      <name val="Courier"/>
      <family val="3"/>
    </font>
    <font>
      <b/>
      <sz val="12"/>
      <name val="MS Sans Serif"/>
      <family val="2"/>
    </font>
    <font>
      <b/>
      <sz val="13.5"/>
      <color indexed="9"/>
      <name val="MS Sans Serif"/>
      <family val="2"/>
    </font>
    <font>
      <b/>
      <sz val="13.5"/>
      <color indexed="9"/>
      <name val="Arial"/>
      <family val="2"/>
    </font>
    <font>
      <i/>
      <sz val="8"/>
      <name val="MS Sans Serif"/>
      <family val="2"/>
    </font>
    <font>
      <b/>
      <i/>
      <sz val="10"/>
      <name val="MS Sans Serif"/>
      <family val="2"/>
    </font>
    <font>
      <b/>
      <i/>
      <sz val="8"/>
      <name val="MS Sans Serif"/>
      <family val="2"/>
    </font>
    <font>
      <b/>
      <sz val="14"/>
      <name val="Helv"/>
    </font>
    <font>
      <b/>
      <sz val="18"/>
      <name val="MS Sans Serif"/>
      <family val="2"/>
    </font>
    <font>
      <sz val="18"/>
      <name val="Arial"/>
      <family val="2"/>
    </font>
    <font>
      <sz val="10"/>
      <name val="Arial"/>
      <family val="2"/>
    </font>
    <font>
      <b/>
      <sz val="8.5"/>
      <name val="MS Sans Serif"/>
      <family val="2"/>
    </font>
    <font>
      <b/>
      <i/>
      <sz val="12"/>
      <color indexed="10"/>
      <name val="Arial"/>
      <family val="2"/>
    </font>
    <font>
      <i/>
      <sz val="12"/>
      <color indexed="10"/>
      <name val="Arial"/>
      <family val="2"/>
    </font>
    <font>
      <sz val="14"/>
      <name val="Arial"/>
      <family val="2"/>
    </font>
    <font>
      <b/>
      <sz val="16"/>
      <name val="Arial"/>
      <family val="2"/>
    </font>
    <font>
      <b/>
      <i/>
      <sz val="8"/>
      <name val="Arial"/>
      <family val="2"/>
    </font>
    <font>
      <i/>
      <sz val="8"/>
      <name val="Arial"/>
      <family val="2"/>
    </font>
    <font>
      <b/>
      <sz val="9"/>
      <name val="Arial"/>
      <family val="2"/>
    </font>
    <font>
      <sz val="9"/>
      <name val="Arial"/>
      <family val="2"/>
    </font>
    <font>
      <b/>
      <i/>
      <sz val="9"/>
      <name val="Arial"/>
      <family val="2"/>
    </font>
    <font>
      <b/>
      <sz val="16"/>
      <name val="Helv"/>
    </font>
    <font>
      <b/>
      <sz val="11"/>
      <name val="Helv"/>
    </font>
    <font>
      <b/>
      <sz val="12"/>
      <name val="Arial"/>
      <family val="2"/>
    </font>
    <font>
      <b/>
      <sz val="14"/>
      <color indexed="9"/>
      <name val="Helv"/>
    </font>
    <font>
      <sz val="10"/>
      <name val="Helv"/>
    </font>
    <font>
      <b/>
      <vertAlign val="subscript"/>
      <sz val="12"/>
      <name val="Arial"/>
      <family val="2"/>
    </font>
    <font>
      <sz val="9"/>
      <name val="Arial"/>
      <family val="2"/>
    </font>
    <font>
      <b/>
      <sz val="10"/>
      <color indexed="8"/>
      <name val="Arial"/>
      <family val="2"/>
    </font>
    <font>
      <sz val="14"/>
      <name val="Arial"/>
      <family val="2"/>
    </font>
    <font>
      <u/>
      <sz val="12"/>
      <color indexed="12"/>
      <name val="Arial"/>
      <family val="2"/>
    </font>
    <font>
      <b/>
      <sz val="13.5"/>
      <name val="MS Sans Serif"/>
      <family val="2"/>
    </font>
    <font>
      <b/>
      <sz val="22"/>
      <name val="Arial"/>
      <family val="2"/>
    </font>
    <font>
      <b/>
      <sz val="11"/>
      <color indexed="8"/>
      <name val="Arial"/>
      <family val="2"/>
    </font>
    <font>
      <b/>
      <sz val="10"/>
      <color indexed="9"/>
      <name val="MS Sans Serif"/>
      <family val="2"/>
    </font>
    <font>
      <b/>
      <sz val="11"/>
      <color indexed="9"/>
      <name val="Arial"/>
      <family val="2"/>
    </font>
    <font>
      <b/>
      <sz val="10"/>
      <color indexed="9"/>
      <name val="MS Sans Serif"/>
      <family val="2"/>
    </font>
    <font>
      <b/>
      <sz val="10"/>
      <color indexed="9"/>
      <name val="Arial"/>
      <family val="2"/>
    </font>
    <font>
      <b/>
      <sz val="12"/>
      <color indexed="9"/>
      <name val="Arial"/>
      <family val="2"/>
    </font>
    <font>
      <b/>
      <sz val="12"/>
      <color indexed="9"/>
      <name val="MS Sans Serif"/>
      <family val="2"/>
    </font>
    <font>
      <sz val="12"/>
      <name val="Marlett"/>
      <charset val="2"/>
    </font>
    <font>
      <b/>
      <sz val="20"/>
      <name val="Arial"/>
      <family val="2"/>
    </font>
    <font>
      <sz val="20"/>
      <name val="Arial"/>
      <family val="2"/>
    </font>
    <font>
      <b/>
      <sz val="10"/>
      <color indexed="9"/>
      <name val="Arial"/>
      <family val="2"/>
    </font>
    <font>
      <b/>
      <sz val="18"/>
      <color indexed="9"/>
      <name val="Arial"/>
      <family val="2"/>
    </font>
    <font>
      <sz val="8"/>
      <name val="Arial Narrow"/>
      <family val="2"/>
    </font>
    <font>
      <sz val="18"/>
      <name val="MS Sans Serif"/>
      <family val="2"/>
    </font>
    <font>
      <b/>
      <sz val="12"/>
      <color indexed="18"/>
      <name val="Arial"/>
      <family val="2"/>
    </font>
    <font>
      <sz val="12"/>
      <color indexed="18"/>
      <name val="Arial"/>
      <family val="2"/>
    </font>
    <font>
      <sz val="10"/>
      <color indexed="18"/>
      <name val="Arial"/>
      <family val="2"/>
    </font>
    <font>
      <b/>
      <sz val="8"/>
      <color indexed="18"/>
      <name val="Helv"/>
    </font>
    <font>
      <sz val="16"/>
      <name val="Arial"/>
      <family val="2"/>
    </font>
    <font>
      <b/>
      <i/>
      <sz val="10"/>
      <color indexed="18"/>
      <name val="Arial"/>
      <family val="2"/>
    </font>
    <font>
      <sz val="10"/>
      <name val="Geneva"/>
    </font>
    <font>
      <u/>
      <sz val="7.5"/>
      <color indexed="12"/>
      <name val="Geneva"/>
    </font>
    <font>
      <sz val="8"/>
      <name val="Geneva"/>
    </font>
    <font>
      <b/>
      <sz val="10"/>
      <name val="Geneva"/>
    </font>
    <font>
      <b/>
      <sz val="12"/>
      <name val="Geneva"/>
    </font>
    <font>
      <sz val="11"/>
      <name val="Geneva"/>
    </font>
    <font>
      <b/>
      <sz val="11"/>
      <name val="Geneva"/>
    </font>
    <font>
      <b/>
      <u/>
      <sz val="11"/>
      <name val="Geneva"/>
    </font>
    <font>
      <b/>
      <u/>
      <sz val="11"/>
      <name val="Arial"/>
      <family val="2"/>
    </font>
    <font>
      <sz val="12"/>
      <name val="Geneva"/>
    </font>
    <font>
      <b/>
      <sz val="11"/>
      <color indexed="10"/>
      <name val="Geneva"/>
    </font>
    <font>
      <b/>
      <sz val="9"/>
      <name val="Geneva"/>
    </font>
    <font>
      <sz val="9"/>
      <name val="Geneva"/>
    </font>
    <font>
      <i/>
      <sz val="10"/>
      <name val="Geneva"/>
    </font>
    <font>
      <i/>
      <sz val="9"/>
      <name val="Geneva"/>
    </font>
    <font>
      <b/>
      <i/>
      <sz val="10"/>
      <color indexed="10"/>
      <name val="Geneva"/>
    </font>
    <font>
      <u/>
      <sz val="10"/>
      <name val="Geneva"/>
    </font>
    <font>
      <b/>
      <u/>
      <sz val="10"/>
      <name val="Geneva"/>
    </font>
    <font>
      <sz val="10"/>
      <color indexed="8"/>
      <name val="Genva"/>
    </font>
    <font>
      <b/>
      <sz val="8"/>
      <name val="Geneva"/>
    </font>
    <font>
      <b/>
      <sz val="10"/>
      <color indexed="53"/>
      <name val="Geneva"/>
    </font>
    <font>
      <sz val="9"/>
      <color indexed="12"/>
      <name val="Arial"/>
      <family val="2"/>
    </font>
    <font>
      <b/>
      <sz val="9"/>
      <color indexed="53"/>
      <name val="Geneva"/>
    </font>
    <font>
      <b/>
      <i/>
      <sz val="9"/>
      <color indexed="53"/>
      <name val="Geneva"/>
    </font>
    <font>
      <sz val="8.5"/>
      <name val="MS Sans Serif"/>
      <family val="2"/>
    </font>
    <font>
      <sz val="10"/>
      <color indexed="10"/>
      <name val="Geneva"/>
    </font>
    <font>
      <b/>
      <sz val="10"/>
      <color indexed="10"/>
      <name val="Geneva"/>
    </font>
    <font>
      <b/>
      <sz val="9"/>
      <color indexed="10"/>
      <name val="Geneva"/>
    </font>
    <font>
      <sz val="10"/>
      <color indexed="53"/>
      <name val="Geneva"/>
    </font>
    <font>
      <sz val="8.5"/>
      <name val="Arial"/>
      <family val="2"/>
    </font>
    <font>
      <sz val="12"/>
      <name val="Helv"/>
    </font>
    <font>
      <b/>
      <sz val="10"/>
      <color indexed="12"/>
      <name val="MS Sans Serif"/>
      <family val="2"/>
    </font>
    <font>
      <b/>
      <sz val="24"/>
      <color indexed="18"/>
      <name val="MS Sans Serif"/>
      <family val="2"/>
    </font>
    <font>
      <sz val="24"/>
      <color indexed="18"/>
      <name val="Arial"/>
      <family val="2"/>
    </font>
    <font>
      <b/>
      <sz val="24"/>
      <color indexed="60"/>
      <name val="MS Sans Serif"/>
      <family val="2"/>
    </font>
    <font>
      <sz val="24"/>
      <color indexed="60"/>
      <name val="Arial"/>
      <family val="2"/>
    </font>
    <font>
      <b/>
      <sz val="10"/>
      <color indexed="60"/>
      <name val="Helv"/>
    </font>
    <font>
      <b/>
      <sz val="24"/>
      <name val="Arial"/>
      <family val="2"/>
    </font>
    <font>
      <b/>
      <sz val="9"/>
      <color indexed="60"/>
      <name val="Helv"/>
    </font>
    <font>
      <b/>
      <sz val="10"/>
      <color indexed="60"/>
      <name val="Arial"/>
      <family val="2"/>
    </font>
    <font>
      <b/>
      <sz val="10"/>
      <color indexed="17"/>
      <name val="MS Sans Serif"/>
      <family val="2"/>
    </font>
    <font>
      <b/>
      <sz val="8.5"/>
      <color indexed="17"/>
      <name val="MS Sans Serif"/>
      <family val="2"/>
    </font>
    <font>
      <b/>
      <sz val="16"/>
      <color indexed="12"/>
      <name val="Arial"/>
      <family val="2"/>
    </font>
    <font>
      <sz val="16"/>
      <color indexed="12"/>
      <name val="Arial"/>
      <family val="2"/>
    </font>
    <font>
      <b/>
      <i/>
      <sz val="11"/>
      <color indexed="9"/>
      <name val="Arial"/>
      <family val="2"/>
    </font>
    <font>
      <b/>
      <i/>
      <sz val="10"/>
      <name val="Helv"/>
    </font>
    <font>
      <b/>
      <sz val="9"/>
      <name val="Arial"/>
      <family val="2"/>
    </font>
    <font>
      <sz val="8"/>
      <color indexed="10"/>
      <name val="Helv"/>
    </font>
    <font>
      <sz val="10"/>
      <color indexed="10"/>
      <name val="Arial"/>
      <family val="2"/>
    </font>
    <font>
      <b/>
      <sz val="12"/>
      <color indexed="12"/>
      <name val="Arial"/>
      <family val="2"/>
    </font>
    <font>
      <b/>
      <sz val="18"/>
      <name val="Arial"/>
      <family val="2"/>
    </font>
    <font>
      <b/>
      <sz val="10"/>
      <color indexed="48"/>
      <name val="Arial"/>
      <family val="2"/>
    </font>
    <font>
      <b/>
      <sz val="12"/>
      <color indexed="8"/>
      <name val="Arial"/>
      <family val="2"/>
    </font>
    <font>
      <sz val="8"/>
      <color indexed="12"/>
      <name val="Helv"/>
    </font>
    <font>
      <b/>
      <sz val="10"/>
      <color indexed="8"/>
      <name val="Helv"/>
    </font>
    <font>
      <sz val="10"/>
      <color indexed="8"/>
      <name val="Arial"/>
      <family val="2"/>
    </font>
    <font>
      <b/>
      <sz val="8"/>
      <color indexed="8"/>
      <name val="Helv"/>
    </font>
    <font>
      <sz val="10"/>
      <name val="Arial"/>
      <family val="2"/>
    </font>
    <font>
      <b/>
      <sz val="11"/>
      <color indexed="8"/>
      <name val="Helv"/>
    </font>
    <font>
      <b/>
      <sz val="10"/>
      <color indexed="8"/>
      <name val="Arial"/>
      <family val="2"/>
    </font>
    <font>
      <b/>
      <sz val="12"/>
      <color indexed="8"/>
      <name val="MS Sans Serif"/>
      <family val="2"/>
    </font>
    <font>
      <b/>
      <sz val="8"/>
      <color indexed="9"/>
      <name val="Helv"/>
    </font>
    <font>
      <sz val="14"/>
      <color indexed="12"/>
      <name val="Arial"/>
      <family val="2"/>
    </font>
    <font>
      <b/>
      <sz val="10"/>
      <color indexed="18"/>
      <name val="Arial"/>
      <family val="2"/>
    </font>
    <font>
      <sz val="10"/>
      <color indexed="12"/>
      <name val="Arial"/>
      <family val="2"/>
    </font>
    <font>
      <sz val="12"/>
      <color indexed="10"/>
      <name val="Arial"/>
      <family val="2"/>
    </font>
    <font>
      <sz val="18"/>
      <color indexed="10"/>
      <name val="Arial"/>
      <family val="2"/>
    </font>
    <font>
      <b/>
      <sz val="18"/>
      <color indexed="10"/>
      <name val="Arial"/>
      <family val="2"/>
    </font>
    <font>
      <i/>
      <sz val="10"/>
      <name val="Arial"/>
      <family val="2"/>
    </font>
    <font>
      <sz val="11"/>
      <color indexed="18"/>
      <name val="Arial"/>
      <family val="2"/>
    </font>
    <font>
      <sz val="8"/>
      <color indexed="10"/>
      <name val="MS Sans Serif"/>
      <family val="2"/>
    </font>
    <font>
      <sz val="8"/>
      <color indexed="10"/>
      <name val="MS Sans Serif"/>
      <family val="2"/>
    </font>
    <font>
      <sz val="10"/>
      <color indexed="8"/>
      <name val="Arial"/>
      <family val="2"/>
    </font>
    <font>
      <b/>
      <sz val="10"/>
      <name val="Courier"/>
      <family val="3"/>
    </font>
  </fonts>
  <fills count="2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lightGray"/>
    </fill>
    <fill>
      <patternFill patternType="solid">
        <fgColor indexed="65"/>
        <bgColor indexed="64"/>
      </patternFill>
    </fill>
    <fill>
      <patternFill patternType="solid">
        <fgColor indexed="44"/>
        <bgColor indexed="64"/>
      </patternFill>
    </fill>
    <fill>
      <patternFill patternType="solid">
        <fgColor indexed="15"/>
        <bgColor indexed="64"/>
      </patternFill>
    </fill>
    <fill>
      <patternFill patternType="solid">
        <fgColor indexed="18"/>
        <bgColor indexed="64"/>
      </patternFill>
    </fill>
    <fill>
      <patternFill patternType="darkTrellis"/>
    </fill>
    <fill>
      <patternFill patternType="solid">
        <fgColor indexed="61"/>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45"/>
        <bgColor indexed="64"/>
      </patternFill>
    </fill>
    <fill>
      <patternFill patternType="solid">
        <fgColor indexed="59"/>
        <bgColor indexed="64"/>
      </patternFill>
    </fill>
    <fill>
      <patternFill patternType="solid">
        <fgColor rgb="FFFFFF00"/>
        <bgColor indexed="64"/>
      </patternFill>
    </fill>
    <fill>
      <patternFill patternType="solid">
        <fgColor rgb="FF92D050"/>
        <bgColor indexed="64"/>
      </patternFill>
    </fill>
  </fills>
  <borders count="134">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bottom style="double">
        <color indexed="64"/>
      </bottom>
      <diagonal/>
    </border>
    <border>
      <left style="thin">
        <color indexed="64"/>
      </left>
      <right style="thin">
        <color indexed="8"/>
      </right>
      <top style="thin">
        <color indexed="64"/>
      </top>
      <bottom style="thin">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bottom style="double">
        <color indexed="8"/>
      </bottom>
      <diagonal/>
    </border>
    <border>
      <left/>
      <right/>
      <top/>
      <bottom style="thin">
        <color indexed="8"/>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8"/>
      </bottom>
      <diagonal/>
    </border>
    <border>
      <left/>
      <right style="thin">
        <color indexed="64"/>
      </right>
      <top/>
      <bottom style="double">
        <color indexed="8"/>
      </bottom>
      <diagonal/>
    </border>
    <border>
      <left/>
      <right style="thin">
        <color indexed="8"/>
      </right>
      <top/>
      <bottom style="thin">
        <color indexed="8"/>
      </bottom>
      <diagonal/>
    </border>
    <border>
      <left/>
      <right style="thin">
        <color indexed="8"/>
      </right>
      <top/>
      <bottom style="double">
        <color indexed="64"/>
      </bottom>
      <diagonal/>
    </border>
    <border>
      <left/>
      <right style="thin">
        <color indexed="8"/>
      </right>
      <top style="thin">
        <color indexed="8"/>
      </top>
      <bottom style="thin">
        <color indexed="8"/>
      </bottom>
      <diagonal/>
    </border>
    <border>
      <left/>
      <right style="thin">
        <color indexed="8"/>
      </right>
      <top style="thin">
        <color indexed="64"/>
      </top>
      <bottom style="double">
        <color indexed="64"/>
      </bottom>
      <diagonal/>
    </border>
    <border>
      <left style="thin">
        <color indexed="64"/>
      </left>
      <right style="thin">
        <color indexed="64"/>
      </right>
      <top/>
      <bottom style="thin">
        <color indexed="8"/>
      </bottom>
      <diagonal/>
    </border>
    <border>
      <left/>
      <right style="thin">
        <color indexed="8"/>
      </right>
      <top/>
      <bottom style="double">
        <color indexed="8"/>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medium">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double">
        <color indexed="64"/>
      </left>
      <right style="thin">
        <color indexed="64"/>
      </right>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bottom style="thin">
        <color indexed="64"/>
      </bottom>
      <diagonal/>
    </border>
    <border>
      <left style="double">
        <color indexed="64"/>
      </left>
      <right/>
      <top/>
      <bottom style="thin">
        <color indexed="64"/>
      </bottom>
      <diagonal/>
    </border>
    <border>
      <left style="medium">
        <color indexed="64"/>
      </left>
      <right style="double">
        <color indexed="64"/>
      </right>
      <top/>
      <bottom style="thin">
        <color indexed="64"/>
      </bottom>
      <diagonal/>
    </border>
    <border>
      <left style="double">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double">
        <color indexed="8"/>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8"/>
      </bottom>
      <diagonal/>
    </border>
    <border>
      <left style="thin">
        <color indexed="8"/>
      </left>
      <right/>
      <top style="thin">
        <color indexed="64"/>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style="thin">
        <color indexed="64"/>
      </top>
      <bottom style="thin">
        <color indexed="8"/>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8"/>
      </bottom>
      <diagonal/>
    </border>
  </borders>
  <cellStyleXfs count="9">
    <xf numFmtId="0" fontId="0" fillId="0" borderId="0"/>
    <xf numFmtId="43" fontId="1" fillId="0" borderId="0" applyFont="0" applyFill="0" applyBorder="0" applyAlignment="0" applyProtection="0"/>
    <xf numFmtId="185" fontId="1" fillId="0" borderId="0" applyFont="0" applyFill="0" applyBorder="0" applyAlignment="0" applyProtection="0"/>
    <xf numFmtId="0" fontId="35"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167" fontId="4" fillId="0" borderId="0"/>
    <xf numFmtId="5" fontId="102" fillId="0" borderId="0"/>
    <xf numFmtId="9" fontId="1" fillId="0" borderId="0" applyFont="0" applyFill="0" applyBorder="0" applyAlignment="0" applyProtection="0"/>
    <xf numFmtId="44" fontId="1" fillId="0" borderId="0" applyFont="0" applyFill="0" applyBorder="0" applyAlignment="0" applyProtection="0"/>
  </cellStyleXfs>
  <cellXfs count="2851">
    <xf numFmtId="0" fontId="0" fillId="0" borderId="0" xfId="0"/>
    <xf numFmtId="2" fontId="3" fillId="0" borderId="0" xfId="5" applyNumberFormat="1" applyFont="1" applyProtection="1"/>
    <xf numFmtId="2" fontId="5" fillId="0" borderId="0" xfId="5" applyNumberFormat="1" applyFont="1" applyProtection="1"/>
    <xf numFmtId="2" fontId="5" fillId="0" borderId="0" xfId="5" applyNumberFormat="1" applyFont="1" applyAlignment="1" applyProtection="1">
      <alignment horizontal="center"/>
    </xf>
    <xf numFmtId="2" fontId="4" fillId="0" borderId="0" xfId="5" applyNumberFormat="1" applyFont="1" applyFill="1" applyProtection="1"/>
    <xf numFmtId="2" fontId="5" fillId="0" borderId="0" xfId="5" applyNumberFormat="1" applyFont="1" applyAlignment="1" applyProtection="1">
      <alignment horizontal="centerContinuous"/>
    </xf>
    <xf numFmtId="2" fontId="6" fillId="0" borderId="0" xfId="5" applyNumberFormat="1" applyFont="1" applyAlignment="1" applyProtection="1">
      <alignment horizontal="center"/>
    </xf>
    <xf numFmtId="2" fontId="3" fillId="0" borderId="0" xfId="5" applyNumberFormat="1" applyFont="1" applyBorder="1" applyProtection="1"/>
    <xf numFmtId="2" fontId="3" fillId="0" borderId="1" xfId="5" applyNumberFormat="1" applyFont="1" applyBorder="1" applyProtection="1"/>
    <xf numFmtId="2" fontId="3" fillId="0" borderId="1" xfId="5" applyNumberFormat="1" applyFont="1" applyFill="1" applyBorder="1" applyProtection="1"/>
    <xf numFmtId="0" fontId="0" fillId="0" borderId="0" xfId="0" applyBorder="1"/>
    <xf numFmtId="2" fontId="5" fillId="2" borderId="2" xfId="5" applyNumberFormat="1" applyFont="1" applyFill="1" applyBorder="1" applyAlignment="1" applyProtection="1">
      <protection locked="0"/>
    </xf>
    <xf numFmtId="2" fontId="5" fillId="2" borderId="3" xfId="5" applyNumberFormat="1" applyFont="1" applyFill="1" applyBorder="1" applyAlignment="1" applyProtection="1">
      <protection locked="0"/>
    </xf>
    <xf numFmtId="169" fontId="7" fillId="2" borderId="4" xfId="5" applyNumberFormat="1" applyFont="1" applyFill="1" applyBorder="1" applyAlignment="1" applyProtection="1">
      <alignment horizontal="center"/>
      <protection locked="0"/>
    </xf>
    <xf numFmtId="2" fontId="3" fillId="0" borderId="0" xfId="5" applyNumberFormat="1" applyFont="1" applyAlignment="1" applyProtection="1">
      <alignment horizontal="right"/>
    </xf>
    <xf numFmtId="2" fontId="3" fillId="3" borderId="0" xfId="5" applyNumberFormat="1" applyFont="1" applyFill="1" applyProtection="1"/>
    <xf numFmtId="2" fontId="3" fillId="3" borderId="0" xfId="5" applyNumberFormat="1" applyFont="1" applyFill="1" applyAlignment="1" applyProtection="1">
      <alignment horizontal="right"/>
    </xf>
    <xf numFmtId="2" fontId="3" fillId="0" borderId="0" xfId="5" applyNumberFormat="1" applyFont="1" applyFill="1" applyProtection="1"/>
    <xf numFmtId="2" fontId="3" fillId="0" borderId="0" xfId="5" applyNumberFormat="1" applyFont="1" applyAlignment="1" applyProtection="1">
      <alignment horizontal="left"/>
    </xf>
    <xf numFmtId="2" fontId="3" fillId="3" borderId="0" xfId="5" applyNumberFormat="1" applyFont="1" applyFill="1" applyAlignment="1" applyProtection="1">
      <alignment horizontal="left"/>
    </xf>
    <xf numFmtId="2" fontId="3" fillId="0" borderId="0" xfId="5" applyNumberFormat="1" applyFont="1" applyAlignment="1" applyProtection="1">
      <alignment horizontal="center"/>
    </xf>
    <xf numFmtId="2" fontId="3" fillId="0" borderId="5" xfId="5" applyNumberFormat="1" applyFont="1" applyBorder="1" applyProtection="1"/>
    <xf numFmtId="2" fontId="3" fillId="0" borderId="6" xfId="5" applyNumberFormat="1" applyFont="1" applyBorder="1" applyProtection="1"/>
    <xf numFmtId="0" fontId="8" fillId="0" borderId="0" xfId="0" applyFont="1" applyAlignment="1">
      <alignment horizontal="center"/>
    </xf>
    <xf numFmtId="2" fontId="3" fillId="2" borderId="4" xfId="5" applyNumberFormat="1" applyFont="1" applyFill="1" applyBorder="1" applyProtection="1">
      <protection locked="0"/>
    </xf>
    <xf numFmtId="9" fontId="7" fillId="2" borderId="7" xfId="5" applyNumberFormat="1" applyFont="1" applyFill="1" applyBorder="1" applyProtection="1">
      <protection locked="0"/>
    </xf>
    <xf numFmtId="2" fontId="7" fillId="2" borderId="8" xfId="5" applyNumberFormat="1" applyFont="1" applyFill="1" applyBorder="1" applyProtection="1">
      <protection locked="0"/>
    </xf>
    <xf numFmtId="2" fontId="8" fillId="0" borderId="0" xfId="5" applyNumberFormat="1" applyFont="1" applyAlignment="1" applyProtection="1">
      <alignment horizontal="center"/>
    </xf>
    <xf numFmtId="0" fontId="0" fillId="0" borderId="0" xfId="0" applyProtection="1"/>
    <xf numFmtId="2" fontId="5" fillId="0" borderId="9" xfId="5" applyNumberFormat="1" applyFont="1" applyBorder="1" applyProtection="1"/>
    <xf numFmtId="2" fontId="5" fillId="0" borderId="0" xfId="5" applyNumberFormat="1" applyFont="1" applyAlignment="1" applyProtection="1"/>
    <xf numFmtId="2" fontId="3" fillId="0" borderId="10" xfId="5" applyNumberFormat="1" applyFont="1" applyBorder="1" applyProtection="1"/>
    <xf numFmtId="1" fontId="3" fillId="2" borderId="11" xfId="5" applyNumberFormat="1" applyFont="1" applyFill="1" applyBorder="1" applyAlignment="1" applyProtection="1">
      <alignment horizontal="center"/>
      <protection locked="0"/>
    </xf>
    <xf numFmtId="2" fontId="3" fillId="2" borderId="12" xfId="5" applyNumberFormat="1" applyFont="1" applyFill="1" applyBorder="1" applyProtection="1">
      <protection locked="0"/>
    </xf>
    <xf numFmtId="1" fontId="3" fillId="2" borderId="13" xfId="5" applyNumberFormat="1" applyFont="1" applyFill="1" applyBorder="1" applyAlignment="1" applyProtection="1">
      <alignment horizontal="center"/>
      <protection locked="0"/>
    </xf>
    <xf numFmtId="1" fontId="11" fillId="2" borderId="14" xfId="5" applyNumberFormat="1" applyFont="1" applyFill="1" applyBorder="1" applyAlignment="1" applyProtection="1">
      <alignment horizontal="center"/>
      <protection locked="0"/>
    </xf>
    <xf numFmtId="1" fontId="3" fillId="2" borderId="14" xfId="5" applyNumberFormat="1" applyFont="1" applyFill="1" applyBorder="1" applyAlignment="1" applyProtection="1">
      <alignment horizontal="center"/>
      <protection locked="0"/>
    </xf>
    <xf numFmtId="2" fontId="3" fillId="2" borderId="15" xfId="5" applyNumberFormat="1" applyFont="1" applyFill="1" applyBorder="1" applyProtection="1">
      <protection locked="0"/>
    </xf>
    <xf numFmtId="2" fontId="3" fillId="3" borderId="16" xfId="5" applyNumberFormat="1" applyFont="1" applyFill="1" applyBorder="1" applyProtection="1"/>
    <xf numFmtId="2" fontId="5" fillId="3" borderId="1" xfId="5" applyNumberFormat="1" applyFont="1" applyFill="1" applyBorder="1" applyProtection="1"/>
    <xf numFmtId="2" fontId="3" fillId="3" borderId="1" xfId="5" applyNumberFormat="1" applyFont="1" applyFill="1" applyBorder="1" applyProtection="1"/>
    <xf numFmtId="1" fontId="3" fillId="2" borderId="17" xfId="5" applyNumberFormat="1" applyFont="1" applyFill="1" applyBorder="1" applyAlignment="1" applyProtection="1">
      <alignment horizontal="center"/>
      <protection locked="0"/>
    </xf>
    <xf numFmtId="2" fontId="5" fillId="3" borderId="1" xfId="5" applyNumberFormat="1" applyFont="1" applyFill="1" applyBorder="1" applyAlignment="1" applyProtection="1">
      <alignment horizontal="right"/>
    </xf>
    <xf numFmtId="2" fontId="3" fillId="3" borderId="18" xfId="5" applyNumberFormat="1" applyFont="1" applyFill="1" applyBorder="1" applyProtection="1"/>
    <xf numFmtId="2" fontId="5" fillId="3" borderId="19" xfId="5" applyNumberFormat="1" applyFont="1" applyFill="1" applyBorder="1" applyAlignment="1" applyProtection="1">
      <alignment horizontal="right"/>
    </xf>
    <xf numFmtId="2" fontId="5" fillId="3" borderId="19" xfId="5" applyNumberFormat="1" applyFont="1" applyFill="1" applyBorder="1" applyProtection="1"/>
    <xf numFmtId="2" fontId="3" fillId="3" borderId="19" xfId="5" applyNumberFormat="1" applyFont="1" applyFill="1" applyBorder="1" applyProtection="1"/>
    <xf numFmtId="2" fontId="5" fillId="3" borderId="0" xfId="5" applyNumberFormat="1" applyFont="1" applyFill="1" applyAlignment="1" applyProtection="1">
      <alignment horizontal="right"/>
    </xf>
    <xf numFmtId="2" fontId="5" fillId="3" borderId="0" xfId="5" applyNumberFormat="1" applyFont="1" applyFill="1" applyProtection="1"/>
    <xf numFmtId="2" fontId="12" fillId="0" borderId="0" xfId="5" applyNumberFormat="1" applyFont="1" applyProtection="1"/>
    <xf numFmtId="0" fontId="3" fillId="0" borderId="0" xfId="0" applyFont="1" applyFill="1" applyAlignment="1" applyProtection="1">
      <alignment horizontal="left"/>
    </xf>
    <xf numFmtId="2" fontId="4" fillId="0" borderId="0" xfId="5" applyNumberFormat="1" applyFont="1" applyProtection="1"/>
    <xf numFmtId="2" fontId="3" fillId="0" borderId="0" xfId="0" applyNumberFormat="1" applyFont="1" applyAlignment="1" applyProtection="1">
      <alignment horizontal="left"/>
    </xf>
    <xf numFmtId="2" fontId="3" fillId="0" borderId="0" xfId="5" applyNumberFormat="1" applyFont="1" applyAlignment="1" applyProtection="1"/>
    <xf numFmtId="2" fontId="3" fillId="0" borderId="0" xfId="0" applyNumberFormat="1" applyFont="1" applyFill="1" applyAlignment="1" applyProtection="1">
      <alignment horizontal="left"/>
    </xf>
    <xf numFmtId="2" fontId="3" fillId="0" borderId="0" xfId="0" applyNumberFormat="1" applyFont="1" applyFill="1" applyProtection="1"/>
    <xf numFmtId="2" fontId="3" fillId="0" borderId="0" xfId="0" applyNumberFormat="1" applyFont="1" applyProtection="1"/>
    <xf numFmtId="1" fontId="3" fillId="2" borderId="4" xfId="5" applyNumberFormat="1" applyFont="1" applyFill="1" applyBorder="1" applyAlignment="1" applyProtection="1">
      <alignment horizontal="center"/>
      <protection locked="0"/>
    </xf>
    <xf numFmtId="0" fontId="0" fillId="0" borderId="7" xfId="0" applyBorder="1" applyAlignment="1" applyProtection="1">
      <alignment horizontal="center"/>
    </xf>
    <xf numFmtId="0" fontId="0" fillId="0" borderId="0" xfId="0" applyFill="1"/>
    <xf numFmtId="2" fontId="15" fillId="0" borderId="0" xfId="5" applyNumberFormat="1" applyFont="1" applyProtection="1"/>
    <xf numFmtId="2" fontId="3" fillId="0" borderId="0" xfId="5" applyNumberFormat="1" applyFont="1" applyFill="1" applyBorder="1" applyProtection="1"/>
    <xf numFmtId="2" fontId="3" fillId="4" borderId="0" xfId="5" applyNumberFormat="1" applyFont="1" applyFill="1" applyProtection="1"/>
    <xf numFmtId="2" fontId="5" fillId="0" borderId="0" xfId="5" applyNumberFormat="1" applyFont="1" applyFill="1" applyProtection="1"/>
    <xf numFmtId="2" fontId="7" fillId="0" borderId="0" xfId="5" applyNumberFormat="1" applyFont="1" applyFill="1" applyBorder="1" applyAlignment="1" applyProtection="1">
      <alignment horizontal="center"/>
      <protection locked="0"/>
    </xf>
    <xf numFmtId="169" fontId="7" fillId="0" borderId="0" xfId="5" applyNumberFormat="1" applyFont="1" applyFill="1" applyBorder="1" applyAlignment="1" applyProtection="1">
      <alignment horizontal="center"/>
      <protection locked="0"/>
    </xf>
    <xf numFmtId="171" fontId="0" fillId="0" borderId="0" xfId="1" applyNumberFormat="1" applyFont="1"/>
    <xf numFmtId="171" fontId="0" fillId="0" borderId="0" xfId="1" applyNumberFormat="1" applyFont="1" applyBorder="1"/>
    <xf numFmtId="171" fontId="0" fillId="0" borderId="19" xfId="1" applyNumberFormat="1" applyFont="1" applyBorder="1"/>
    <xf numFmtId="9" fontId="0" fillId="0" borderId="19" xfId="7" applyFont="1" applyBorder="1"/>
    <xf numFmtId="0" fontId="0" fillId="2" borderId="19" xfId="0" applyFill="1" applyBorder="1"/>
    <xf numFmtId="0" fontId="0" fillId="2" borderId="20" xfId="0" applyFill="1" applyBorder="1"/>
    <xf numFmtId="171" fontId="3" fillId="0" borderId="0" xfId="1" applyNumberFormat="1" applyFont="1" applyProtection="1"/>
    <xf numFmtId="171" fontId="3" fillId="3" borderId="21" xfId="1" applyNumberFormat="1" applyFont="1" applyFill="1" applyBorder="1" applyProtection="1"/>
    <xf numFmtId="171" fontId="3" fillId="0" borderId="0" xfId="1" applyNumberFormat="1" applyFont="1" applyBorder="1" applyProtection="1"/>
    <xf numFmtId="171" fontId="3" fillId="2" borderId="22" xfId="1" applyNumberFormat="1" applyFont="1" applyFill="1" applyBorder="1" applyProtection="1">
      <protection locked="0"/>
    </xf>
    <xf numFmtId="0" fontId="0" fillId="0" borderId="23" xfId="0" applyBorder="1"/>
    <xf numFmtId="0" fontId="0" fillId="2" borderId="0" xfId="0" applyFill="1" applyBorder="1"/>
    <xf numFmtId="0" fontId="0" fillId="0" borderId="24" xfId="0" applyBorder="1"/>
    <xf numFmtId="9" fontId="0" fillId="0" borderId="0" xfId="7" applyFont="1" applyBorder="1"/>
    <xf numFmtId="9" fontId="0" fillId="0" borderId="24" xfId="7" applyFont="1" applyBorder="1"/>
    <xf numFmtId="0" fontId="0" fillId="0" borderId="23" xfId="0" applyFill="1" applyBorder="1"/>
    <xf numFmtId="0" fontId="0" fillId="0" borderId="0" xfId="0" applyFill="1" applyBorder="1"/>
    <xf numFmtId="0" fontId="0" fillId="0" borderId="24" xfId="0" applyFill="1" applyBorder="1"/>
    <xf numFmtId="0" fontId="0" fillId="0" borderId="0" xfId="0" applyBorder="1" applyProtection="1"/>
    <xf numFmtId="2" fontId="3" fillId="0" borderId="23" xfId="5" applyNumberFormat="1" applyFont="1" applyBorder="1" applyProtection="1"/>
    <xf numFmtId="171" fontId="0" fillId="0" borderId="23" xfId="1" applyNumberFormat="1" applyFont="1" applyBorder="1"/>
    <xf numFmtId="171" fontId="0" fillId="0" borderId="25" xfId="1" applyNumberFormat="1" applyFont="1" applyBorder="1"/>
    <xf numFmtId="9" fontId="0" fillId="0" borderId="26" xfId="7" applyFont="1" applyBorder="1"/>
    <xf numFmtId="0" fontId="0" fillId="0" borderId="27" xfId="0" applyBorder="1"/>
    <xf numFmtId="0" fontId="0" fillId="0" borderId="20" xfId="0" applyBorder="1"/>
    <xf numFmtId="0" fontId="0" fillId="0" borderId="28" xfId="0" applyBorder="1"/>
    <xf numFmtId="2" fontId="3" fillId="0" borderId="23" xfId="5" applyNumberFormat="1" applyFont="1" applyBorder="1"/>
    <xf numFmtId="171" fontId="0" fillId="0" borderId="29" xfId="1" applyNumberFormat="1" applyFont="1" applyBorder="1"/>
    <xf numFmtId="171" fontId="0" fillId="0" borderId="30" xfId="1" applyNumberFormat="1" applyFont="1" applyBorder="1"/>
    <xf numFmtId="171" fontId="0" fillId="0" borderId="23" xfId="1" applyNumberFormat="1" applyFont="1" applyFill="1" applyBorder="1"/>
    <xf numFmtId="171" fontId="0" fillId="0" borderId="0" xfId="1" applyNumberFormat="1" applyFont="1" applyFill="1" applyBorder="1"/>
    <xf numFmtId="171" fontId="0" fillId="2" borderId="29" xfId="1" applyNumberFormat="1" applyFont="1" applyFill="1" applyBorder="1"/>
    <xf numFmtId="0" fontId="0" fillId="2" borderId="30" xfId="0" applyFill="1" applyBorder="1"/>
    <xf numFmtId="171" fontId="0" fillId="2" borderId="30" xfId="1" applyNumberFormat="1" applyFont="1" applyFill="1" applyBorder="1"/>
    <xf numFmtId="0" fontId="0" fillId="2" borderId="31" xfId="0" applyFill="1" applyBorder="1"/>
    <xf numFmtId="171" fontId="0" fillId="2" borderId="23" xfId="1" applyNumberFormat="1" applyFont="1" applyFill="1" applyBorder="1"/>
    <xf numFmtId="171" fontId="0" fillId="2" borderId="0" xfId="1" applyNumberFormat="1" applyFont="1" applyFill="1" applyBorder="1"/>
    <xf numFmtId="0" fontId="0" fillId="2" borderId="24" xfId="0" applyFill="1" applyBorder="1"/>
    <xf numFmtId="171" fontId="3" fillId="0" borderId="22" xfId="1" applyNumberFormat="1" applyFont="1" applyFill="1" applyBorder="1" applyProtection="1"/>
    <xf numFmtId="171" fontId="3" fillId="0" borderId="5" xfId="1" applyNumberFormat="1" applyFont="1" applyFill="1" applyBorder="1" applyProtection="1"/>
    <xf numFmtId="171" fontId="3" fillId="0" borderId="32" xfId="1" applyNumberFormat="1" applyFont="1" applyFill="1" applyBorder="1" applyProtection="1"/>
    <xf numFmtId="171" fontId="3" fillId="0" borderId="7" xfId="1" applyNumberFormat="1" applyFont="1" applyFill="1" applyBorder="1" applyProtection="1"/>
    <xf numFmtId="2" fontId="3" fillId="5" borderId="0" xfId="5" applyNumberFormat="1" applyFont="1" applyFill="1" applyProtection="1"/>
    <xf numFmtId="171" fontId="0" fillId="0" borderId="26" xfId="1" applyNumberFormat="1" applyFont="1" applyBorder="1"/>
    <xf numFmtId="0" fontId="17" fillId="5" borderId="0" xfId="0" applyFont="1" applyFill="1"/>
    <xf numFmtId="0" fontId="17" fillId="0" borderId="0" xfId="0" applyFont="1"/>
    <xf numFmtId="171" fontId="3" fillId="2" borderId="33" xfId="1" applyNumberFormat="1" applyFont="1" applyFill="1" applyBorder="1" applyProtection="1">
      <protection locked="0"/>
    </xf>
    <xf numFmtId="2" fontId="18" fillId="0" borderId="0" xfId="5" applyNumberFormat="1" applyFont="1" applyProtection="1"/>
    <xf numFmtId="2" fontId="18" fillId="0" borderId="0" xfId="5" applyNumberFormat="1" applyFont="1" applyFill="1" applyProtection="1"/>
    <xf numFmtId="171" fontId="19" fillId="0" borderId="29" xfId="1" applyNumberFormat="1" applyFont="1" applyFill="1" applyBorder="1" applyAlignment="1">
      <alignment horizontal="center" wrapText="1"/>
    </xf>
    <xf numFmtId="0" fontId="19" fillId="0" borderId="30" xfId="0" applyFont="1" applyFill="1" applyBorder="1" applyAlignment="1">
      <alignment horizontal="center"/>
    </xf>
    <xf numFmtId="0" fontId="19" fillId="2" borderId="30" xfId="0" applyFont="1" applyFill="1" applyBorder="1" applyAlignment="1">
      <alignment horizontal="center"/>
    </xf>
    <xf numFmtId="171" fontId="19" fillId="0" borderId="30" xfId="1" applyNumberFormat="1" applyFont="1" applyFill="1" applyBorder="1" applyAlignment="1">
      <alignment horizontal="center" wrapText="1"/>
    </xf>
    <xf numFmtId="0" fontId="19" fillId="0" borderId="31" xfId="0" applyFont="1" applyFill="1" applyBorder="1" applyAlignment="1">
      <alignment horizontal="center"/>
    </xf>
    <xf numFmtId="171" fontId="19" fillId="0" borderId="27" xfId="1" applyNumberFormat="1" applyFont="1" applyBorder="1" applyAlignment="1">
      <alignment horizontal="center" wrapText="1"/>
    </xf>
    <xf numFmtId="0" fontId="19" fillId="0" borderId="20" xfId="0" applyFont="1" applyBorder="1" applyAlignment="1">
      <alignment horizontal="center" wrapText="1"/>
    </xf>
    <xf numFmtId="0" fontId="10" fillId="2" borderId="20" xfId="0" applyFont="1" applyFill="1" applyBorder="1"/>
    <xf numFmtId="171" fontId="19" fillId="0" borderId="20" xfId="1" applyNumberFormat="1" applyFont="1" applyBorder="1" applyAlignment="1">
      <alignment horizontal="center" wrapText="1"/>
    </xf>
    <xf numFmtId="0" fontId="19" fillId="0" borderId="28" xfId="0" applyFont="1" applyBorder="1" applyAlignment="1">
      <alignment horizontal="center" wrapText="1"/>
    </xf>
    <xf numFmtId="9" fontId="0" fillId="0" borderId="30" xfId="7" applyFont="1" applyBorder="1"/>
    <xf numFmtId="9" fontId="0" fillId="0" borderId="31" xfId="7" applyFont="1" applyBorder="1"/>
    <xf numFmtId="9" fontId="0" fillId="0" borderId="0" xfId="7" applyFont="1" applyFill="1" applyBorder="1"/>
    <xf numFmtId="171" fontId="3" fillId="0" borderId="0" xfId="1" applyNumberFormat="1" applyFont="1" applyFill="1" applyBorder="1" applyProtection="1"/>
    <xf numFmtId="171" fontId="5" fillId="3" borderId="4" xfId="1" applyNumberFormat="1" applyFont="1" applyFill="1" applyBorder="1" applyProtection="1"/>
    <xf numFmtId="2" fontId="5" fillId="0" borderId="5" xfId="5" applyNumberFormat="1" applyFont="1" applyBorder="1" applyProtection="1"/>
    <xf numFmtId="171" fontId="5" fillId="3" borderId="21" xfId="1" applyNumberFormat="1" applyFont="1" applyFill="1" applyBorder="1" applyProtection="1"/>
    <xf numFmtId="2" fontId="3" fillId="0" borderId="20" xfId="5" applyNumberFormat="1" applyFont="1" applyBorder="1" applyProtection="1"/>
    <xf numFmtId="2" fontId="4" fillId="0" borderId="20" xfId="5" applyNumberFormat="1" applyFont="1" applyFill="1" applyBorder="1" applyProtection="1"/>
    <xf numFmtId="171" fontId="0" fillId="0" borderId="20" xfId="1" applyNumberFormat="1" applyFont="1" applyFill="1" applyBorder="1"/>
    <xf numFmtId="0" fontId="0" fillId="0" borderId="20" xfId="0" applyFill="1" applyBorder="1"/>
    <xf numFmtId="2" fontId="20" fillId="6" borderId="34" xfId="5" applyNumberFormat="1" applyFont="1" applyFill="1" applyBorder="1" applyAlignment="1" applyProtection="1">
      <alignment horizontal="center"/>
      <protection locked="0"/>
    </xf>
    <xf numFmtId="170" fontId="21" fillId="6" borderId="35" xfId="5" applyNumberFormat="1" applyFont="1" applyFill="1" applyBorder="1" applyAlignment="1" applyProtection="1">
      <alignment horizontal="center"/>
      <protection locked="0"/>
    </xf>
    <xf numFmtId="170" fontId="22" fillId="6" borderId="36" xfId="5" applyNumberFormat="1" applyFont="1" applyFill="1" applyBorder="1" applyAlignment="1" applyProtection="1">
      <alignment horizontal="center"/>
      <protection locked="0"/>
    </xf>
    <xf numFmtId="170" fontId="23" fillId="6" borderId="36" xfId="5" applyNumberFormat="1" applyFont="1" applyFill="1" applyBorder="1" applyProtection="1"/>
    <xf numFmtId="171" fontId="3" fillId="0" borderId="5" xfId="1" applyNumberFormat="1" applyFont="1" applyBorder="1" applyProtection="1"/>
    <xf numFmtId="171" fontId="5" fillId="0" borderId="37" xfId="1" applyNumberFormat="1" applyFont="1" applyBorder="1" applyProtection="1"/>
    <xf numFmtId="171" fontId="3" fillId="0" borderId="37" xfId="1" applyNumberFormat="1" applyFont="1" applyBorder="1" applyProtection="1"/>
    <xf numFmtId="171" fontId="3" fillId="7" borderId="38" xfId="1" applyNumberFormat="1" applyFont="1" applyFill="1" applyBorder="1" applyProtection="1"/>
    <xf numFmtId="171" fontId="3" fillId="3" borderId="39" xfId="1" applyNumberFormat="1" applyFont="1" applyFill="1" applyBorder="1" applyProtection="1"/>
    <xf numFmtId="171" fontId="3" fillId="7" borderId="40" xfId="1" applyNumberFormat="1" applyFont="1" applyFill="1" applyBorder="1" applyProtection="1"/>
    <xf numFmtId="171" fontId="3" fillId="3" borderId="41" xfId="1" applyNumberFormat="1" applyFont="1" applyFill="1" applyBorder="1" applyProtection="1"/>
    <xf numFmtId="171" fontId="3" fillId="7" borderId="42" xfId="1" applyNumberFormat="1" applyFont="1" applyFill="1" applyBorder="1" applyProtection="1"/>
    <xf numFmtId="171" fontId="3" fillId="2" borderId="43" xfId="1" applyNumberFormat="1" applyFont="1" applyFill="1" applyBorder="1" applyProtection="1">
      <protection locked="0"/>
    </xf>
    <xf numFmtId="171" fontId="3" fillId="2" borderId="17" xfId="1" applyNumberFormat="1" applyFont="1" applyFill="1" applyBorder="1" applyProtection="1">
      <protection locked="0"/>
    </xf>
    <xf numFmtId="171" fontId="3" fillId="2" borderId="44" xfId="1" applyNumberFormat="1" applyFont="1" applyFill="1" applyBorder="1" applyProtection="1">
      <protection locked="0"/>
    </xf>
    <xf numFmtId="171" fontId="3" fillId="3" borderId="45" xfId="1" applyNumberFormat="1" applyFont="1" applyFill="1" applyBorder="1" applyProtection="1"/>
    <xf numFmtId="171" fontId="0" fillId="0" borderId="0" xfId="1" applyNumberFormat="1" applyFont="1" applyProtection="1"/>
    <xf numFmtId="171" fontId="3" fillId="5" borderId="38" xfId="1" applyNumberFormat="1" applyFont="1" applyFill="1" applyBorder="1" applyProtection="1"/>
    <xf numFmtId="171" fontId="3" fillId="3" borderId="46" xfId="1" applyNumberFormat="1" applyFont="1" applyFill="1" applyBorder="1" applyProtection="1"/>
    <xf numFmtId="171" fontId="3" fillId="5" borderId="40" xfId="1" applyNumberFormat="1" applyFont="1" applyFill="1" applyBorder="1" applyProtection="1"/>
    <xf numFmtId="171" fontId="3" fillId="5" borderId="42" xfId="1" applyNumberFormat="1" applyFont="1" applyFill="1" applyBorder="1" applyProtection="1"/>
    <xf numFmtId="171" fontId="3" fillId="8" borderId="38" xfId="1" applyNumberFormat="1" applyFont="1" applyFill="1" applyBorder="1" applyProtection="1"/>
    <xf numFmtId="171" fontId="3" fillId="8" borderId="40" xfId="1" applyNumberFormat="1" applyFont="1" applyFill="1" applyBorder="1" applyProtection="1"/>
    <xf numFmtId="171" fontId="3" fillId="8" borderId="42" xfId="1" applyNumberFormat="1" applyFont="1" applyFill="1" applyBorder="1" applyProtection="1"/>
    <xf numFmtId="2" fontId="5" fillId="9" borderId="0" xfId="5" applyNumberFormat="1" applyFont="1" applyFill="1" applyProtection="1"/>
    <xf numFmtId="2" fontId="5" fillId="0" borderId="0" xfId="5" applyNumberFormat="1" applyFont="1" applyFill="1" applyAlignment="1" applyProtection="1">
      <alignment horizontal="right"/>
    </xf>
    <xf numFmtId="171" fontId="3" fillId="0" borderId="45" xfId="1" applyNumberFormat="1" applyFont="1" applyFill="1" applyBorder="1" applyProtection="1"/>
    <xf numFmtId="9" fontId="0" fillId="0" borderId="24" xfId="7" applyFont="1" applyFill="1" applyBorder="1"/>
    <xf numFmtId="171" fontId="24" fillId="9" borderId="45" xfId="1" applyNumberFormat="1" applyFont="1" applyFill="1" applyBorder="1" applyProtection="1"/>
    <xf numFmtId="171" fontId="19" fillId="2" borderId="27" xfId="1" applyNumberFormat="1" applyFont="1" applyFill="1" applyBorder="1" applyAlignment="1">
      <alignment horizontal="center" wrapText="1"/>
    </xf>
    <xf numFmtId="0" fontId="19" fillId="2" borderId="20" xfId="0" applyFont="1" applyFill="1" applyBorder="1" applyAlignment="1">
      <alignment horizontal="center" wrapText="1"/>
    </xf>
    <xf numFmtId="171" fontId="19" fillId="2" borderId="20" xfId="1" applyNumberFormat="1" applyFont="1" applyFill="1" applyBorder="1" applyAlignment="1">
      <alignment horizontal="center" wrapText="1"/>
    </xf>
    <xf numFmtId="0" fontId="19" fillId="2" borderId="28" xfId="0" applyFont="1" applyFill="1" applyBorder="1" applyAlignment="1">
      <alignment horizontal="center" wrapText="1"/>
    </xf>
    <xf numFmtId="171" fontId="19" fillId="2" borderId="34" xfId="1" applyNumberFormat="1" applyFont="1" applyFill="1" applyBorder="1" applyAlignment="1">
      <alignment horizontal="center" wrapText="1"/>
    </xf>
    <xf numFmtId="0" fontId="19" fillId="2" borderId="36" xfId="0" applyFont="1" applyFill="1" applyBorder="1" applyAlignment="1">
      <alignment horizontal="center"/>
    </xf>
    <xf numFmtId="171" fontId="19" fillId="2" borderId="36" xfId="1" applyNumberFormat="1" applyFont="1" applyFill="1" applyBorder="1" applyAlignment="1">
      <alignment horizontal="center" wrapText="1"/>
    </xf>
    <xf numFmtId="0" fontId="19" fillId="2" borderId="35" xfId="0" applyFont="1" applyFill="1" applyBorder="1" applyAlignment="1">
      <alignment horizontal="center"/>
    </xf>
    <xf numFmtId="171" fontId="8" fillId="0" borderId="0" xfId="1" applyNumberFormat="1" applyFont="1" applyAlignment="1">
      <alignment horizontal="center"/>
    </xf>
    <xf numFmtId="171" fontId="0" fillId="2" borderId="27" xfId="1" applyNumberFormat="1" applyFont="1" applyFill="1" applyBorder="1"/>
    <xf numFmtId="171" fontId="0" fillId="2" borderId="20" xfId="1" applyNumberFormat="1" applyFont="1" applyFill="1" applyBorder="1"/>
    <xf numFmtId="0" fontId="0" fillId="2" borderId="28" xfId="0" applyFill="1" applyBorder="1"/>
    <xf numFmtId="171" fontId="0" fillId="0" borderId="34" xfId="1" applyNumberFormat="1" applyFont="1" applyBorder="1"/>
    <xf numFmtId="9" fontId="0" fillId="0" borderId="36" xfId="7" applyFont="1" applyBorder="1"/>
    <xf numFmtId="0" fontId="0" fillId="2" borderId="36" xfId="0" applyFill="1" applyBorder="1"/>
    <xf numFmtId="171" fontId="0" fillId="0" borderId="36" xfId="1" applyNumberFormat="1" applyFont="1" applyBorder="1"/>
    <xf numFmtId="9" fontId="0" fillId="0" borderId="35" xfId="7" applyFont="1" applyBorder="1"/>
    <xf numFmtId="2" fontId="25" fillId="2" borderId="4" xfId="5" applyNumberFormat="1" applyFont="1" applyFill="1" applyBorder="1" applyAlignment="1" applyProtection="1">
      <alignment horizontal="center"/>
      <protection locked="0"/>
    </xf>
    <xf numFmtId="43" fontId="3" fillId="0" borderId="5" xfId="1" applyNumberFormat="1" applyFont="1" applyFill="1" applyBorder="1" applyProtection="1"/>
    <xf numFmtId="43" fontId="3" fillId="0" borderId="22" xfId="1" applyNumberFormat="1" applyFont="1" applyFill="1" applyBorder="1" applyProtection="1"/>
    <xf numFmtId="43" fontId="3" fillId="0" borderId="32" xfId="1" applyNumberFormat="1" applyFont="1" applyFill="1" applyBorder="1" applyProtection="1"/>
    <xf numFmtId="43" fontId="3" fillId="0" borderId="7" xfId="1" applyNumberFormat="1" applyFont="1" applyFill="1" applyBorder="1" applyProtection="1"/>
    <xf numFmtId="43" fontId="3" fillId="3" borderId="21" xfId="1" applyNumberFormat="1" applyFont="1" applyFill="1" applyBorder="1" applyProtection="1"/>
    <xf numFmtId="171" fontId="1" fillId="0" borderId="0" xfId="1" applyNumberFormat="1" applyProtection="1"/>
    <xf numFmtId="171" fontId="1" fillId="0" borderId="0" xfId="1" applyNumberFormat="1"/>
    <xf numFmtId="171" fontId="1" fillId="0" borderId="23" xfId="1" applyNumberFormat="1" applyBorder="1"/>
    <xf numFmtId="9" fontId="1" fillId="0" borderId="0" xfId="7" applyBorder="1"/>
    <xf numFmtId="171" fontId="1" fillId="0" borderId="0" xfId="1" applyNumberFormat="1" applyBorder="1"/>
    <xf numFmtId="9" fontId="1" fillId="0" borderId="24" xfId="7" applyBorder="1"/>
    <xf numFmtId="171" fontId="1" fillId="0" borderId="25" xfId="1" applyNumberFormat="1" applyBorder="1"/>
    <xf numFmtId="9" fontId="1" fillId="0" borderId="19" xfId="7" applyBorder="1"/>
    <xf numFmtId="171" fontId="1" fillId="0" borderId="19" xfId="1" applyNumberFormat="1" applyBorder="1"/>
    <xf numFmtId="9" fontId="1" fillId="0" borderId="26" xfId="7" applyBorder="1"/>
    <xf numFmtId="171" fontId="1" fillId="0" borderId="23" xfId="1" applyNumberFormat="1" applyFill="1" applyBorder="1"/>
    <xf numFmtId="9" fontId="1" fillId="0" borderId="0" xfId="7" applyFill="1" applyBorder="1"/>
    <xf numFmtId="171" fontId="1" fillId="0" borderId="0" xfId="1" applyNumberFormat="1" applyFill="1" applyBorder="1"/>
    <xf numFmtId="9" fontId="1" fillId="0" borderId="24" xfId="7" applyFill="1" applyBorder="1"/>
    <xf numFmtId="2" fontId="3" fillId="8" borderId="12" xfId="5" applyNumberFormat="1" applyFont="1" applyFill="1" applyBorder="1" applyProtection="1">
      <protection locked="0"/>
    </xf>
    <xf numFmtId="171" fontId="19" fillId="10" borderId="34" xfId="1" applyNumberFormat="1" applyFont="1" applyFill="1" applyBorder="1" applyAlignment="1">
      <alignment horizontal="center" wrapText="1"/>
    </xf>
    <xf numFmtId="0" fontId="19" fillId="10" borderId="36" xfId="0" applyFont="1" applyFill="1" applyBorder="1" applyAlignment="1">
      <alignment horizontal="center"/>
    </xf>
    <xf numFmtId="171" fontId="19" fillId="10" borderId="36" xfId="1" applyNumberFormat="1" applyFont="1" applyFill="1" applyBorder="1" applyAlignment="1">
      <alignment horizontal="center" wrapText="1"/>
    </xf>
    <xf numFmtId="0" fontId="19" fillId="10" borderId="35" xfId="0" applyFont="1" applyFill="1" applyBorder="1" applyAlignment="1">
      <alignment horizontal="center"/>
    </xf>
    <xf numFmtId="171" fontId="19" fillId="10" borderId="27" xfId="1" applyNumberFormat="1" applyFont="1" applyFill="1" applyBorder="1" applyAlignment="1">
      <alignment horizontal="center" wrapText="1"/>
    </xf>
    <xf numFmtId="0" fontId="19" fillId="10" borderId="20" xfId="0" applyFont="1" applyFill="1" applyBorder="1" applyAlignment="1">
      <alignment horizontal="center" wrapText="1"/>
    </xf>
    <xf numFmtId="0" fontId="10" fillId="10" borderId="20" xfId="0" applyFont="1" applyFill="1" applyBorder="1"/>
    <xf numFmtId="171" fontId="19" fillId="10" borderId="20" xfId="1" applyNumberFormat="1" applyFont="1" applyFill="1" applyBorder="1" applyAlignment="1">
      <alignment horizontal="center" wrapText="1"/>
    </xf>
    <xf numFmtId="0" fontId="19" fillId="10" borderId="28" xfId="0" applyFont="1" applyFill="1" applyBorder="1" applyAlignment="1">
      <alignment horizontal="center" wrapText="1"/>
    </xf>
    <xf numFmtId="0" fontId="0" fillId="10" borderId="0" xfId="0" applyFill="1" applyBorder="1"/>
    <xf numFmtId="0" fontId="0" fillId="10" borderId="19" xfId="0" applyFill="1" applyBorder="1"/>
    <xf numFmtId="0" fontId="0" fillId="10" borderId="20" xfId="0" applyFill="1" applyBorder="1"/>
    <xf numFmtId="171" fontId="0" fillId="0" borderId="29" xfId="1" applyNumberFormat="1" applyFont="1" applyFill="1" applyBorder="1"/>
    <xf numFmtId="0" fontId="0" fillId="0" borderId="30" xfId="0" applyFill="1" applyBorder="1"/>
    <xf numFmtId="171" fontId="0" fillId="0" borderId="30" xfId="1" applyNumberFormat="1" applyFont="1" applyFill="1" applyBorder="1"/>
    <xf numFmtId="171" fontId="0" fillId="0" borderId="27" xfId="1" applyNumberFormat="1" applyFont="1" applyFill="1" applyBorder="1"/>
    <xf numFmtId="9" fontId="0" fillId="0" borderId="30" xfId="7" applyFont="1" applyFill="1" applyBorder="1"/>
    <xf numFmtId="9" fontId="0" fillId="0" borderId="31" xfId="7" applyFont="1" applyFill="1" applyBorder="1"/>
    <xf numFmtId="171" fontId="0" fillId="0" borderId="25" xfId="1" applyNumberFormat="1" applyFont="1" applyFill="1" applyBorder="1"/>
    <xf numFmtId="9" fontId="0" fillId="0" borderId="19" xfId="7" applyFont="1" applyFill="1" applyBorder="1"/>
    <xf numFmtId="171" fontId="0" fillId="0" borderId="19" xfId="1" applyNumberFormat="1" applyFont="1" applyFill="1" applyBorder="1"/>
    <xf numFmtId="9" fontId="0" fillId="0" borderId="26" xfId="7" applyFont="1" applyFill="1" applyBorder="1"/>
    <xf numFmtId="171" fontId="19" fillId="10" borderId="29" xfId="1" applyNumberFormat="1" applyFont="1" applyFill="1" applyBorder="1" applyAlignment="1">
      <alignment horizontal="center" wrapText="1"/>
    </xf>
    <xf numFmtId="0" fontId="19" fillId="10" borderId="30" xfId="0" applyFont="1" applyFill="1" applyBorder="1" applyAlignment="1">
      <alignment horizontal="center"/>
    </xf>
    <xf numFmtId="171" fontId="19" fillId="10" borderId="30" xfId="1" applyNumberFormat="1" applyFont="1" applyFill="1" applyBorder="1" applyAlignment="1">
      <alignment horizontal="center" wrapText="1"/>
    </xf>
    <xf numFmtId="0" fontId="19" fillId="10" borderId="31" xfId="0" applyFont="1" applyFill="1" applyBorder="1" applyAlignment="1">
      <alignment horizontal="center"/>
    </xf>
    <xf numFmtId="0" fontId="0" fillId="10" borderId="30" xfId="0" applyFill="1" applyBorder="1"/>
    <xf numFmtId="171" fontId="0" fillId="10" borderId="19" xfId="1" applyNumberFormat="1" applyFont="1" applyFill="1" applyBorder="1"/>
    <xf numFmtId="0" fontId="0" fillId="0" borderId="0" xfId="0" applyAlignment="1"/>
    <xf numFmtId="2" fontId="3" fillId="0" borderId="30" xfId="5" applyNumberFormat="1" applyFont="1" applyBorder="1" applyProtection="1"/>
    <xf numFmtId="2" fontId="5" fillId="5" borderId="0" xfId="5" applyNumberFormat="1" applyFont="1" applyFill="1" applyBorder="1" applyProtection="1"/>
    <xf numFmtId="2" fontId="3" fillId="0" borderId="27" xfId="5" applyNumberFormat="1" applyFont="1" applyBorder="1" applyProtection="1"/>
    <xf numFmtId="2" fontId="5" fillId="0" borderId="20" xfId="5" applyNumberFormat="1" applyFont="1" applyBorder="1" applyProtection="1"/>
    <xf numFmtId="171" fontId="3" fillId="0" borderId="20" xfId="1" applyNumberFormat="1" applyFont="1" applyBorder="1" applyProtection="1"/>
    <xf numFmtId="2" fontId="5" fillId="0" borderId="0" xfId="5" applyNumberFormat="1" applyFont="1" applyBorder="1" applyProtection="1"/>
    <xf numFmtId="2" fontId="4" fillId="0" borderId="0" xfId="5" applyNumberFormat="1" applyFont="1" applyFill="1" applyBorder="1" applyProtection="1"/>
    <xf numFmtId="171" fontId="19" fillId="10" borderId="23" xfId="1" applyNumberFormat="1" applyFont="1" applyFill="1" applyBorder="1" applyAlignment="1">
      <alignment horizontal="center" wrapText="1"/>
    </xf>
    <xf numFmtId="0" fontId="19" fillId="10" borderId="0" xfId="0" applyFont="1" applyFill="1" applyBorder="1" applyAlignment="1">
      <alignment horizontal="center"/>
    </xf>
    <xf numFmtId="171" fontId="19" fillId="10" borderId="0" xfId="1" applyNumberFormat="1" applyFont="1" applyFill="1" applyBorder="1" applyAlignment="1">
      <alignment horizontal="center" wrapText="1"/>
    </xf>
    <xf numFmtId="0" fontId="19" fillId="10" borderId="24" xfId="0" applyFont="1" applyFill="1" applyBorder="1" applyAlignment="1">
      <alignment horizontal="center"/>
    </xf>
    <xf numFmtId="2" fontId="3" fillId="0" borderId="23" xfId="0" applyNumberFormat="1" applyFont="1" applyBorder="1" applyProtection="1"/>
    <xf numFmtId="2" fontId="3" fillId="0" borderId="23" xfId="0" applyNumberFormat="1" applyFont="1" applyBorder="1" applyAlignment="1" applyProtection="1">
      <alignment horizontal="left"/>
    </xf>
    <xf numFmtId="0" fontId="3" fillId="0" borderId="23" xfId="0" applyFont="1" applyBorder="1" applyProtection="1"/>
    <xf numFmtId="2" fontId="5" fillId="0" borderId="23" xfId="5" applyNumberFormat="1" applyFont="1" applyBorder="1" applyProtection="1"/>
    <xf numFmtId="0" fontId="3" fillId="0" borderId="23" xfId="0" applyFont="1" applyFill="1" applyBorder="1" applyProtection="1"/>
    <xf numFmtId="0" fontId="1" fillId="0" borderId="0" xfId="0" applyFont="1" applyBorder="1" applyProtection="1"/>
    <xf numFmtId="2" fontId="5" fillId="0" borderId="27" xfId="5" applyNumberFormat="1" applyFont="1" applyBorder="1" applyProtection="1"/>
    <xf numFmtId="0" fontId="0" fillId="0" borderId="34" xfId="0" applyBorder="1"/>
    <xf numFmtId="2" fontId="3" fillId="0" borderId="0" xfId="5" applyNumberFormat="1" applyFont="1" applyFill="1" applyBorder="1" applyProtection="1">
      <protection locked="0"/>
    </xf>
    <xf numFmtId="172" fontId="6" fillId="0" borderId="0" xfId="5" applyNumberFormat="1" applyFont="1" applyFill="1" applyBorder="1" applyAlignment="1" applyProtection="1">
      <alignment horizontal="center"/>
    </xf>
    <xf numFmtId="172" fontId="0" fillId="0" borderId="0" xfId="0" applyNumberFormat="1" applyFill="1" applyBorder="1" applyAlignment="1"/>
    <xf numFmtId="172" fontId="17" fillId="0" borderId="0" xfId="0" applyNumberFormat="1" applyFont="1" applyFill="1" applyBorder="1" applyAlignment="1"/>
    <xf numFmtId="0" fontId="17" fillId="0" borderId="0" xfId="0" applyFont="1" applyBorder="1"/>
    <xf numFmtId="2" fontId="27" fillId="0" borderId="29" xfId="5" applyNumberFormat="1" applyFont="1" applyBorder="1" applyProtection="1"/>
    <xf numFmtId="2" fontId="27" fillId="0" borderId="23" xfId="5" applyNumberFormat="1" applyFont="1" applyBorder="1" applyProtection="1"/>
    <xf numFmtId="0" fontId="27" fillId="0" borderId="23" xfId="0" applyFont="1" applyFill="1" applyBorder="1" applyAlignment="1" applyProtection="1">
      <alignment horizontal="left"/>
    </xf>
    <xf numFmtId="2" fontId="27" fillId="5" borderId="0" xfId="5" applyNumberFormat="1" applyFont="1" applyFill="1" applyProtection="1"/>
    <xf numFmtId="2" fontId="27" fillId="0" borderId="0" xfId="5" applyNumberFormat="1" applyFont="1" applyProtection="1"/>
    <xf numFmtId="2" fontId="27" fillId="0" borderId="0" xfId="5" applyNumberFormat="1" applyFont="1" applyAlignment="1" applyProtection="1"/>
    <xf numFmtId="0" fontId="13" fillId="0" borderId="0" xfId="0" applyFont="1" applyFill="1" applyBorder="1" applyProtection="1">
      <protection locked="0"/>
    </xf>
    <xf numFmtId="0" fontId="13" fillId="0" borderId="0" xfId="0" applyFont="1" applyProtection="1">
      <protection locked="0"/>
    </xf>
    <xf numFmtId="0" fontId="29" fillId="0" borderId="0" xfId="0" applyFont="1" applyAlignment="1" applyProtection="1">
      <alignment horizontal="left"/>
      <protection locked="0"/>
    </xf>
    <xf numFmtId="0" fontId="30" fillId="0" borderId="0" xfId="0" applyFont="1" applyAlignment="1" applyProtection="1">
      <alignment horizontal="centerContinuous"/>
      <protection locked="0"/>
    </xf>
    <xf numFmtId="0" fontId="30" fillId="0" borderId="0" xfId="0" applyFont="1" applyFill="1" applyBorder="1" applyProtection="1">
      <protection locked="0"/>
    </xf>
    <xf numFmtId="0" fontId="30" fillId="0" borderId="0" xfId="0" applyFont="1"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centerContinuous"/>
      <protection locked="0"/>
    </xf>
    <xf numFmtId="0" fontId="13" fillId="0" borderId="0" xfId="0" applyFont="1" applyAlignment="1" applyProtection="1">
      <alignment horizontal="left"/>
      <protection locked="0"/>
    </xf>
    <xf numFmtId="0" fontId="13" fillId="0" borderId="0" xfId="0" applyFont="1" applyBorder="1" applyAlignment="1" applyProtection="1">
      <alignment horizontal="left"/>
      <protection locked="0"/>
    </xf>
    <xf numFmtId="0" fontId="13" fillId="0" borderId="0" xfId="0" applyFont="1" applyBorder="1" applyAlignment="1" applyProtection="1">
      <alignment horizontal="centerContinuous"/>
      <protection locked="0"/>
    </xf>
    <xf numFmtId="14" fontId="29" fillId="0" borderId="0" xfId="0" applyNumberFormat="1" applyFont="1" applyBorder="1" applyAlignment="1" applyProtection="1">
      <alignment horizontal="left"/>
      <protection locked="0"/>
    </xf>
    <xf numFmtId="0" fontId="29" fillId="0" borderId="0" xfId="0" applyFont="1" applyBorder="1" applyAlignment="1" applyProtection="1">
      <alignment horizontal="center"/>
      <protection locked="0"/>
    </xf>
    <xf numFmtId="0" fontId="0" fillId="0" borderId="0" xfId="0" applyBorder="1" applyAlignment="1"/>
    <xf numFmtId="0" fontId="13" fillId="0" borderId="0" xfId="0" applyFont="1" applyBorder="1" applyAlignment="1" applyProtection="1">
      <alignment horizontal="center"/>
      <protection locked="0"/>
    </xf>
    <xf numFmtId="0" fontId="13" fillId="0" borderId="0" xfId="0" applyFont="1" applyBorder="1" applyProtection="1">
      <protection locked="0"/>
    </xf>
    <xf numFmtId="0" fontId="13" fillId="0" borderId="5" xfId="0" applyFont="1" applyBorder="1" applyProtection="1">
      <protection locked="0"/>
    </xf>
    <xf numFmtId="0" fontId="29" fillId="0" borderId="47" xfId="0" applyFont="1" applyBorder="1" applyAlignment="1" applyProtection="1">
      <alignment horizontal="center"/>
      <protection locked="0"/>
    </xf>
    <xf numFmtId="0" fontId="31" fillId="0" borderId="48" xfId="0" applyFont="1" applyBorder="1" applyProtection="1">
      <protection locked="0"/>
    </xf>
    <xf numFmtId="0" fontId="31" fillId="0" borderId="9" xfId="0" applyFont="1" applyBorder="1" applyProtection="1">
      <protection locked="0"/>
    </xf>
    <xf numFmtId="0" fontId="29" fillId="0" borderId="9" xfId="0" applyFont="1" applyFill="1" applyBorder="1" applyAlignment="1" applyProtection="1">
      <alignment horizontal="center" vertical="center"/>
      <protection locked="0"/>
    </xf>
    <xf numFmtId="0" fontId="0" fillId="0" borderId="48" xfId="0" applyFill="1" applyBorder="1" applyAlignment="1">
      <alignment horizontal="center" vertical="center"/>
    </xf>
    <xf numFmtId="0" fontId="29"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31" fillId="0" borderId="0" xfId="0" applyFont="1" applyFill="1" applyBorder="1" applyProtection="1">
      <protection locked="0"/>
    </xf>
    <xf numFmtId="0" fontId="31" fillId="0" borderId="0" xfId="0" applyFont="1" applyProtection="1">
      <protection locked="0"/>
    </xf>
    <xf numFmtId="0" fontId="29" fillId="0" borderId="49" xfId="0" applyFont="1" applyBorder="1" applyAlignment="1" applyProtection="1">
      <alignment horizontal="center"/>
      <protection locked="0"/>
    </xf>
    <xf numFmtId="0" fontId="29" fillId="0" borderId="0" xfId="0" applyFont="1" applyBorder="1" applyAlignment="1" applyProtection="1">
      <alignment horizontal="left"/>
      <protection locked="0"/>
    </xf>
    <xf numFmtId="0" fontId="31" fillId="0" borderId="10" xfId="0" applyFont="1" applyBorder="1" applyProtection="1">
      <protection locked="0"/>
    </xf>
    <xf numFmtId="0" fontId="31" fillId="0" borderId="0" xfId="0" applyFont="1" applyBorder="1" applyProtection="1">
      <protection locked="0"/>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32" fillId="0" borderId="8" xfId="0" applyFont="1" applyBorder="1" applyAlignment="1" applyProtection="1">
      <alignment horizontal="center"/>
      <protection locked="0"/>
    </xf>
    <xf numFmtId="0" fontId="32" fillId="0" borderId="5" xfId="0" applyFont="1" applyBorder="1" applyProtection="1">
      <protection locked="0"/>
    </xf>
    <xf numFmtId="0" fontId="13" fillId="0" borderId="12" xfId="0" applyFont="1" applyBorder="1" applyProtection="1">
      <protection locked="0"/>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3" fillId="0" borderId="49" xfId="0" applyFont="1" applyBorder="1" applyAlignment="1" applyProtection="1">
      <alignment horizontal="center"/>
      <protection locked="0"/>
    </xf>
    <xf numFmtId="0" fontId="31" fillId="0" borderId="0" xfId="0" applyFont="1" applyFill="1" applyBorder="1" applyAlignment="1" applyProtection="1">
      <alignment horizontal="center"/>
      <protection locked="0"/>
    </xf>
    <xf numFmtId="0" fontId="29" fillId="9" borderId="49" xfId="0" applyFont="1" applyFill="1" applyBorder="1" applyAlignment="1" applyProtection="1">
      <alignment horizontal="center"/>
      <protection locked="0"/>
    </xf>
    <xf numFmtId="0" fontId="29" fillId="9" borderId="0" xfId="0" applyFont="1" applyFill="1" applyAlignment="1" applyProtection="1">
      <alignment horizontal="left"/>
      <protection locked="0"/>
    </xf>
    <xf numFmtId="0" fontId="29" fillId="9" borderId="0" xfId="0" applyFont="1" applyFill="1" applyProtection="1">
      <protection locked="0"/>
    </xf>
    <xf numFmtId="0" fontId="29" fillId="9" borderId="0" xfId="0" applyFont="1" applyFill="1" applyBorder="1" applyProtection="1">
      <protection locked="0"/>
    </xf>
    <xf numFmtId="4" fontId="29" fillId="9" borderId="0" xfId="0" applyNumberFormat="1" applyFont="1" applyFill="1" applyBorder="1" applyProtection="1"/>
    <xf numFmtId="0" fontId="29" fillId="0" borderId="0" xfId="0" applyFont="1" applyFill="1" applyBorder="1" applyProtection="1">
      <protection locked="0"/>
    </xf>
    <xf numFmtId="0" fontId="30" fillId="11" borderId="0" xfId="0" applyFont="1" applyFill="1" applyProtection="1">
      <protection locked="0"/>
    </xf>
    <xf numFmtId="0" fontId="33" fillId="0" borderId="49" xfId="0" applyFont="1" applyBorder="1" applyAlignment="1" applyProtection="1">
      <alignment horizontal="center"/>
      <protection locked="0"/>
    </xf>
    <xf numFmtId="0" fontId="33" fillId="0" borderId="0" xfId="0" applyFont="1" applyProtection="1">
      <protection locked="0"/>
    </xf>
    <xf numFmtId="0" fontId="33" fillId="0" borderId="0" xfId="0" applyFont="1" applyBorder="1" applyProtection="1">
      <protection locked="0"/>
    </xf>
    <xf numFmtId="4" fontId="33" fillId="0" borderId="0" xfId="0" applyNumberFormat="1" applyFont="1" applyBorder="1" applyProtection="1">
      <protection locked="0"/>
    </xf>
    <xf numFmtId="0" fontId="33" fillId="0" borderId="0" xfId="0" applyFont="1" applyFill="1" applyBorder="1" applyProtection="1">
      <protection locked="0"/>
    </xf>
    <xf numFmtId="0" fontId="11" fillId="0" borderId="0" xfId="0" applyFont="1" applyProtection="1">
      <protection locked="0"/>
    </xf>
    <xf numFmtId="0" fontId="13" fillId="0" borderId="50" xfId="0" applyFont="1" applyBorder="1" applyAlignment="1" applyProtection="1">
      <alignment horizontal="center"/>
      <protection locked="0"/>
    </xf>
    <xf numFmtId="0" fontId="13" fillId="0" borderId="1" xfId="0" applyFont="1" applyBorder="1" applyProtection="1">
      <protection locked="0"/>
    </xf>
    <xf numFmtId="0" fontId="13" fillId="0" borderId="51" xfId="0" applyFont="1" applyBorder="1" applyAlignment="1" applyProtection="1">
      <alignment horizontal="right"/>
    </xf>
    <xf numFmtId="0" fontId="13" fillId="0" borderId="52" xfId="0" quotePrefix="1" applyFont="1" applyBorder="1" applyAlignment="1" applyProtection="1">
      <alignment horizontal="right"/>
    </xf>
    <xf numFmtId="0" fontId="13" fillId="0" borderId="19" xfId="0" applyFont="1" applyBorder="1" applyAlignment="1" applyProtection="1">
      <alignment horizontal="right"/>
    </xf>
    <xf numFmtId="0" fontId="13" fillId="0" borderId="0" xfId="0" applyFont="1" applyBorder="1" applyAlignment="1" applyProtection="1">
      <alignment horizontal="right"/>
    </xf>
    <xf numFmtId="0" fontId="13" fillId="0" borderId="37" xfId="0" applyFont="1" applyBorder="1" applyProtection="1"/>
    <xf numFmtId="0" fontId="13" fillId="0" borderId="49" xfId="0" applyFont="1" applyBorder="1" applyProtection="1"/>
    <xf numFmtId="0" fontId="13" fillId="0" borderId="0" xfId="0" applyFont="1" applyBorder="1" applyProtection="1"/>
    <xf numFmtId="0" fontId="33" fillId="7" borderId="49" xfId="0" applyFont="1" applyFill="1" applyBorder="1" applyAlignment="1" applyProtection="1">
      <alignment horizontal="center"/>
      <protection locked="0"/>
    </xf>
    <xf numFmtId="0" fontId="29" fillId="7" borderId="0" xfId="0" applyFont="1" applyFill="1" applyAlignment="1" applyProtection="1">
      <alignment horizontal="left"/>
      <protection locked="0"/>
    </xf>
    <xf numFmtId="0" fontId="33" fillId="7" borderId="0" xfId="0" applyFont="1" applyFill="1" applyProtection="1">
      <protection locked="0"/>
    </xf>
    <xf numFmtId="0" fontId="33" fillId="7" borderId="37" xfId="0" applyFont="1" applyFill="1" applyBorder="1" applyProtection="1"/>
    <xf numFmtId="0" fontId="33" fillId="7" borderId="49" xfId="0" applyFont="1" applyFill="1" applyBorder="1" applyProtection="1"/>
    <xf numFmtId="0" fontId="33" fillId="7" borderId="0" xfId="0" applyFont="1" applyFill="1" applyBorder="1" applyProtection="1"/>
    <xf numFmtId="0" fontId="33" fillId="0" borderId="0" xfId="0" applyFont="1" applyFill="1" applyBorder="1" applyProtection="1"/>
    <xf numFmtId="0" fontId="11" fillId="11" borderId="0" xfId="0" applyFont="1" applyFill="1" applyProtection="1">
      <protection locked="0"/>
    </xf>
    <xf numFmtId="0" fontId="13" fillId="0" borderId="0" xfId="0" applyFont="1" applyFill="1" applyBorder="1" applyProtection="1"/>
    <xf numFmtId="0" fontId="29" fillId="7" borderId="49" xfId="0" applyFont="1" applyFill="1" applyBorder="1" applyAlignment="1" applyProtection="1">
      <alignment horizontal="center"/>
      <protection locked="0"/>
    </xf>
    <xf numFmtId="4" fontId="33" fillId="7" borderId="0" xfId="0" applyNumberFormat="1" applyFont="1" applyFill="1" applyBorder="1" applyProtection="1"/>
    <xf numFmtId="0" fontId="13" fillId="7" borderId="49" xfId="0" applyFont="1" applyFill="1" applyBorder="1" applyAlignment="1" applyProtection="1">
      <alignment horizontal="center"/>
      <protection locked="0"/>
    </xf>
    <xf numFmtId="0" fontId="13" fillId="7" borderId="0" xfId="0" applyFont="1" applyFill="1" applyProtection="1">
      <protection locked="0"/>
    </xf>
    <xf numFmtId="0" fontId="13" fillId="7" borderId="37" xfId="0" applyFont="1" applyFill="1" applyBorder="1" applyProtection="1"/>
    <xf numFmtId="0" fontId="13" fillId="7" borderId="49" xfId="0" applyFont="1" applyFill="1" applyBorder="1" applyProtection="1"/>
    <xf numFmtId="0" fontId="13" fillId="7" borderId="0" xfId="0" applyFont="1" applyFill="1" applyBorder="1" applyProtection="1"/>
    <xf numFmtId="167" fontId="13" fillId="0" borderId="4" xfId="0" applyNumberFormat="1" applyFont="1" applyBorder="1" applyAlignment="1" applyProtection="1">
      <alignment horizontal="center"/>
      <protection locked="0"/>
    </xf>
    <xf numFmtId="0" fontId="13" fillId="0" borderId="7" xfId="0" applyFont="1" applyBorder="1" applyAlignment="1" applyProtection="1">
      <alignment horizontal="left"/>
      <protection locked="0"/>
    </xf>
    <xf numFmtId="0" fontId="13" fillId="0" borderId="2" xfId="0" applyFont="1" applyBorder="1" applyProtection="1">
      <protection locked="0"/>
    </xf>
    <xf numFmtId="0" fontId="13" fillId="0" borderId="3" xfId="0" applyFont="1" applyBorder="1" applyProtection="1">
      <protection locked="0"/>
    </xf>
    <xf numFmtId="0" fontId="13" fillId="0" borderId="3" xfId="0" applyFont="1" applyBorder="1" applyProtection="1"/>
    <xf numFmtId="0" fontId="13" fillId="0" borderId="4" xfId="0" applyFont="1" applyBorder="1" applyProtection="1"/>
    <xf numFmtId="0" fontId="13" fillId="0" borderId="7" xfId="0" applyFont="1" applyBorder="1" applyProtection="1"/>
    <xf numFmtId="0" fontId="11" fillId="0" borderId="4" xfId="0" applyFont="1" applyBorder="1" applyAlignment="1" applyProtection="1">
      <alignment horizontal="center"/>
      <protection locked="0"/>
    </xf>
    <xf numFmtId="0" fontId="11" fillId="0" borderId="7" xfId="0" applyFont="1" applyBorder="1" applyProtection="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3" xfId="0" applyFont="1" applyBorder="1" applyProtection="1">
      <protection locked="0"/>
    </xf>
    <xf numFmtId="4" fontId="11" fillId="0" borderId="4" xfId="0" applyNumberFormat="1" applyFont="1" applyBorder="1" applyProtection="1">
      <protection locked="0"/>
    </xf>
    <xf numFmtId="4" fontId="11" fillId="0" borderId="7" xfId="0" applyNumberFormat="1" applyFont="1" applyBorder="1" applyProtection="1"/>
    <xf numFmtId="0" fontId="11" fillId="0" borderId="0" xfId="0" applyFont="1" applyBorder="1" applyProtection="1">
      <protection locked="0"/>
    </xf>
    <xf numFmtId="0" fontId="11" fillId="0" borderId="2" xfId="0" applyFont="1" applyBorder="1" applyProtection="1">
      <protection locked="0"/>
    </xf>
    <xf numFmtId="0" fontId="11" fillId="0" borderId="8" xfId="0" applyFont="1" applyBorder="1" applyAlignment="1" applyProtection="1">
      <alignment horizontal="center"/>
      <protection locked="0"/>
    </xf>
    <xf numFmtId="0" fontId="11" fillId="0" borderId="5" xfId="0" applyFont="1" applyBorder="1" applyProtection="1">
      <protection locked="0"/>
    </xf>
    <xf numFmtId="0" fontId="11" fillId="0" borderId="12" xfId="0" applyFont="1" applyBorder="1" applyProtection="1">
      <protection locked="0"/>
    </xf>
    <xf numFmtId="0" fontId="11" fillId="0" borderId="6" xfId="0" applyFont="1" applyBorder="1" applyAlignment="1" applyProtection="1">
      <alignment horizontal="left"/>
      <protection locked="0"/>
    </xf>
    <xf numFmtId="4" fontId="11" fillId="0" borderId="5" xfId="0" applyNumberFormat="1" applyFont="1" applyBorder="1" applyProtection="1"/>
    <xf numFmtId="4" fontId="13" fillId="0" borderId="7" xfId="0" applyNumberFormat="1" applyFont="1" applyBorder="1" applyProtection="1"/>
    <xf numFmtId="0" fontId="13" fillId="0" borderId="4" xfId="0" applyFont="1" applyBorder="1" applyAlignment="1" applyProtection="1">
      <alignment horizontal="center"/>
      <protection locked="0"/>
    </xf>
    <xf numFmtId="167" fontId="13" fillId="0" borderId="49" xfId="0" applyNumberFormat="1" applyFont="1" applyFill="1" applyBorder="1" applyAlignment="1" applyProtection="1">
      <alignment horizontal="center"/>
      <protection locked="0"/>
    </xf>
    <xf numFmtId="0" fontId="13" fillId="0" borderId="0" xfId="0" applyFont="1" applyFill="1" applyAlignment="1" applyProtection="1">
      <alignment horizontal="left"/>
      <protection locked="0"/>
    </xf>
    <xf numFmtId="0" fontId="13" fillId="0" borderId="10" xfId="0" applyFont="1" applyFill="1" applyBorder="1" applyProtection="1">
      <protection locked="0"/>
    </xf>
    <xf numFmtId="0" fontId="13" fillId="0" borderId="37" xfId="0" applyFont="1" applyFill="1" applyBorder="1" applyProtection="1">
      <protection locked="0"/>
    </xf>
    <xf numFmtId="4" fontId="13" fillId="0" borderId="0" xfId="0" applyNumberFormat="1" applyFont="1" applyFill="1" applyBorder="1" applyProtection="1"/>
    <xf numFmtId="0" fontId="33" fillId="11" borderId="0" xfId="0" applyFont="1" applyFill="1" applyProtection="1">
      <protection locked="0"/>
    </xf>
    <xf numFmtId="0" fontId="11" fillId="7" borderId="49" xfId="0" applyFont="1" applyFill="1" applyBorder="1" applyAlignment="1" applyProtection="1">
      <alignment horizontal="center"/>
      <protection locked="0"/>
    </xf>
    <xf numFmtId="0" fontId="11" fillId="7" borderId="0" xfId="0" applyFont="1" applyFill="1" applyProtection="1">
      <protection locked="0"/>
    </xf>
    <xf numFmtId="0" fontId="11" fillId="7" borderId="37" xfId="0" applyFont="1" applyFill="1" applyBorder="1" applyProtection="1"/>
    <xf numFmtId="0" fontId="11" fillId="7" borderId="49" xfId="0" applyFont="1" applyFill="1" applyBorder="1" applyProtection="1"/>
    <xf numFmtId="0" fontId="11" fillId="7" borderId="0" xfId="0" applyFont="1" applyFill="1" applyBorder="1" applyProtection="1"/>
    <xf numFmtId="0" fontId="11" fillId="0" borderId="0" xfId="0" applyFont="1" applyFill="1" applyBorder="1" applyProtection="1">
      <protection locked="0"/>
    </xf>
    <xf numFmtId="0" fontId="13" fillId="0" borderId="37" xfId="0" applyFont="1" applyBorder="1" applyAlignment="1" applyProtection="1">
      <alignment horizontal="right"/>
    </xf>
    <xf numFmtId="0" fontId="13" fillId="0" borderId="49" xfId="0" applyFont="1" applyBorder="1" applyAlignment="1" applyProtection="1">
      <alignment horizontal="right"/>
    </xf>
    <xf numFmtId="0" fontId="13" fillId="0" borderId="0" xfId="0" applyFont="1" applyBorder="1" applyAlignment="1" applyProtection="1">
      <alignment horizontal="right"/>
      <protection locked="0"/>
    </xf>
    <xf numFmtId="0" fontId="13" fillId="0" borderId="37" xfId="0" applyFont="1" applyBorder="1" applyProtection="1">
      <protection locked="0"/>
    </xf>
    <xf numFmtId="0" fontId="13" fillId="0" borderId="49" xfId="0" applyFont="1" applyBorder="1" applyProtection="1">
      <protection locked="0"/>
    </xf>
    <xf numFmtId="0" fontId="13" fillId="0" borderId="7" xfId="0" applyFont="1" applyBorder="1" applyProtection="1">
      <protection locked="0"/>
    </xf>
    <xf numFmtId="0" fontId="13" fillId="0" borderId="2" xfId="0" applyFont="1" applyBorder="1" applyAlignment="1" applyProtection="1">
      <alignment horizontal="left"/>
      <protection locked="0"/>
    </xf>
    <xf numFmtId="0" fontId="4" fillId="0" borderId="3" xfId="0" applyFont="1" applyBorder="1" applyProtection="1">
      <protection locked="0"/>
    </xf>
    <xf numFmtId="0" fontId="1" fillId="0" borderId="3" xfId="0" applyFont="1" applyBorder="1" applyProtection="1">
      <protection locked="0"/>
    </xf>
    <xf numFmtId="0" fontId="11" fillId="0" borderId="2" xfId="0" applyFont="1" applyBorder="1" applyAlignment="1" applyProtection="1">
      <protection locked="0"/>
    </xf>
    <xf numFmtId="0" fontId="11" fillId="0" borderId="3" xfId="0" quotePrefix="1" applyFont="1" applyBorder="1" applyAlignment="1" applyProtection="1">
      <alignment horizontal="left"/>
      <protection locked="0"/>
    </xf>
    <xf numFmtId="0" fontId="11" fillId="0" borderId="49" xfId="0" applyFont="1" applyBorder="1" applyAlignment="1" applyProtection="1">
      <alignment horizontal="center"/>
      <protection locked="0"/>
    </xf>
    <xf numFmtId="0" fontId="11" fillId="0" borderId="37" xfId="0" applyFont="1" applyBorder="1" applyProtection="1"/>
    <xf numFmtId="0" fontId="11" fillId="0" borderId="49" xfId="0" applyFont="1" applyBorder="1" applyProtection="1"/>
    <xf numFmtId="0" fontId="11" fillId="0" borderId="0" xfId="0" applyFont="1" applyBorder="1" applyProtection="1"/>
    <xf numFmtId="0" fontId="1" fillId="0" borderId="2" xfId="0" applyFont="1" applyBorder="1" applyProtection="1">
      <protection locked="0"/>
    </xf>
    <xf numFmtId="0" fontId="1" fillId="0" borderId="0" xfId="0" applyFont="1" applyProtection="1">
      <protection locked="0"/>
    </xf>
    <xf numFmtId="0" fontId="13" fillId="7" borderId="0" xfId="0" quotePrefix="1" applyFont="1" applyFill="1" applyAlignment="1" applyProtection="1">
      <alignment horizontal="left"/>
      <protection locked="0"/>
    </xf>
    <xf numFmtId="0" fontId="13" fillId="7" borderId="37" xfId="0" applyFont="1" applyFill="1" applyBorder="1" applyProtection="1">
      <protection locked="0"/>
    </xf>
    <xf numFmtId="0" fontId="13" fillId="7" borderId="49" xfId="0" applyFont="1" applyFill="1" applyBorder="1" applyProtection="1">
      <protection locked="0"/>
    </xf>
    <xf numFmtId="167" fontId="11" fillId="0" borderId="4" xfId="0" applyNumberFormat="1" applyFont="1" applyBorder="1" applyAlignment="1" applyProtection="1">
      <alignment horizontal="center"/>
      <protection locked="0"/>
    </xf>
    <xf numFmtId="0" fontId="11" fillId="0" borderId="4" xfId="0" applyFont="1" applyBorder="1" applyProtection="1">
      <protection locked="0"/>
    </xf>
    <xf numFmtId="167" fontId="11" fillId="0" borderId="49" xfId="0" applyNumberFormat="1" applyFont="1" applyBorder="1" applyAlignment="1" applyProtection="1">
      <alignment horizontal="center"/>
      <protection locked="0"/>
    </xf>
    <xf numFmtId="0" fontId="11" fillId="0" borderId="0" xfId="0" applyFont="1" applyAlignment="1" applyProtection="1">
      <alignment horizontal="left"/>
      <protection locked="0"/>
    </xf>
    <xf numFmtId="167" fontId="29" fillId="7" borderId="49" xfId="0" applyNumberFormat="1" applyFont="1" applyFill="1" applyBorder="1" applyAlignment="1" applyProtection="1">
      <alignment horizontal="center"/>
      <protection locked="0"/>
    </xf>
    <xf numFmtId="0" fontId="13" fillId="7" borderId="0" xfId="0" applyFont="1" applyFill="1" applyAlignment="1" applyProtection="1">
      <alignment horizontal="left"/>
      <protection locked="0"/>
    </xf>
    <xf numFmtId="0" fontId="1" fillId="7" borderId="0" xfId="0" applyFont="1" applyFill="1" applyProtection="1">
      <protection locked="0"/>
    </xf>
    <xf numFmtId="0" fontId="13" fillId="7" borderId="0" xfId="0" applyFont="1" applyFill="1" applyBorder="1" applyProtection="1">
      <protection locked="0"/>
    </xf>
    <xf numFmtId="0" fontId="13" fillId="0" borderId="4" xfId="0" applyFont="1" applyBorder="1" applyProtection="1">
      <protection locked="0"/>
    </xf>
    <xf numFmtId="167" fontId="11" fillId="7" borderId="49" xfId="0" applyNumberFormat="1" applyFont="1" applyFill="1" applyBorder="1" applyAlignment="1" applyProtection="1">
      <alignment horizontal="center"/>
      <protection locked="0"/>
    </xf>
    <xf numFmtId="0" fontId="33" fillId="7" borderId="0" xfId="0" applyFont="1" applyFill="1" applyAlignment="1" applyProtection="1">
      <alignment horizontal="left"/>
      <protection locked="0"/>
    </xf>
    <xf numFmtId="0" fontId="17" fillId="7" borderId="0" xfId="0" applyFont="1" applyFill="1" applyProtection="1">
      <protection locked="0"/>
    </xf>
    <xf numFmtId="0" fontId="34" fillId="7" borderId="37" xfId="0" applyFont="1" applyFill="1" applyBorder="1" applyProtection="1">
      <protection locked="0"/>
    </xf>
    <xf numFmtId="0" fontId="34" fillId="7" borderId="49" xfId="0" applyFont="1" applyFill="1" applyBorder="1" applyProtection="1">
      <protection locked="0"/>
    </xf>
    <xf numFmtId="0" fontId="34" fillId="7" borderId="0" xfId="0" applyFont="1" applyFill="1" applyBorder="1" applyProtection="1">
      <protection locked="0"/>
    </xf>
    <xf numFmtId="0" fontId="34" fillId="0" borderId="0" xfId="0" applyFont="1" applyFill="1" applyBorder="1" applyProtection="1">
      <protection locked="0"/>
    </xf>
    <xf numFmtId="0" fontId="34" fillId="0" borderId="0" xfId="0" applyFont="1" applyFill="1" applyProtection="1">
      <protection locked="0"/>
    </xf>
    <xf numFmtId="167" fontId="11" fillId="0" borderId="4" xfId="0" applyNumberFormat="1" applyFont="1" applyFill="1" applyBorder="1" applyAlignment="1" applyProtection="1">
      <alignment horizontal="center"/>
      <protection locked="0"/>
    </xf>
    <xf numFmtId="167" fontId="13" fillId="0" borderId="49" xfId="0" applyNumberFormat="1" applyFont="1" applyBorder="1" applyAlignment="1" applyProtection="1">
      <alignment horizontal="center"/>
      <protection locked="0"/>
    </xf>
    <xf numFmtId="0" fontId="34" fillId="7" borderId="49" xfId="0" applyFont="1" applyFill="1" applyBorder="1" applyAlignment="1" applyProtection="1">
      <alignment horizontal="center"/>
      <protection locked="0"/>
    </xf>
    <xf numFmtId="0" fontId="34" fillId="7" borderId="0" xfId="0" applyFont="1" applyFill="1" applyProtection="1">
      <protection locked="0"/>
    </xf>
    <xf numFmtId="0" fontId="34" fillId="7" borderId="37" xfId="0" applyFont="1" applyFill="1" applyBorder="1" applyProtection="1"/>
    <xf numFmtId="0" fontId="34" fillId="7" borderId="49" xfId="0" applyFont="1" applyFill="1" applyBorder="1" applyProtection="1"/>
    <xf numFmtId="0" fontId="34" fillId="7" borderId="0" xfId="0" applyFont="1" applyFill="1" applyBorder="1" applyProtection="1"/>
    <xf numFmtId="0" fontId="13" fillId="0" borderId="0" xfId="0" applyFont="1" applyFill="1" applyProtection="1">
      <protection locked="0"/>
    </xf>
    <xf numFmtId="0" fontId="33" fillId="0" borderId="7" xfId="0" applyFont="1" applyFill="1" applyBorder="1" applyProtection="1">
      <protection locked="0"/>
    </xf>
    <xf numFmtId="0" fontId="11" fillId="0" borderId="2" xfId="0" applyFont="1" applyFill="1" applyBorder="1" applyAlignment="1" applyProtection="1">
      <alignment horizontal="left"/>
      <protection locked="0"/>
    </xf>
    <xf numFmtId="0" fontId="11" fillId="0" borderId="3" xfId="0" applyFont="1" applyFill="1" applyBorder="1" applyProtection="1">
      <protection locked="0"/>
    </xf>
    <xf numFmtId="0" fontId="11" fillId="0" borderId="0" xfId="0" applyFont="1" applyFill="1" applyProtection="1">
      <protection locked="0"/>
    </xf>
    <xf numFmtId="0" fontId="11" fillId="0" borderId="4" xfId="0" applyFont="1" applyFill="1" applyBorder="1" applyAlignment="1" applyProtection="1">
      <alignment horizontal="center"/>
      <protection locked="0"/>
    </xf>
    <xf numFmtId="0" fontId="11" fillId="0" borderId="7" xfId="0" applyFont="1" applyFill="1" applyBorder="1" applyProtection="1">
      <protection locked="0"/>
    </xf>
    <xf numFmtId="0" fontId="11" fillId="0" borderId="2" xfId="0" applyFont="1" applyFill="1" applyBorder="1" applyProtection="1">
      <protection locked="0"/>
    </xf>
    <xf numFmtId="0" fontId="34" fillId="0" borderId="49" xfId="0" applyFont="1" applyFill="1" applyBorder="1" applyAlignment="1" applyProtection="1">
      <alignment horizontal="center"/>
      <protection locked="0"/>
    </xf>
    <xf numFmtId="0" fontId="34" fillId="0" borderId="37" xfId="0" applyFont="1" applyFill="1" applyBorder="1" applyProtection="1"/>
    <xf numFmtId="0" fontId="34" fillId="0" borderId="49" xfId="0" applyFont="1" applyFill="1" applyBorder="1" applyProtection="1"/>
    <xf numFmtId="0" fontId="34" fillId="0" borderId="0" xfId="0" applyFont="1" applyFill="1" applyBorder="1" applyProtection="1"/>
    <xf numFmtId="0" fontId="29" fillId="12" borderId="49" xfId="0" applyFont="1" applyFill="1" applyBorder="1" applyAlignment="1" applyProtection="1">
      <alignment horizontal="center"/>
      <protection locked="0"/>
    </xf>
    <xf numFmtId="0" fontId="29" fillId="12" borderId="0" xfId="0" applyFont="1" applyFill="1" applyProtection="1">
      <protection locked="0"/>
    </xf>
    <xf numFmtId="0" fontId="29" fillId="12" borderId="37" xfId="0" applyFont="1" applyFill="1" applyBorder="1" applyProtection="1"/>
    <xf numFmtId="0" fontId="29" fillId="12" borderId="49" xfId="0" applyFont="1" applyFill="1" applyBorder="1" applyProtection="1"/>
    <xf numFmtId="0" fontId="29" fillId="12" borderId="0" xfId="0" applyFont="1" applyFill="1" applyBorder="1" applyProtection="1"/>
    <xf numFmtId="0" fontId="29" fillId="12" borderId="0" xfId="0" applyFont="1" applyFill="1" applyAlignment="1" applyProtection="1">
      <alignment horizontal="left"/>
      <protection locked="0"/>
    </xf>
    <xf numFmtId="0" fontId="33" fillId="12" borderId="0" xfId="0" applyFont="1" applyFill="1" applyProtection="1">
      <protection locked="0"/>
    </xf>
    <xf numFmtId="0" fontId="33" fillId="12" borderId="37" xfId="0" applyFont="1" applyFill="1" applyBorder="1" applyProtection="1"/>
    <xf numFmtId="0" fontId="33" fillId="12" borderId="49" xfId="0" applyFont="1" applyFill="1" applyBorder="1" applyProtection="1"/>
    <xf numFmtId="0" fontId="33" fillId="12" borderId="0" xfId="0" applyFont="1" applyFill="1" applyBorder="1" applyProtection="1"/>
    <xf numFmtId="0" fontId="13" fillId="12" borderId="49" xfId="0" applyFont="1" applyFill="1" applyBorder="1" applyAlignment="1" applyProtection="1">
      <alignment horizontal="center"/>
      <protection locked="0"/>
    </xf>
    <xf numFmtId="0" fontId="13" fillId="12" borderId="0" xfId="0" applyFont="1" applyFill="1" applyProtection="1">
      <protection locked="0"/>
    </xf>
    <xf numFmtId="0" fontId="13" fillId="12" borderId="37" xfId="0" applyFont="1" applyFill="1" applyBorder="1" applyProtection="1"/>
    <xf numFmtId="0" fontId="13" fillId="12" borderId="49" xfId="0" applyFont="1" applyFill="1" applyBorder="1" applyProtection="1"/>
    <xf numFmtId="0" fontId="13" fillId="12" borderId="0" xfId="0" applyFont="1" applyFill="1" applyBorder="1" applyProtection="1"/>
    <xf numFmtId="0" fontId="11" fillId="0" borderId="37" xfId="0" applyFont="1" applyBorder="1" applyProtection="1">
      <protection locked="0"/>
    </xf>
    <xf numFmtId="0" fontId="11" fillId="0" borderId="49" xfId="0" applyFont="1" applyBorder="1" applyProtection="1">
      <protection locked="0"/>
    </xf>
    <xf numFmtId="4" fontId="33" fillId="12" borderId="0" xfId="0" applyNumberFormat="1" applyFont="1" applyFill="1" applyBorder="1" applyProtection="1"/>
    <xf numFmtId="0" fontId="33" fillId="12" borderId="49" xfId="0" applyFont="1" applyFill="1" applyBorder="1" applyAlignment="1" applyProtection="1">
      <alignment horizontal="center"/>
      <protection locked="0"/>
    </xf>
    <xf numFmtId="0" fontId="11" fillId="12" borderId="0" xfId="0" applyFont="1" applyFill="1" applyProtection="1">
      <protection locked="0"/>
    </xf>
    <xf numFmtId="0" fontId="33" fillId="0" borderId="0" xfId="0" applyFont="1" applyFill="1" applyProtection="1">
      <protection locked="0"/>
    </xf>
    <xf numFmtId="0" fontId="11" fillId="0" borderId="7" xfId="0" applyFont="1" applyBorder="1" applyProtection="1"/>
    <xf numFmtId="167" fontId="29" fillId="12" borderId="49" xfId="0" applyNumberFormat="1" applyFont="1" applyFill="1" applyBorder="1" applyAlignment="1" applyProtection="1">
      <alignment horizontal="center"/>
      <protection locked="0"/>
    </xf>
    <xf numFmtId="0" fontId="11" fillId="12" borderId="37" xfId="0" applyFont="1" applyFill="1" applyBorder="1" applyProtection="1"/>
    <xf numFmtId="0" fontId="11" fillId="12" borderId="49" xfId="0" applyFont="1" applyFill="1" applyBorder="1" applyProtection="1"/>
    <xf numFmtId="167" fontId="33" fillId="12" borderId="49" xfId="0" applyNumberFormat="1" applyFont="1" applyFill="1" applyBorder="1" applyAlignment="1" applyProtection="1">
      <alignment horizontal="center"/>
      <protection locked="0"/>
    </xf>
    <xf numFmtId="0" fontId="33" fillId="12" borderId="0" xfId="0" applyFont="1" applyFill="1" applyAlignment="1" applyProtection="1">
      <alignment horizontal="left"/>
      <protection locked="0"/>
    </xf>
    <xf numFmtId="0" fontId="33" fillId="12" borderId="37" xfId="0" applyFont="1" applyFill="1" applyBorder="1" applyProtection="1">
      <protection locked="0"/>
    </xf>
    <xf numFmtId="0" fontId="33" fillId="12" borderId="49" xfId="0" applyFont="1" applyFill="1" applyBorder="1" applyProtection="1">
      <protection locked="0"/>
    </xf>
    <xf numFmtId="0" fontId="33" fillId="12" borderId="0" xfId="0" applyFont="1" applyFill="1" applyBorder="1" applyProtection="1">
      <protection locked="0"/>
    </xf>
    <xf numFmtId="0" fontId="33" fillId="0" borderId="3" xfId="0" applyFont="1" applyFill="1" applyBorder="1" applyProtection="1">
      <protection locked="0"/>
    </xf>
    <xf numFmtId="167" fontId="33" fillId="0" borderId="49" xfId="0" applyNumberFormat="1" applyFont="1" applyFill="1" applyBorder="1" applyAlignment="1" applyProtection="1">
      <alignment horizontal="center"/>
      <protection locked="0"/>
    </xf>
    <xf numFmtId="0" fontId="33" fillId="0" borderId="0" xfId="0" applyFont="1" applyFill="1" applyAlignment="1" applyProtection="1">
      <alignment horizontal="left"/>
      <protection locked="0"/>
    </xf>
    <xf numFmtId="0" fontId="33" fillId="0" borderId="37" xfId="0" applyFont="1" applyFill="1" applyBorder="1" applyProtection="1"/>
    <xf numFmtId="0" fontId="33" fillId="0" borderId="49" xfId="0" applyFont="1" applyFill="1" applyBorder="1" applyProtection="1"/>
    <xf numFmtId="0" fontId="13" fillId="0" borderId="49" xfId="0" applyFont="1" applyFill="1" applyBorder="1" applyAlignment="1" applyProtection="1">
      <alignment horizontal="center"/>
      <protection locked="0"/>
    </xf>
    <xf numFmtId="0" fontId="13" fillId="12" borderId="0" xfId="0" applyFont="1" applyFill="1" applyAlignment="1" applyProtection="1">
      <alignment horizontal="left"/>
      <protection locked="0"/>
    </xf>
    <xf numFmtId="0" fontId="13" fillId="12" borderId="37" xfId="0" applyFont="1" applyFill="1" applyBorder="1" applyProtection="1">
      <protection locked="0"/>
    </xf>
    <xf numFmtId="0" fontId="13" fillId="12" borderId="49" xfId="0" applyFont="1" applyFill="1" applyBorder="1" applyProtection="1">
      <protection locked="0"/>
    </xf>
    <xf numFmtId="0" fontId="13" fillId="12" borderId="0" xfId="0" applyFont="1" applyFill="1" applyBorder="1" applyProtection="1">
      <protection locked="0"/>
    </xf>
    <xf numFmtId="0" fontId="34" fillId="12" borderId="49" xfId="0" applyFont="1" applyFill="1" applyBorder="1" applyAlignment="1" applyProtection="1">
      <alignment horizontal="center"/>
      <protection locked="0"/>
    </xf>
    <xf numFmtId="0" fontId="34" fillId="12" borderId="0" xfId="0" applyFont="1" applyFill="1" applyProtection="1">
      <protection locked="0"/>
    </xf>
    <xf numFmtId="0" fontId="11" fillId="0" borderId="49" xfId="0" applyFont="1" applyFill="1" applyBorder="1" applyAlignment="1" applyProtection="1">
      <alignment horizontal="center"/>
      <protection locked="0"/>
    </xf>
    <xf numFmtId="0" fontId="11" fillId="12" borderId="49" xfId="0" applyFont="1" applyFill="1" applyBorder="1" applyAlignment="1" applyProtection="1">
      <alignment horizontal="center"/>
      <protection locked="0"/>
    </xf>
    <xf numFmtId="0" fontId="34" fillId="0" borderId="7" xfId="0" applyFont="1" applyFill="1" applyBorder="1" applyProtection="1">
      <protection locked="0"/>
    </xf>
    <xf numFmtId="0" fontId="34" fillId="0" borderId="3" xfId="0" applyFont="1" applyFill="1" applyBorder="1" applyProtection="1">
      <protection locked="0"/>
    </xf>
    <xf numFmtId="0" fontId="13" fillId="0" borderId="3" xfId="0" applyFont="1" applyBorder="1" applyAlignment="1" applyProtection="1">
      <alignment horizontal="left"/>
      <protection locked="0"/>
    </xf>
    <xf numFmtId="0" fontId="33" fillId="12" borderId="0" xfId="0" quotePrefix="1" applyFont="1" applyFill="1" applyAlignment="1" applyProtection="1">
      <alignment horizontal="left"/>
      <protection locked="0"/>
    </xf>
    <xf numFmtId="0" fontId="4" fillId="12" borderId="0" xfId="0" applyFont="1" applyFill="1" applyProtection="1">
      <protection locked="0"/>
    </xf>
    <xf numFmtId="0" fontId="4" fillId="0" borderId="0" xfId="0" applyFont="1" applyProtection="1">
      <protection locked="0"/>
    </xf>
    <xf numFmtId="0" fontId="13" fillId="12" borderId="0" xfId="0" quotePrefix="1" applyFont="1" applyFill="1" applyAlignment="1" applyProtection="1">
      <alignment horizontal="left"/>
      <protection locked="0"/>
    </xf>
    <xf numFmtId="0" fontId="11" fillId="0" borderId="0" xfId="0" applyFont="1" applyAlignment="1" applyProtection="1">
      <alignment horizontal="center"/>
      <protection locked="0"/>
    </xf>
    <xf numFmtId="0" fontId="13" fillId="0" borderId="0" xfId="0" applyFont="1" applyProtection="1"/>
    <xf numFmtId="0" fontId="13" fillId="0" borderId="0" xfId="0" applyFont="1" applyFill="1" applyAlignment="1" applyProtection="1">
      <alignment horizontal="center"/>
      <protection locked="0"/>
    </xf>
    <xf numFmtId="0" fontId="13" fillId="0" borderId="0" xfId="0" applyFont="1" applyFill="1" applyProtection="1"/>
    <xf numFmtId="0" fontId="34" fillId="0" borderId="0" xfId="0" applyFont="1" applyFill="1" applyAlignment="1" applyProtection="1">
      <alignment horizontal="center"/>
      <protection locked="0"/>
    </xf>
    <xf numFmtId="0" fontId="34" fillId="0" borderId="0" xfId="0" applyFont="1" applyFill="1" applyProtection="1"/>
    <xf numFmtId="167" fontId="13" fillId="0" borderId="0" xfId="0" applyNumberFormat="1" applyFont="1" applyFill="1" applyAlignment="1" applyProtection="1">
      <alignment horizontal="center"/>
      <protection locked="0"/>
    </xf>
    <xf numFmtId="0" fontId="1" fillId="0" borderId="0" xfId="0" applyFont="1" applyFill="1" applyProtection="1">
      <protection locked="0"/>
    </xf>
    <xf numFmtId="0" fontId="13" fillId="0" borderId="0" xfId="0" quotePrefix="1" applyFont="1" applyFill="1" applyAlignment="1" applyProtection="1">
      <alignment horizontal="left"/>
      <protection locked="0"/>
    </xf>
    <xf numFmtId="0" fontId="37" fillId="0" borderId="0" xfId="0" applyFont="1"/>
    <xf numFmtId="4" fontId="0" fillId="0" borderId="0" xfId="0" applyNumberFormat="1"/>
    <xf numFmtId="0" fontId="38" fillId="0" borderId="0" xfId="0" applyFont="1"/>
    <xf numFmtId="0" fontId="39" fillId="0" borderId="0" xfId="0" applyFont="1"/>
    <xf numFmtId="0" fontId="0" fillId="0" borderId="0" xfId="0" applyAlignment="1">
      <alignment wrapText="1"/>
    </xf>
    <xf numFmtId="0" fontId="38" fillId="0" borderId="0" xfId="0" applyFont="1" applyAlignment="1">
      <alignment wrapText="1"/>
    </xf>
    <xf numFmtId="0" fontId="0" fillId="6" borderId="0" xfId="0" applyFill="1"/>
    <xf numFmtId="4" fontId="0" fillId="6" borderId="0" xfId="0" applyNumberFormat="1" applyFill="1"/>
    <xf numFmtId="0" fontId="25" fillId="0" borderId="0" xfId="0" applyFont="1"/>
    <xf numFmtId="0" fontId="41" fillId="0" borderId="0" xfId="0" applyFont="1"/>
    <xf numFmtId="1" fontId="0" fillId="0" borderId="0" xfId="0" applyNumberFormat="1"/>
    <xf numFmtId="173" fontId="0" fillId="0" borderId="0" xfId="0" applyNumberFormat="1"/>
    <xf numFmtId="0" fontId="38" fillId="0" borderId="0" xfId="0" applyFont="1" applyAlignment="1"/>
    <xf numFmtId="0" fontId="41" fillId="0" borderId="0" xfId="0" applyFont="1" applyAlignment="1"/>
    <xf numFmtId="0" fontId="0" fillId="0" borderId="20" xfId="0" applyBorder="1" applyAlignment="1"/>
    <xf numFmtId="0" fontId="42" fillId="0" borderId="53" xfId="0" applyFont="1" applyBorder="1"/>
    <xf numFmtId="0" fontId="43" fillId="0" borderId="54" xfId="0" applyFont="1" applyBorder="1" applyAlignment="1"/>
    <xf numFmtId="0" fontId="42" fillId="0" borderId="27" xfId="0" applyFont="1" applyBorder="1" applyAlignment="1"/>
    <xf numFmtId="0" fontId="42" fillId="0" borderId="20" xfId="0" applyFont="1" applyBorder="1" applyAlignment="1"/>
    <xf numFmtId="0" fontId="25" fillId="0" borderId="1" xfId="0" applyFont="1" applyBorder="1"/>
    <xf numFmtId="0" fontId="0" fillId="0" borderId="1" xfId="0" applyBorder="1"/>
    <xf numFmtId="0" fontId="0" fillId="0" borderId="55" xfId="0" applyBorder="1"/>
    <xf numFmtId="0" fontId="39" fillId="0" borderId="0" xfId="0" applyFont="1" applyBorder="1" applyAlignment="1">
      <alignment horizontal="left"/>
    </xf>
    <xf numFmtId="0" fontId="35" fillId="0" borderId="0" xfId="3" applyBorder="1" applyAlignment="1" applyProtection="1">
      <alignment horizontal="center"/>
    </xf>
    <xf numFmtId="0" fontId="0" fillId="0" borderId="56" xfId="0" applyBorder="1"/>
    <xf numFmtId="0" fontId="35" fillId="0" borderId="0" xfId="3" applyFont="1" applyBorder="1" applyAlignment="1" applyProtection="1"/>
    <xf numFmtId="0" fontId="0" fillId="0" borderId="37" xfId="0" applyBorder="1"/>
    <xf numFmtId="0" fontId="38" fillId="0" borderId="57" xfId="0" applyFont="1" applyBorder="1" applyAlignment="1" applyProtection="1">
      <alignment horizontal="center" vertical="center"/>
      <protection hidden="1"/>
    </xf>
    <xf numFmtId="0" fontId="38" fillId="0" borderId="57" xfId="0" applyFont="1" applyBorder="1" applyAlignment="1" applyProtection="1">
      <alignment horizontal="center" vertical="center" wrapText="1"/>
      <protection hidden="1"/>
    </xf>
    <xf numFmtId="0" fontId="8" fillId="0" borderId="57" xfId="0" applyFont="1" applyBorder="1" applyAlignment="1">
      <alignment horizontal="center" vertical="center" wrapText="1"/>
    </xf>
    <xf numFmtId="0" fontId="38" fillId="0" borderId="35" xfId="0" applyFont="1" applyBorder="1" applyAlignment="1" applyProtection="1">
      <alignment horizontal="center" vertical="center" wrapText="1"/>
      <protection hidden="1"/>
    </xf>
    <xf numFmtId="0" fontId="38" fillId="0" borderId="58" xfId="0" applyFont="1" applyBorder="1" applyAlignment="1">
      <alignment horizontal="center" vertical="center" wrapText="1"/>
    </xf>
    <xf numFmtId="0" fontId="38" fillId="0" borderId="49" xfId="0" applyFont="1" applyBorder="1" applyAlignment="1" applyProtection="1">
      <alignment horizontal="center" vertical="center"/>
      <protection hidden="1"/>
    </xf>
    <xf numFmtId="0" fontId="45" fillId="0" borderId="59" xfId="0" applyFont="1" applyBorder="1" applyAlignment="1" applyProtection="1">
      <alignment horizontal="left" vertical="center" wrapText="1"/>
      <protection locked="0"/>
    </xf>
    <xf numFmtId="0" fontId="45" fillId="0" borderId="60" xfId="0" applyFont="1" applyBorder="1" applyAlignment="1" applyProtection="1">
      <alignment horizontal="left" vertical="center" wrapText="1"/>
      <protection locked="0"/>
    </xf>
    <xf numFmtId="0" fontId="45" fillId="0" borderId="61" xfId="0" applyFont="1" applyBorder="1" applyAlignment="1" applyProtection="1">
      <alignment horizontal="left" vertical="center" wrapText="1"/>
      <protection locked="0"/>
    </xf>
    <xf numFmtId="0" fontId="45" fillId="0" borderId="49" xfId="0" applyFont="1" applyBorder="1" applyAlignment="1" applyProtection="1">
      <alignment horizontal="left" vertical="center" wrapText="1"/>
      <protection locked="0"/>
    </xf>
    <xf numFmtId="0" fontId="38" fillId="0" borderId="8" xfId="0" applyFont="1" applyBorder="1" applyAlignment="1" applyProtection="1">
      <alignment horizontal="center" vertical="center"/>
      <protection hidden="1"/>
    </xf>
    <xf numFmtId="0" fontId="45" fillId="0" borderId="8" xfId="0" applyFont="1" applyBorder="1" applyAlignment="1" applyProtection="1">
      <alignment horizontal="left" vertical="center" wrapText="1"/>
      <protection locked="0"/>
    </xf>
    <xf numFmtId="43" fontId="45" fillId="0" borderId="6" xfId="1" applyFont="1" applyBorder="1" applyAlignment="1" applyProtection="1">
      <alignment vertical="center" wrapText="1"/>
      <protection locked="0"/>
    </xf>
    <xf numFmtId="0" fontId="45" fillId="0" borderId="47" xfId="0" applyFont="1" applyBorder="1" applyAlignment="1" applyProtection="1">
      <alignment horizontal="left" vertical="center" wrapText="1"/>
      <protection locked="0"/>
    </xf>
    <xf numFmtId="0" fontId="38" fillId="0" borderId="48" xfId="0" applyFont="1" applyFill="1" applyBorder="1" applyAlignment="1" applyProtection="1">
      <alignment horizontal="center" vertical="center"/>
      <protection hidden="1"/>
    </xf>
    <xf numFmtId="0" fontId="25" fillId="0" borderId="0" xfId="0" applyFont="1" applyBorder="1"/>
    <xf numFmtId="0" fontId="44" fillId="0" borderId="62" xfId="0" applyFont="1" applyBorder="1" applyAlignment="1" applyProtection="1">
      <alignment vertical="center" wrapText="1"/>
      <protection hidden="1"/>
    </xf>
    <xf numFmtId="0" fontId="40" fillId="0" borderId="63" xfId="0" applyFont="1" applyBorder="1" applyAlignment="1" applyProtection="1">
      <alignment vertical="center" wrapText="1"/>
      <protection hidden="1"/>
    </xf>
    <xf numFmtId="0" fontId="40" fillId="0" borderId="60" xfId="0" applyFont="1" applyBorder="1" applyAlignment="1" applyProtection="1">
      <alignment vertical="center" wrapText="1"/>
      <protection hidden="1"/>
    </xf>
    <xf numFmtId="0" fontId="40" fillId="0" borderId="30" xfId="0" applyFont="1" applyBorder="1" applyAlignment="1" applyProtection="1">
      <alignment vertical="center" wrapText="1"/>
      <protection hidden="1"/>
    </xf>
    <xf numFmtId="0" fontId="44" fillId="0" borderId="10" xfId="0" applyFont="1" applyBorder="1" applyAlignment="1" applyProtection="1">
      <alignment vertical="center" wrapText="1"/>
      <protection hidden="1"/>
    </xf>
    <xf numFmtId="0" fontId="40" fillId="0" borderId="37" xfId="0" applyFont="1" applyBorder="1" applyAlignment="1" applyProtection="1">
      <alignment vertical="center" wrapText="1"/>
      <protection hidden="1"/>
    </xf>
    <xf numFmtId="0" fontId="40" fillId="0" borderId="49" xfId="0" applyFont="1" applyBorder="1" applyAlignment="1" applyProtection="1">
      <alignment vertical="center" wrapText="1"/>
      <protection hidden="1"/>
    </xf>
    <xf numFmtId="0" fontId="40" fillId="0" borderId="0" xfId="0" applyFont="1" applyBorder="1" applyAlignment="1" applyProtection="1">
      <alignment vertical="center" wrapText="1"/>
      <protection hidden="1"/>
    </xf>
    <xf numFmtId="0" fontId="0" fillId="0" borderId="8" xfId="0" applyBorder="1" applyAlignment="1" applyProtection="1">
      <protection locked="0"/>
    </xf>
    <xf numFmtId="0" fontId="0" fillId="0" borderId="5" xfId="0" applyFill="1" applyBorder="1" applyAlignment="1" applyProtection="1"/>
    <xf numFmtId="0" fontId="0" fillId="0" borderId="6" xfId="0" applyFill="1" applyBorder="1" applyAlignment="1" applyProtection="1"/>
    <xf numFmtId="0" fontId="8" fillId="0" borderId="9" xfId="0" applyFont="1" applyFill="1" applyBorder="1" applyAlignment="1" applyProtection="1">
      <alignment vertical="top"/>
      <protection hidden="1"/>
    </xf>
    <xf numFmtId="0" fontId="8" fillId="0" borderId="47" xfId="0" applyFont="1" applyBorder="1" applyAlignment="1" applyProtection="1">
      <alignment vertical="top"/>
      <protection hidden="1"/>
    </xf>
    <xf numFmtId="0" fontId="40" fillId="0" borderId="64" xfId="0" applyFont="1" applyBorder="1" applyAlignment="1" applyProtection="1">
      <alignment vertical="top"/>
      <protection hidden="1"/>
    </xf>
    <xf numFmtId="0" fontId="0" fillId="0" borderId="30" xfId="0" applyBorder="1"/>
    <xf numFmtId="0" fontId="42" fillId="0" borderId="53" xfId="0" applyFont="1" applyBorder="1" applyAlignment="1"/>
    <xf numFmtId="0" fontId="42" fillId="0" borderId="54" xfId="0" applyFont="1" applyBorder="1" applyAlignment="1"/>
    <xf numFmtId="0" fontId="0" fillId="0" borderId="65" xfId="0" applyBorder="1"/>
    <xf numFmtId="0" fontId="38" fillId="0" borderId="34"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10" xfId="0" applyFont="1" applyBorder="1" applyAlignment="1" applyProtection="1">
      <alignment horizontal="center" vertical="center"/>
      <protection hidden="1"/>
    </xf>
    <xf numFmtId="0" fontId="45" fillId="0" borderId="53" xfId="0" applyFont="1" applyBorder="1" applyAlignment="1" applyProtection="1">
      <alignment horizontal="left" vertical="center" wrapText="1"/>
      <protection locked="0"/>
    </xf>
    <xf numFmtId="0" fontId="45" fillId="0" borderId="54" xfId="0" applyFont="1" applyBorder="1" applyAlignment="1" applyProtection="1">
      <alignment horizontal="left" vertical="center" wrapText="1"/>
      <protection locked="0"/>
    </xf>
    <xf numFmtId="43" fontId="45" fillId="0" borderId="68" xfId="1" applyFont="1" applyBorder="1" applyAlignment="1" applyProtection="1">
      <alignment vertical="center" wrapText="1"/>
      <protection locked="0"/>
    </xf>
    <xf numFmtId="43" fontId="45" fillId="0" borderId="69" xfId="1" applyFont="1" applyBorder="1" applyAlignment="1" applyProtection="1">
      <alignment vertical="center" wrapText="1"/>
      <protection locked="0"/>
    </xf>
    <xf numFmtId="0" fontId="45" fillId="0" borderId="70" xfId="0" applyFont="1" applyBorder="1" applyAlignment="1" applyProtection="1">
      <alignment horizontal="left" vertical="center" wrapText="1"/>
      <protection locked="0"/>
    </xf>
    <xf numFmtId="0" fontId="45" fillId="0" borderId="71" xfId="0" applyFont="1" applyBorder="1" applyAlignment="1" applyProtection="1">
      <alignment horizontal="left" vertical="center" wrapText="1"/>
      <protection locked="0"/>
    </xf>
    <xf numFmtId="43" fontId="45" fillId="0" borderId="72" xfId="1" applyFont="1" applyBorder="1" applyAlignment="1" applyProtection="1">
      <alignment vertical="center" wrapText="1"/>
      <protection locked="0"/>
    </xf>
    <xf numFmtId="43" fontId="45" fillId="0" borderId="73" xfId="1" applyFont="1" applyBorder="1" applyAlignment="1" applyProtection="1">
      <alignment vertical="center" wrapText="1"/>
      <protection locked="0"/>
    </xf>
    <xf numFmtId="0" fontId="38" fillId="0" borderId="12" xfId="0" applyFont="1" applyBorder="1" applyAlignment="1" applyProtection="1">
      <alignment horizontal="center" vertical="center"/>
      <protection hidden="1"/>
    </xf>
    <xf numFmtId="0" fontId="45" fillId="0" borderId="74" xfId="0" applyFont="1" applyBorder="1" applyAlignment="1" applyProtection="1">
      <alignment horizontal="left" vertical="center" wrapText="1"/>
      <protection locked="0"/>
    </xf>
    <xf numFmtId="0" fontId="39" fillId="0" borderId="5" xfId="0" applyFont="1" applyBorder="1" applyAlignment="1" applyProtection="1">
      <alignment horizontal="center" vertical="center" wrapText="1"/>
      <protection locked="0"/>
    </xf>
    <xf numFmtId="43" fontId="45" fillId="0" borderId="75" xfId="1" applyFont="1" applyBorder="1" applyAlignment="1" applyProtection="1">
      <alignment vertical="center" wrapText="1"/>
      <protection locked="0"/>
    </xf>
    <xf numFmtId="43" fontId="45" fillId="0" borderId="76" xfId="1" applyFont="1" applyBorder="1" applyAlignment="1" applyProtection="1">
      <alignment vertical="center" wrapText="1"/>
      <protection locked="0"/>
    </xf>
    <xf numFmtId="0" fontId="45" fillId="0" borderId="68" xfId="0" applyFont="1" applyBorder="1" applyAlignment="1" applyProtection="1">
      <alignment horizontal="left" vertical="center" wrapText="1"/>
      <protection locked="0"/>
    </xf>
    <xf numFmtId="0" fontId="45" fillId="0" borderId="69" xfId="0" applyFont="1" applyBorder="1" applyAlignment="1" applyProtection="1">
      <alignment horizontal="left" vertical="center" wrapText="1"/>
      <protection locked="0"/>
    </xf>
    <xf numFmtId="0" fontId="45" fillId="0" borderId="72" xfId="0" applyFont="1" applyBorder="1" applyAlignment="1" applyProtection="1">
      <alignment horizontal="left" vertical="center" wrapText="1"/>
      <protection locked="0"/>
    </xf>
    <xf numFmtId="0" fontId="45" fillId="0" borderId="73" xfId="0" applyFont="1" applyBorder="1" applyAlignment="1" applyProtection="1">
      <alignment horizontal="left" vertical="center" wrapText="1"/>
      <protection locked="0"/>
    </xf>
    <xf numFmtId="43" fontId="45" fillId="0" borderId="77" xfId="1" applyFont="1" applyBorder="1" applyAlignment="1" applyProtection="1">
      <alignment vertical="center" wrapText="1"/>
      <protection locked="0"/>
    </xf>
    <xf numFmtId="43" fontId="45" fillId="0" borderId="78" xfId="1" applyFont="1" applyBorder="1" applyAlignment="1" applyProtection="1">
      <alignment vertical="center" wrapText="1"/>
      <protection locked="0"/>
    </xf>
    <xf numFmtId="0" fontId="0" fillId="0" borderId="60" xfId="0" applyBorder="1"/>
    <xf numFmtId="0" fontId="0" fillId="0" borderId="8" xfId="0" applyBorder="1"/>
    <xf numFmtId="0" fontId="51" fillId="6" borderId="0" xfId="0" applyFont="1" applyFill="1" applyBorder="1" applyAlignment="1" applyProtection="1">
      <alignment horizontal="center"/>
      <protection locked="0"/>
    </xf>
    <xf numFmtId="2" fontId="46" fillId="0" borderId="0" xfId="5" applyNumberFormat="1" applyFont="1" applyFill="1" applyAlignment="1" applyProtection="1">
      <alignment horizontal="center" wrapText="1"/>
    </xf>
    <xf numFmtId="0" fontId="48" fillId="0" borderId="0" xfId="0" applyFont="1" applyAlignment="1" applyProtection="1">
      <alignment horizontal="centerContinuous"/>
      <protection locked="0"/>
    </xf>
    <xf numFmtId="0" fontId="47" fillId="0" borderId="0" xfId="0" applyFont="1" applyProtection="1">
      <protection locked="0"/>
    </xf>
    <xf numFmtId="0" fontId="48" fillId="0" borderId="0" xfId="0" applyFont="1" applyBorder="1" applyProtection="1">
      <protection locked="0"/>
    </xf>
    <xf numFmtId="0" fontId="48" fillId="0" borderId="0" xfId="0" applyFont="1" applyProtection="1">
      <protection locked="0"/>
    </xf>
    <xf numFmtId="0" fontId="28" fillId="0" borderId="0" xfId="0" applyFont="1" applyProtection="1">
      <protection locked="0"/>
    </xf>
    <xf numFmtId="0" fontId="47" fillId="0" borderId="7" xfId="0" applyFont="1" applyBorder="1" applyProtection="1">
      <protection locked="0"/>
    </xf>
    <xf numFmtId="0" fontId="48" fillId="0" borderId="0" xfId="0" applyFont="1" applyFill="1" applyAlignment="1" applyProtection="1">
      <alignment horizontal="left"/>
      <protection locked="0"/>
    </xf>
    <xf numFmtId="0" fontId="48" fillId="0" borderId="7" xfId="0" applyFont="1" applyBorder="1" applyProtection="1">
      <protection locked="0"/>
    </xf>
    <xf numFmtId="0" fontId="48" fillId="0" borderId="0" xfId="0" applyFont="1" applyAlignment="1" applyProtection="1">
      <alignment horizontal="left"/>
      <protection locked="0"/>
    </xf>
    <xf numFmtId="0" fontId="47" fillId="0" borderId="0" xfId="0" applyFont="1" applyAlignment="1" applyProtection="1">
      <alignment horizontal="left"/>
      <protection locked="0"/>
    </xf>
    <xf numFmtId="0" fontId="28" fillId="0" borderId="7" xfId="0" applyFont="1" applyFill="1" applyBorder="1" applyProtection="1">
      <protection locked="0"/>
    </xf>
    <xf numFmtId="0" fontId="47" fillId="0" borderId="7" xfId="0" applyFont="1" applyFill="1" applyBorder="1" applyProtection="1">
      <protection locked="0"/>
    </xf>
    <xf numFmtId="0" fontId="50" fillId="0" borderId="0" xfId="0" applyFont="1" applyFill="1" applyProtection="1">
      <protection locked="0"/>
    </xf>
    <xf numFmtId="0" fontId="28" fillId="0" borderId="0" xfId="0" applyFont="1" applyFill="1" applyAlignment="1" applyProtection="1">
      <alignment horizontal="left"/>
      <protection locked="0"/>
    </xf>
    <xf numFmtId="0" fontId="50" fillId="0" borderId="7" xfId="0" applyFont="1" applyFill="1" applyBorder="1" applyProtection="1">
      <protection locked="0"/>
    </xf>
    <xf numFmtId="0" fontId="48" fillId="0" borderId="0" xfId="0" applyFont="1" applyFill="1" applyProtection="1">
      <protection locked="0"/>
    </xf>
    <xf numFmtId="0" fontId="48" fillId="0" borderId="0" xfId="0" applyFont="1" applyFill="1" applyBorder="1" applyProtection="1">
      <protection locked="0"/>
    </xf>
    <xf numFmtId="0" fontId="47" fillId="0" borderId="0" xfId="0" applyFont="1" applyFill="1" applyBorder="1" applyProtection="1">
      <protection locked="0"/>
    </xf>
    <xf numFmtId="0" fontId="48" fillId="0" borderId="0" xfId="0" applyFont="1" applyBorder="1" applyAlignment="1" applyProtection="1">
      <alignment horizontal="centerContinuous"/>
      <protection locked="0"/>
    </xf>
    <xf numFmtId="0" fontId="41" fillId="0" borderId="0" xfId="0" applyFont="1" applyBorder="1" applyAlignment="1">
      <alignment horizontal="center" vertical="center"/>
    </xf>
    <xf numFmtId="0" fontId="48" fillId="0" borderId="0" xfId="0" applyFont="1" applyBorder="1" applyProtection="1"/>
    <xf numFmtId="0" fontId="50" fillId="0" borderId="0" xfId="0" applyFont="1" applyFill="1" applyBorder="1" applyProtection="1"/>
    <xf numFmtId="44" fontId="13" fillId="0" borderId="0" xfId="8" applyFont="1" applyProtection="1">
      <protection locked="0"/>
    </xf>
    <xf numFmtId="44" fontId="13" fillId="0" borderId="0" xfId="8" applyFont="1" applyBorder="1" applyProtection="1">
      <protection locked="0"/>
    </xf>
    <xf numFmtId="175" fontId="13" fillId="0" borderId="0" xfId="8" applyNumberFormat="1" applyFont="1" applyProtection="1">
      <protection locked="0"/>
    </xf>
    <xf numFmtId="175" fontId="0" fillId="0" borderId="0" xfId="8" applyNumberFormat="1" applyFont="1" applyFill="1" applyBorder="1" applyAlignment="1">
      <alignment horizontal="center" vertical="center"/>
    </xf>
    <xf numFmtId="175" fontId="13" fillId="0" borderId="0" xfId="8" applyNumberFormat="1" applyFont="1" applyBorder="1" applyProtection="1">
      <protection locked="0"/>
    </xf>
    <xf numFmtId="175" fontId="33" fillId="0" borderId="0" xfId="8" applyNumberFormat="1" applyFont="1" applyBorder="1" applyProtection="1">
      <protection locked="0"/>
    </xf>
    <xf numFmtId="175" fontId="13" fillId="0" borderId="0" xfId="8" applyNumberFormat="1" applyFont="1" applyFill="1" applyProtection="1">
      <protection locked="0"/>
    </xf>
    <xf numFmtId="44" fontId="13" fillId="0" borderId="0" xfId="8" applyFont="1" applyBorder="1" applyAlignment="1" applyProtection="1">
      <alignment horizontal="left"/>
      <protection locked="0"/>
    </xf>
    <xf numFmtId="44" fontId="29" fillId="0" borderId="0" xfId="8" applyFont="1" applyBorder="1" applyAlignment="1" applyProtection="1">
      <alignment horizontal="left"/>
      <protection locked="0"/>
    </xf>
    <xf numFmtId="0" fontId="29" fillId="0" borderId="7" xfId="0" applyFont="1" applyBorder="1" applyProtection="1">
      <protection locked="0"/>
    </xf>
    <xf numFmtId="0" fontId="29" fillId="0" borderId="5" xfId="0" applyFont="1" applyBorder="1" applyProtection="1">
      <protection locked="0"/>
    </xf>
    <xf numFmtId="0" fontId="51" fillId="0" borderId="0" xfId="0" applyFont="1" applyFill="1" applyBorder="1" applyProtection="1">
      <protection locked="0"/>
    </xf>
    <xf numFmtId="175" fontId="51" fillId="0" borderId="0" xfId="8" applyNumberFormat="1" applyFont="1" applyFill="1" applyBorder="1" applyProtection="1">
      <protection locked="0"/>
    </xf>
    <xf numFmtId="0" fontId="51" fillId="6" borderId="0" xfId="0" applyFont="1" applyFill="1" applyProtection="1">
      <protection locked="0"/>
    </xf>
    <xf numFmtId="0" fontId="51" fillId="6" borderId="0" xfId="0" applyFont="1" applyFill="1" applyBorder="1" applyProtection="1">
      <protection locked="0"/>
    </xf>
    <xf numFmtId="0" fontId="13" fillId="6" borderId="49" xfId="0" applyFont="1" applyFill="1" applyBorder="1" applyAlignment="1" applyProtection="1">
      <alignment horizontal="center"/>
      <protection locked="0"/>
    </xf>
    <xf numFmtId="0" fontId="48" fillId="6" borderId="0" xfId="0" applyFont="1" applyFill="1" applyProtection="1">
      <protection locked="0"/>
    </xf>
    <xf numFmtId="0" fontId="13" fillId="6" borderId="0" xfId="0" applyFont="1" applyFill="1" applyProtection="1">
      <protection locked="0"/>
    </xf>
    <xf numFmtId="0" fontId="13" fillId="6" borderId="0" xfId="0" applyFont="1" applyFill="1" applyBorder="1" applyProtection="1">
      <protection locked="0"/>
    </xf>
    <xf numFmtId="44" fontId="13" fillId="6" borderId="0" xfId="8" applyFont="1" applyFill="1" applyBorder="1" applyProtection="1">
      <protection locked="0"/>
    </xf>
    <xf numFmtId="175" fontId="13" fillId="6" borderId="0" xfId="8" applyNumberFormat="1" applyFont="1" applyFill="1" applyBorder="1" applyProtection="1">
      <protection locked="0"/>
    </xf>
    <xf numFmtId="0" fontId="29" fillId="0" borderId="49" xfId="0" applyFont="1" applyFill="1" applyBorder="1" applyAlignment="1" applyProtection="1">
      <alignment horizontal="center"/>
      <protection locked="0"/>
    </xf>
    <xf numFmtId="0" fontId="29" fillId="0" borderId="0" xfId="0" applyFont="1" applyFill="1" applyProtection="1">
      <protection locked="0"/>
    </xf>
    <xf numFmtId="44" fontId="29" fillId="0" borderId="0" xfId="8" applyFont="1" applyFill="1" applyBorder="1" applyProtection="1">
      <protection locked="0"/>
    </xf>
    <xf numFmtId="175" fontId="29" fillId="0" borderId="0" xfId="8" applyNumberFormat="1" applyFont="1" applyFill="1" applyBorder="1" applyProtection="1"/>
    <xf numFmtId="0" fontId="30" fillId="0" borderId="0" xfId="0" applyFont="1" applyFill="1" applyProtection="1">
      <protection locked="0"/>
    </xf>
    <xf numFmtId="0" fontId="51" fillId="0" borderId="49" xfId="0" applyFont="1" applyFill="1" applyBorder="1" applyAlignment="1" applyProtection="1">
      <alignment horizontal="center"/>
      <protection locked="0"/>
    </xf>
    <xf numFmtId="0" fontId="51" fillId="0" borderId="0" xfId="0" applyFont="1" applyFill="1" applyProtection="1">
      <protection locked="0"/>
    </xf>
    <xf numFmtId="0" fontId="51" fillId="0" borderId="0" xfId="0" applyFont="1" applyFill="1" applyAlignment="1" applyProtection="1">
      <alignment horizontal="center"/>
      <protection locked="0"/>
    </xf>
    <xf numFmtId="0" fontId="52" fillId="0" borderId="0" xfId="0" applyFont="1" applyFill="1" applyAlignment="1">
      <alignment horizontal="center"/>
    </xf>
    <xf numFmtId="0" fontId="51" fillId="0" borderId="0" xfId="0" applyFont="1" applyFill="1" applyBorder="1" applyAlignment="1" applyProtection="1">
      <alignment horizontal="center"/>
      <protection locked="0"/>
    </xf>
    <xf numFmtId="0" fontId="29" fillId="0" borderId="0" xfId="0" applyFont="1" applyAlignment="1" applyProtection="1">
      <alignment horizontal="centerContinuous"/>
      <protection locked="0"/>
    </xf>
    <xf numFmtId="167" fontId="53" fillId="0" borderId="4" xfId="0" applyNumberFormat="1" applyFont="1" applyBorder="1" applyAlignment="1" applyProtection="1">
      <alignment horizontal="center"/>
      <protection locked="0"/>
    </xf>
    <xf numFmtId="0" fontId="54" fillId="0" borderId="7" xfId="0" applyFont="1" applyFill="1" applyBorder="1" applyAlignment="1" applyProtection="1">
      <alignment horizontal="left"/>
      <protection locked="0"/>
    </xf>
    <xf numFmtId="0" fontId="55" fillId="0" borderId="2" xfId="0" applyFont="1" applyFill="1" applyBorder="1" applyProtection="1">
      <protection locked="0"/>
    </xf>
    <xf numFmtId="0" fontId="53" fillId="0" borderId="3" xfId="0" applyFont="1" applyFill="1" applyBorder="1" applyProtection="1">
      <protection locked="0"/>
    </xf>
    <xf numFmtId="0" fontId="53" fillId="0" borderId="0" xfId="0" applyFont="1" applyBorder="1" applyProtection="1"/>
    <xf numFmtId="0" fontId="53" fillId="0" borderId="0" xfId="0" applyFont="1" applyProtection="1">
      <protection locked="0"/>
    </xf>
    <xf numFmtId="0" fontId="53" fillId="0" borderId="4" xfId="0" applyFont="1" applyBorder="1" applyAlignment="1" applyProtection="1">
      <alignment horizontal="center"/>
      <protection locked="0"/>
    </xf>
    <xf numFmtId="0" fontId="54" fillId="0" borderId="7" xfId="0" applyFont="1" applyBorder="1" applyProtection="1">
      <protection locked="0"/>
    </xf>
    <xf numFmtId="0" fontId="53" fillId="0" borderId="3" xfId="0" applyFont="1" applyBorder="1" applyAlignment="1" applyProtection="1">
      <alignment horizontal="left"/>
      <protection locked="0"/>
    </xf>
    <xf numFmtId="0" fontId="53" fillId="0" borderId="0" xfId="0" applyFont="1" applyBorder="1" applyProtection="1">
      <protection locked="0"/>
    </xf>
    <xf numFmtId="167" fontId="53" fillId="0" borderId="4" xfId="0" applyNumberFormat="1" applyFont="1" applyFill="1" applyBorder="1" applyAlignment="1" applyProtection="1">
      <alignment horizontal="center"/>
      <protection locked="0"/>
    </xf>
    <xf numFmtId="0" fontId="53" fillId="0" borderId="0" xfId="0" applyFont="1" applyFill="1" applyBorder="1" applyProtection="1"/>
    <xf numFmtId="0" fontId="53" fillId="0" borderId="0" xfId="0" applyFont="1" applyFill="1" applyProtection="1">
      <protection locked="0"/>
    </xf>
    <xf numFmtId="0" fontId="53" fillId="0" borderId="4" xfId="0" applyFont="1" applyFill="1" applyBorder="1" applyAlignment="1" applyProtection="1">
      <alignment horizontal="center"/>
      <protection locked="0"/>
    </xf>
    <xf numFmtId="0" fontId="54" fillId="0" borderId="7" xfId="0" applyFont="1" applyFill="1" applyBorder="1" applyProtection="1">
      <protection locked="0"/>
    </xf>
    <xf numFmtId="0" fontId="53" fillId="0" borderId="3" xfId="0" applyFont="1" applyFill="1" applyBorder="1" applyAlignment="1" applyProtection="1">
      <alignment horizontal="left"/>
      <protection locked="0"/>
    </xf>
    <xf numFmtId="0" fontId="53" fillId="0" borderId="0" xfId="0" applyFont="1" applyFill="1" applyBorder="1" applyProtection="1">
      <protection locked="0"/>
    </xf>
    <xf numFmtId="0" fontId="33" fillId="0" borderId="0" xfId="0" applyFont="1" applyBorder="1" applyAlignment="1" applyProtection="1">
      <alignment horizontal="right"/>
    </xf>
    <xf numFmtId="0" fontId="33" fillId="0" borderId="0" xfId="0" applyFont="1" applyBorder="1" applyAlignment="1" applyProtection="1">
      <alignment horizontal="center"/>
      <protection locked="0"/>
    </xf>
    <xf numFmtId="0" fontId="28" fillId="0" borderId="0" xfId="0" applyFont="1" applyBorder="1" applyProtection="1">
      <protection locked="0"/>
    </xf>
    <xf numFmtId="0" fontId="33" fillId="0" borderId="4" xfId="0" applyFont="1" applyBorder="1" applyAlignment="1" applyProtection="1">
      <alignment horizontal="right"/>
    </xf>
    <xf numFmtId="44" fontId="33" fillId="0" borderId="4" xfId="8" applyFont="1" applyBorder="1" applyAlignment="1" applyProtection="1">
      <alignment horizontal="right"/>
    </xf>
    <xf numFmtId="2" fontId="3" fillId="8" borderId="0" xfId="5" applyNumberFormat="1" applyFont="1" applyFill="1" applyProtection="1"/>
    <xf numFmtId="2" fontId="5" fillId="0" borderId="29" xfId="5" applyNumberFormat="1" applyFont="1" applyBorder="1" applyProtection="1"/>
    <xf numFmtId="2" fontId="5" fillId="0" borderId="30" xfId="5" applyNumberFormat="1" applyFont="1" applyBorder="1" applyProtection="1"/>
    <xf numFmtId="2" fontId="5" fillId="0" borderId="30" xfId="5" applyNumberFormat="1" applyFont="1" applyBorder="1" applyAlignment="1" applyProtection="1"/>
    <xf numFmtId="171" fontId="5" fillId="0" borderId="63" xfId="1" applyNumberFormat="1" applyFont="1" applyBorder="1" applyProtection="1"/>
    <xf numFmtId="2" fontId="5" fillId="0" borderId="62" xfId="5" applyNumberFormat="1" applyFont="1" applyBorder="1" applyProtection="1"/>
    <xf numFmtId="171" fontId="3" fillId="0" borderId="79" xfId="1" applyNumberFormat="1" applyFont="1" applyBorder="1" applyProtection="1"/>
    <xf numFmtId="171" fontId="5" fillId="0" borderId="79" xfId="1" applyNumberFormat="1" applyFont="1" applyBorder="1" applyProtection="1"/>
    <xf numFmtId="171" fontId="17" fillId="0" borderId="25" xfId="1" applyNumberFormat="1" applyFont="1" applyBorder="1"/>
    <xf numFmtId="9" fontId="17" fillId="0" borderId="19" xfId="7" applyFont="1" applyBorder="1"/>
    <xf numFmtId="0" fontId="17" fillId="10" borderId="19" xfId="0" applyFont="1" applyFill="1" applyBorder="1"/>
    <xf numFmtId="171" fontId="17" fillId="0" borderId="19" xfId="1" applyNumberFormat="1" applyFont="1" applyBorder="1"/>
    <xf numFmtId="9" fontId="17" fillId="0" borderId="26" xfId="7" applyFont="1" applyBorder="1"/>
    <xf numFmtId="2" fontId="27" fillId="0" borderId="0" xfId="5" applyNumberFormat="1" applyFont="1" applyFill="1" applyBorder="1" applyProtection="1"/>
    <xf numFmtId="2" fontId="27" fillId="0" borderId="27" xfId="5" applyNumberFormat="1" applyFont="1" applyFill="1" applyBorder="1" applyProtection="1"/>
    <xf numFmtId="2" fontId="27" fillId="0" borderId="20" xfId="5" applyNumberFormat="1" applyFont="1" applyFill="1" applyBorder="1" applyProtection="1"/>
    <xf numFmtId="2" fontId="27" fillId="0" borderId="20" xfId="5" applyNumberFormat="1" applyFont="1" applyFill="1" applyBorder="1" applyAlignment="1" applyProtection="1">
      <alignment horizontal="center"/>
    </xf>
    <xf numFmtId="171" fontId="27" fillId="0" borderId="20" xfId="1" applyNumberFormat="1" applyFont="1" applyFill="1" applyBorder="1" applyProtection="1"/>
    <xf numFmtId="0" fontId="17" fillId="0" borderId="20" xfId="0" applyFont="1" applyFill="1" applyBorder="1"/>
    <xf numFmtId="171" fontId="17" fillId="0" borderId="27" xfId="1" applyNumberFormat="1" applyFont="1" applyFill="1" applyBorder="1"/>
    <xf numFmtId="9" fontId="17" fillId="0" borderId="20" xfId="7" applyFont="1" applyFill="1" applyBorder="1"/>
    <xf numFmtId="171" fontId="17" fillId="0" borderId="20" xfId="1" applyNumberFormat="1" applyFont="1" applyFill="1" applyBorder="1"/>
    <xf numFmtId="9" fontId="17" fillId="0" borderId="28" xfId="7" applyFont="1" applyFill="1" applyBorder="1"/>
    <xf numFmtId="167" fontId="13" fillId="0" borderId="8" xfId="0" applyNumberFormat="1" applyFont="1" applyBorder="1" applyAlignment="1" applyProtection="1">
      <alignment horizontal="center"/>
      <protection locked="0"/>
    </xf>
    <xf numFmtId="0" fontId="29" fillId="0" borderId="80" xfId="0" applyFont="1" applyBorder="1" applyProtection="1">
      <protection locked="0"/>
    </xf>
    <xf numFmtId="0" fontId="11" fillId="0" borderId="81" xfId="0" applyFont="1" applyBorder="1" applyProtection="1">
      <protection locked="0"/>
    </xf>
    <xf numFmtId="0" fontId="11" fillId="0" borderId="82" xfId="0" applyFont="1" applyBorder="1" applyAlignment="1" applyProtection="1">
      <alignment horizontal="left"/>
      <protection locked="0"/>
    </xf>
    <xf numFmtId="0" fontId="11" fillId="0" borderId="20" xfId="0" applyFont="1" applyBorder="1" applyProtection="1">
      <protection locked="0"/>
    </xf>
    <xf numFmtId="2" fontId="4" fillId="0" borderId="5" xfId="5" applyNumberFormat="1" applyFont="1" applyFill="1" applyBorder="1" applyProtection="1"/>
    <xf numFmtId="0" fontId="0" fillId="0" borderId="5" xfId="0" applyBorder="1"/>
    <xf numFmtId="171" fontId="0" fillId="0" borderId="74" xfId="1" applyNumberFormat="1" applyFont="1" applyBorder="1"/>
    <xf numFmtId="0" fontId="0" fillId="10" borderId="5" xfId="0" applyFill="1" applyBorder="1"/>
    <xf numFmtId="171" fontId="0" fillId="0" borderId="5" xfId="1" applyNumberFormat="1" applyFont="1" applyFill="1" applyBorder="1"/>
    <xf numFmtId="0" fontId="0" fillId="0" borderId="83" xfId="0" applyBorder="1"/>
    <xf numFmtId="2" fontId="3" fillId="8" borderId="0" xfId="5" applyNumberFormat="1" applyFont="1" applyFill="1" applyBorder="1" applyProtection="1"/>
    <xf numFmtId="0" fontId="0" fillId="8" borderId="0" xfId="0" applyFill="1" applyProtection="1"/>
    <xf numFmtId="2" fontId="3" fillId="8" borderId="0" xfId="5" applyNumberFormat="1" applyFont="1" applyFill="1" applyAlignment="1" applyProtection="1">
      <alignment horizontal="center"/>
    </xf>
    <xf numFmtId="2" fontId="3" fillId="0" borderId="5" xfId="5" applyNumberFormat="1" applyFont="1" applyFill="1" applyBorder="1" applyProtection="1"/>
    <xf numFmtId="0" fontId="47" fillId="0" borderId="0" xfId="0" applyFont="1" applyBorder="1" applyProtection="1">
      <protection locked="0"/>
    </xf>
    <xf numFmtId="14" fontId="28" fillId="0" borderId="0" xfId="0" applyNumberFormat="1" applyFont="1" applyBorder="1" applyAlignment="1" applyProtection="1">
      <alignment horizontal="center"/>
      <protection locked="0"/>
    </xf>
    <xf numFmtId="44" fontId="0" fillId="0" borderId="0" xfId="8" applyFont="1" applyFill="1" applyBorder="1" applyAlignment="1">
      <alignment horizontal="center" vertical="center"/>
    </xf>
    <xf numFmtId="0" fontId="49" fillId="0" borderId="0" xfId="0" applyFont="1" applyBorder="1" applyProtection="1">
      <protection locked="0"/>
    </xf>
    <xf numFmtId="2" fontId="7" fillId="0" borderId="0" xfId="5" applyNumberFormat="1" applyFont="1" applyFill="1" applyBorder="1" applyAlignment="1" applyProtection="1">
      <protection locked="0"/>
    </xf>
    <xf numFmtId="14" fontId="28" fillId="2" borderId="57" xfId="0" applyNumberFormat="1" applyFont="1" applyFill="1" applyBorder="1" applyAlignment="1" applyProtection="1">
      <alignment horizontal="center"/>
      <protection locked="0"/>
    </xf>
    <xf numFmtId="2" fontId="7" fillId="0" borderId="0" xfId="5" applyNumberFormat="1" applyFont="1" applyFill="1" applyBorder="1" applyAlignment="1" applyProtection="1">
      <alignment horizontal="left"/>
      <protection locked="0"/>
    </xf>
    <xf numFmtId="176" fontId="8" fillId="0" borderId="5" xfId="5" applyNumberFormat="1" applyFont="1" applyFill="1" applyBorder="1" applyAlignment="1" applyProtection="1">
      <protection locked="0"/>
    </xf>
    <xf numFmtId="176" fontId="3" fillId="0" borderId="0" xfId="5" applyNumberFormat="1" applyFont="1" applyProtection="1"/>
    <xf numFmtId="0" fontId="59" fillId="0" borderId="0" xfId="0" applyFont="1" applyBorder="1" applyAlignment="1">
      <alignment horizontal="center"/>
    </xf>
    <xf numFmtId="2" fontId="8" fillId="0" borderId="0" xfId="5" applyNumberFormat="1" applyFont="1" applyFill="1" applyBorder="1" applyAlignment="1" applyProtection="1">
      <alignment horizontal="center"/>
      <protection locked="0"/>
    </xf>
    <xf numFmtId="0" fontId="17" fillId="0" borderId="0" xfId="0" applyFont="1" applyFill="1"/>
    <xf numFmtId="0" fontId="33" fillId="0" borderId="49" xfId="0" applyFont="1" applyFill="1" applyBorder="1" applyAlignment="1" applyProtection="1">
      <alignment horizontal="center"/>
      <protection locked="0"/>
    </xf>
    <xf numFmtId="175" fontId="33" fillId="0" borderId="0" xfId="0" applyNumberFormat="1" applyFont="1" applyBorder="1" applyProtection="1">
      <protection locked="0"/>
    </xf>
    <xf numFmtId="175" fontId="33" fillId="0" borderId="0" xfId="0" applyNumberFormat="1" applyFont="1" applyFill="1" applyProtection="1">
      <protection locked="0"/>
    </xf>
    <xf numFmtId="171" fontId="5" fillId="0" borderId="0" xfId="1" applyNumberFormat="1" applyFont="1" applyProtection="1"/>
    <xf numFmtId="0" fontId="29" fillId="0" borderId="0" xfId="0" applyFont="1" applyProtection="1">
      <protection locked="0"/>
    </xf>
    <xf numFmtId="0" fontId="34" fillId="4" borderId="49" xfId="0" applyFont="1" applyFill="1" applyBorder="1" applyAlignment="1" applyProtection="1">
      <alignment horizontal="center"/>
      <protection locked="0"/>
    </xf>
    <xf numFmtId="0" fontId="50" fillId="4" borderId="0" xfId="0" applyFont="1" applyFill="1" applyProtection="1">
      <protection locked="0"/>
    </xf>
    <xf numFmtId="0" fontId="34" fillId="4" borderId="0" xfId="0" applyFont="1" applyFill="1" applyProtection="1">
      <protection locked="0"/>
    </xf>
    <xf numFmtId="0" fontId="34" fillId="4" borderId="0" xfId="0" applyFont="1" applyFill="1" applyBorder="1" applyProtection="1">
      <protection locked="0"/>
    </xf>
    <xf numFmtId="0" fontId="13" fillId="4" borderId="0" xfId="0" applyFont="1" applyFill="1" applyProtection="1">
      <protection locked="0"/>
    </xf>
    <xf numFmtId="0" fontId="11" fillId="4" borderId="0" xfId="0" applyFont="1" applyFill="1" applyAlignment="1" applyProtection="1">
      <alignment horizontal="center"/>
      <protection locked="0"/>
    </xf>
    <xf numFmtId="0" fontId="48" fillId="4" borderId="0" xfId="0" applyFont="1" applyFill="1" applyProtection="1">
      <protection locked="0"/>
    </xf>
    <xf numFmtId="0" fontId="13" fillId="4" borderId="0" xfId="0" applyFont="1" applyFill="1" applyAlignment="1" applyProtection="1">
      <alignment horizontal="left"/>
      <protection locked="0"/>
    </xf>
    <xf numFmtId="0" fontId="4" fillId="4" borderId="0" xfId="0" applyFont="1" applyFill="1" applyProtection="1">
      <protection locked="0"/>
    </xf>
    <xf numFmtId="0" fontId="13" fillId="4" borderId="0" xfId="0" applyFont="1" applyFill="1" applyBorder="1" applyProtection="1">
      <protection locked="0"/>
    </xf>
    <xf numFmtId="0" fontId="48" fillId="4" borderId="0" xfId="0" applyFont="1" applyFill="1" applyBorder="1" applyProtection="1"/>
    <xf numFmtId="2" fontId="5" fillId="0" borderId="0" xfId="5" applyNumberFormat="1" applyFont="1" applyFill="1" applyBorder="1" applyProtection="1"/>
    <xf numFmtId="1" fontId="3" fillId="2" borderId="47" xfId="5" applyNumberFormat="1" applyFont="1" applyFill="1" applyBorder="1" applyAlignment="1" applyProtection="1">
      <alignment horizontal="center"/>
      <protection locked="0"/>
    </xf>
    <xf numFmtId="0" fontId="0" fillId="0" borderId="48" xfId="0" applyBorder="1" applyAlignment="1" applyProtection="1">
      <alignment horizontal="center"/>
    </xf>
    <xf numFmtId="171" fontId="0" fillId="0" borderId="85" xfId="1" applyNumberFormat="1" applyFont="1" applyBorder="1"/>
    <xf numFmtId="9" fontId="0" fillId="0" borderId="48" xfId="7" applyFont="1" applyBorder="1"/>
    <xf numFmtId="0" fontId="0" fillId="10" borderId="48" xfId="0" applyFill="1" applyBorder="1"/>
    <xf numFmtId="171" fontId="0" fillId="0" borderId="48" xfId="1" applyNumberFormat="1" applyFont="1" applyFill="1" applyBorder="1"/>
    <xf numFmtId="9" fontId="0" fillId="0" borderId="48" xfId="7" applyFont="1" applyFill="1" applyBorder="1"/>
    <xf numFmtId="9" fontId="0" fillId="0" borderId="86" xfId="7" applyFont="1" applyBorder="1"/>
    <xf numFmtId="0" fontId="33" fillId="13" borderId="58" xfId="0" applyFont="1" applyFill="1" applyBorder="1" applyAlignment="1" applyProtection="1">
      <alignment horizontal="center"/>
      <protection locked="0"/>
    </xf>
    <xf numFmtId="0" fontId="33" fillId="13" borderId="36" xfId="0" applyFont="1" applyFill="1" applyBorder="1" applyProtection="1">
      <protection locked="0"/>
    </xf>
    <xf numFmtId="0" fontId="11" fillId="11" borderId="36" xfId="0" applyFont="1" applyFill="1" applyBorder="1" applyProtection="1">
      <protection locked="0"/>
    </xf>
    <xf numFmtId="0" fontId="0" fillId="0" borderId="36" xfId="0" applyBorder="1"/>
    <xf numFmtId="0" fontId="0" fillId="0" borderId="36" xfId="0" applyFill="1" applyBorder="1"/>
    <xf numFmtId="0" fontId="11" fillId="8" borderId="36" xfId="0" applyFont="1" applyFill="1" applyBorder="1" applyProtection="1">
      <protection locked="0"/>
    </xf>
    <xf numFmtId="0" fontId="13" fillId="0" borderId="0" xfId="0" applyFont="1" applyFill="1" applyBorder="1" applyAlignment="1" applyProtection="1">
      <alignment horizontal="right"/>
      <protection locked="0"/>
    </xf>
    <xf numFmtId="2" fontId="5" fillId="0" borderId="0" xfId="5" applyNumberFormat="1" applyFont="1" applyFill="1" applyAlignment="1" applyProtection="1"/>
    <xf numFmtId="0" fontId="33" fillId="13" borderId="87" xfId="0" applyFont="1" applyFill="1" applyBorder="1" applyAlignment="1" applyProtection="1">
      <alignment horizontal="center"/>
      <protection locked="0"/>
    </xf>
    <xf numFmtId="0" fontId="33" fillId="0" borderId="37" xfId="0" applyFont="1" applyFill="1" applyBorder="1" applyAlignment="1" applyProtection="1">
      <alignment horizontal="center"/>
      <protection locked="0"/>
    </xf>
    <xf numFmtId="2" fontId="5" fillId="0" borderId="0" xfId="5" applyNumberFormat="1" applyFont="1" applyBorder="1" applyAlignment="1" applyProtection="1"/>
    <xf numFmtId="2" fontId="5" fillId="0" borderId="0" xfId="5" applyNumberFormat="1" applyFont="1" applyFill="1" applyBorder="1" applyAlignment="1" applyProtection="1"/>
    <xf numFmtId="0" fontId="13" fillId="0" borderId="37" xfId="0" applyFont="1" applyBorder="1" applyAlignment="1" applyProtection="1">
      <alignment horizontal="center"/>
      <protection locked="0"/>
    </xf>
    <xf numFmtId="0" fontId="11" fillId="11" borderId="0" xfId="0" applyFont="1" applyFill="1" applyBorder="1" applyProtection="1">
      <protection locked="0"/>
    </xf>
    <xf numFmtId="0" fontId="0" fillId="0" borderId="4" xfId="0" applyBorder="1"/>
    <xf numFmtId="0" fontId="47" fillId="0" borderId="0" xfId="0" applyFont="1" applyFill="1" applyProtection="1">
      <protection locked="0"/>
    </xf>
    <xf numFmtId="171" fontId="0" fillId="0" borderId="0" xfId="1" applyNumberFormat="1" applyFont="1" applyFill="1"/>
    <xf numFmtId="0" fontId="29" fillId="7" borderId="58" xfId="0" applyFont="1" applyFill="1" applyBorder="1" applyAlignment="1" applyProtection="1">
      <alignment horizontal="center"/>
      <protection locked="0"/>
    </xf>
    <xf numFmtId="0" fontId="28" fillId="7" borderId="36" xfId="0" applyFont="1" applyFill="1" applyBorder="1" applyProtection="1">
      <protection locked="0"/>
    </xf>
    <xf numFmtId="0" fontId="33" fillId="7" borderId="36" xfId="0" applyFont="1" applyFill="1" applyBorder="1" applyProtection="1">
      <protection locked="0"/>
    </xf>
    <xf numFmtId="0" fontId="33" fillId="11" borderId="36" xfId="0" applyFont="1" applyFill="1" applyBorder="1" applyProtection="1">
      <protection locked="0"/>
    </xf>
    <xf numFmtId="2" fontId="26" fillId="7" borderId="36" xfId="5" applyNumberFormat="1" applyFont="1" applyFill="1" applyBorder="1" applyProtection="1"/>
    <xf numFmtId="167" fontId="29" fillId="7" borderId="58" xfId="0" applyNumberFormat="1" applyFont="1" applyFill="1" applyBorder="1" applyAlignment="1" applyProtection="1">
      <alignment horizontal="center"/>
      <protection locked="0"/>
    </xf>
    <xf numFmtId="167" fontId="11" fillId="0" borderId="49" xfId="0" applyNumberFormat="1" applyFont="1" applyFill="1" applyBorder="1" applyAlignment="1" applyProtection="1">
      <alignment horizontal="center"/>
      <protection locked="0"/>
    </xf>
    <xf numFmtId="0" fontId="17" fillId="0" borderId="0" xfId="0" applyFont="1" applyFill="1" applyProtection="1">
      <protection locked="0"/>
    </xf>
    <xf numFmtId="0" fontId="0" fillId="0" borderId="5" xfId="0" applyFill="1" applyBorder="1" applyAlignment="1" applyProtection="1">
      <alignment horizontal="center"/>
    </xf>
    <xf numFmtId="0" fontId="28" fillId="7" borderId="36" xfId="0" applyFont="1" applyFill="1" applyBorder="1" applyAlignment="1" applyProtection="1">
      <alignment horizontal="left"/>
      <protection locked="0"/>
    </xf>
    <xf numFmtId="175" fontId="33" fillId="0" borderId="2" xfId="8" applyNumberFormat="1" applyFont="1" applyBorder="1" applyAlignment="1" applyProtection="1">
      <alignment horizontal="right"/>
    </xf>
    <xf numFmtId="1" fontId="3" fillId="2" borderId="88" xfId="5" applyNumberFormat="1" applyFont="1" applyFill="1" applyBorder="1" applyAlignment="1" applyProtection="1">
      <alignment horizontal="center"/>
      <protection locked="0"/>
    </xf>
    <xf numFmtId="170" fontId="21" fillId="6" borderId="36" xfId="5" applyNumberFormat="1" applyFont="1" applyFill="1" applyBorder="1" applyAlignment="1" applyProtection="1">
      <alignment horizontal="center"/>
      <protection locked="0"/>
    </xf>
    <xf numFmtId="0" fontId="29" fillId="0" borderId="37" xfId="0" applyFont="1" applyFill="1" applyBorder="1" applyAlignment="1" applyProtection="1">
      <alignment horizontal="center"/>
      <protection locked="0"/>
    </xf>
    <xf numFmtId="0" fontId="13" fillId="6" borderId="37" xfId="0" applyFont="1" applyFill="1" applyBorder="1" applyAlignment="1" applyProtection="1">
      <alignment horizontal="center"/>
      <protection locked="0"/>
    </xf>
    <xf numFmtId="0" fontId="34" fillId="4" borderId="37" xfId="0" applyFont="1" applyFill="1" applyBorder="1" applyAlignment="1" applyProtection="1">
      <alignment horizontal="center"/>
      <protection locked="0"/>
    </xf>
    <xf numFmtId="0" fontId="0" fillId="0" borderId="3" xfId="0" applyBorder="1"/>
    <xf numFmtId="0" fontId="0" fillId="0" borderId="3" xfId="0" applyFill="1" applyBorder="1"/>
    <xf numFmtId="171" fontId="0" fillId="0" borderId="3" xfId="1" applyNumberFormat="1" applyFont="1" applyBorder="1"/>
    <xf numFmtId="2" fontId="16" fillId="0" borderId="0" xfId="5" applyNumberFormat="1" applyFont="1" applyFill="1" applyBorder="1" applyProtection="1"/>
    <xf numFmtId="2" fontId="46" fillId="0" borderId="0" xfId="5" applyNumberFormat="1" applyFont="1" applyFill="1" applyBorder="1" applyAlignment="1" applyProtection="1">
      <alignment horizontal="center" wrapText="1"/>
    </xf>
    <xf numFmtId="0" fontId="33" fillId="11" borderId="0" xfId="0" applyFont="1" applyFill="1" applyBorder="1" applyProtection="1">
      <protection locked="0"/>
    </xf>
    <xf numFmtId="0" fontId="19" fillId="10" borderId="0" xfId="0" applyFont="1" applyFill="1" applyBorder="1" applyAlignment="1">
      <alignment horizontal="center" wrapText="1"/>
    </xf>
    <xf numFmtId="0" fontId="8" fillId="0" borderId="0" xfId="0" applyFont="1" applyBorder="1" applyAlignment="1">
      <alignment horizontal="center"/>
    </xf>
    <xf numFmtId="2" fontId="5" fillId="0" borderId="0" xfId="5" applyNumberFormat="1" applyFont="1" applyFill="1" applyBorder="1" applyAlignment="1" applyProtection="1">
      <alignment horizontal="left"/>
    </xf>
    <xf numFmtId="2" fontId="3" fillId="0" borderId="0" xfId="5" applyNumberFormat="1" applyFont="1" applyFill="1" applyBorder="1" applyAlignment="1" applyProtection="1">
      <alignment horizontal="right"/>
    </xf>
    <xf numFmtId="1" fontId="11" fillId="2" borderId="4" xfId="5" applyNumberFormat="1" applyFont="1" applyFill="1" applyBorder="1" applyAlignment="1" applyProtection="1">
      <alignment horizontal="center"/>
      <protection locked="0"/>
    </xf>
    <xf numFmtId="171" fontId="3" fillId="7" borderId="4" xfId="1" applyNumberFormat="1" applyFont="1" applyFill="1" applyBorder="1" applyProtection="1"/>
    <xf numFmtId="1" fontId="3" fillId="2" borderId="10" xfId="5" applyNumberFormat="1" applyFont="1" applyFill="1" applyBorder="1" applyAlignment="1" applyProtection="1">
      <alignment horizontal="center"/>
      <protection locked="0"/>
    </xf>
    <xf numFmtId="1" fontId="3" fillId="2" borderId="2" xfId="5" applyNumberFormat="1" applyFont="1" applyFill="1" applyBorder="1" applyAlignment="1" applyProtection="1">
      <alignment horizontal="center"/>
      <protection locked="0"/>
    </xf>
    <xf numFmtId="1" fontId="11" fillId="2" borderId="2" xfId="5" applyNumberFormat="1" applyFont="1" applyFill="1" applyBorder="1" applyAlignment="1" applyProtection="1">
      <alignment horizontal="center"/>
      <protection locked="0"/>
    </xf>
    <xf numFmtId="2" fontId="3" fillId="0" borderId="23" xfId="5" applyNumberFormat="1" applyFont="1" applyFill="1" applyBorder="1" applyProtection="1"/>
    <xf numFmtId="2" fontId="5" fillId="0" borderId="0" xfId="5" applyNumberFormat="1" applyFont="1" applyFill="1" applyBorder="1" applyAlignment="1" applyProtection="1">
      <alignment horizontal="right"/>
    </xf>
    <xf numFmtId="2" fontId="27" fillId="0" borderId="20" xfId="5" applyNumberFormat="1" applyFont="1" applyFill="1" applyBorder="1" applyAlignment="1" applyProtection="1">
      <alignment horizontal="right"/>
    </xf>
    <xf numFmtId="2" fontId="27" fillId="0" borderId="0" xfId="5" applyNumberFormat="1" applyFont="1" applyBorder="1" applyProtection="1"/>
    <xf numFmtId="2" fontId="3" fillId="0" borderId="0" xfId="0" applyNumberFormat="1" applyFont="1" applyBorder="1" applyAlignment="1" applyProtection="1">
      <alignment horizontal="left"/>
    </xf>
    <xf numFmtId="171" fontId="19" fillId="0" borderId="20" xfId="1" applyNumberFormat="1" applyFont="1" applyFill="1" applyBorder="1" applyAlignment="1">
      <alignment horizontal="center" wrapText="1"/>
    </xf>
    <xf numFmtId="171" fontId="0" fillId="0" borderId="5" xfId="1" applyNumberFormat="1" applyFont="1" applyBorder="1"/>
    <xf numFmtId="0" fontId="10" fillId="10" borderId="0" xfId="0" applyFont="1" applyFill="1" applyBorder="1"/>
    <xf numFmtId="0" fontId="19" fillId="10" borderId="24" xfId="0" applyFont="1" applyFill="1" applyBorder="1" applyAlignment="1">
      <alignment horizontal="center" wrapText="1"/>
    </xf>
    <xf numFmtId="171" fontId="3" fillId="8" borderId="0" xfId="1" applyNumberFormat="1" applyFont="1" applyFill="1" applyBorder="1" applyProtection="1"/>
    <xf numFmtId="0" fontId="0" fillId="0" borderId="0" xfId="0" applyBorder="1" applyAlignment="1" applyProtection="1">
      <alignment horizontal="center"/>
    </xf>
    <xf numFmtId="1" fontId="3" fillId="2" borderId="8" xfId="5" applyNumberFormat="1" applyFont="1" applyFill="1" applyBorder="1" applyAlignment="1" applyProtection="1">
      <alignment horizontal="center"/>
      <protection locked="0"/>
    </xf>
    <xf numFmtId="0" fontId="0" fillId="0" borderId="5" xfId="0" applyFill="1" applyBorder="1"/>
    <xf numFmtId="178" fontId="25" fillId="2" borderId="4" xfId="5" applyNumberFormat="1" applyFont="1" applyFill="1" applyBorder="1" applyAlignment="1" applyProtection="1">
      <alignment horizontal="center"/>
      <protection locked="0"/>
    </xf>
    <xf numFmtId="171" fontId="3" fillId="7" borderId="8" xfId="1" applyNumberFormat="1" applyFont="1" applyFill="1" applyBorder="1" applyProtection="1"/>
    <xf numFmtId="2" fontId="5" fillId="0" borderId="30" xfId="5" applyNumberFormat="1" applyFont="1" applyFill="1" applyBorder="1" applyAlignment="1" applyProtection="1"/>
    <xf numFmtId="2" fontId="3" fillId="0" borderId="20" xfId="5" applyNumberFormat="1" applyFont="1" applyFill="1" applyBorder="1" applyProtection="1"/>
    <xf numFmtId="2" fontId="3" fillId="0" borderId="31" xfId="5" applyNumberFormat="1" applyFont="1" applyBorder="1" applyProtection="1"/>
    <xf numFmtId="171" fontId="3" fillId="0" borderId="24" xfId="1" applyNumberFormat="1" applyFont="1" applyBorder="1" applyProtection="1"/>
    <xf numFmtId="171" fontId="3" fillId="0" borderId="28" xfId="1" applyNumberFormat="1" applyFont="1" applyBorder="1" applyProtection="1"/>
    <xf numFmtId="2" fontId="3" fillId="0" borderId="23" xfId="0" applyNumberFormat="1" applyFont="1" applyFill="1" applyBorder="1" applyProtection="1"/>
    <xf numFmtId="2" fontId="3" fillId="4" borderId="34" xfId="5" applyNumberFormat="1" applyFont="1" applyFill="1" applyBorder="1" applyProtection="1"/>
    <xf numFmtId="2" fontId="3" fillId="4" borderId="36" xfId="5" applyNumberFormat="1" applyFont="1" applyFill="1" applyBorder="1" applyProtection="1"/>
    <xf numFmtId="0" fontId="0" fillId="4" borderId="36" xfId="0" applyFill="1" applyBorder="1"/>
    <xf numFmtId="171" fontId="0" fillId="4" borderId="36" xfId="1" applyNumberFormat="1" applyFont="1" applyFill="1" applyBorder="1"/>
    <xf numFmtId="2" fontId="7" fillId="0" borderId="0" xfId="5" applyNumberFormat="1" applyFont="1" applyFill="1" applyBorder="1" applyProtection="1">
      <protection locked="0"/>
    </xf>
    <xf numFmtId="9" fontId="8" fillId="0" borderId="4" xfId="7" applyFont="1" applyFill="1" applyBorder="1" applyAlignment="1" applyProtection="1">
      <alignment horizontal="center"/>
    </xf>
    <xf numFmtId="9" fontId="8" fillId="0" borderId="4" xfId="7" applyFont="1" applyFill="1" applyBorder="1" applyAlignment="1" applyProtection="1">
      <alignment horizontal="center" wrapText="1"/>
    </xf>
    <xf numFmtId="2" fontId="27" fillId="0" borderId="48" xfId="5" applyNumberFormat="1" applyFont="1" applyFill="1" applyBorder="1" applyProtection="1"/>
    <xf numFmtId="2" fontId="27" fillId="0" borderId="0" xfId="5" applyNumberFormat="1" applyFont="1" applyFill="1" applyProtection="1"/>
    <xf numFmtId="0" fontId="39" fillId="0" borderId="37"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45" fillId="0" borderId="89" xfId="0" applyFont="1" applyBorder="1" applyAlignment="1" applyProtection="1">
      <alignment horizontal="left" vertical="center" wrapText="1"/>
      <protection locked="0"/>
    </xf>
    <xf numFmtId="0" fontId="45" fillId="0" borderId="90" xfId="0" applyFont="1" applyBorder="1" applyAlignment="1" applyProtection="1">
      <alignment horizontal="left" vertical="center" wrapText="1"/>
      <protection locked="0"/>
    </xf>
    <xf numFmtId="0" fontId="45" fillId="0" borderId="91" xfId="0" applyFont="1" applyBorder="1" applyAlignment="1" applyProtection="1">
      <alignment horizontal="left" vertical="center" wrapText="1"/>
      <protection locked="0"/>
    </xf>
    <xf numFmtId="0" fontId="45" fillId="0" borderId="92" xfId="0" applyFont="1" applyBorder="1" applyAlignment="1" applyProtection="1">
      <alignment horizontal="left" vertical="center" wrapText="1"/>
      <protection locked="0"/>
    </xf>
    <xf numFmtId="0" fontId="8" fillId="0" borderId="0" xfId="0" applyFont="1"/>
    <xf numFmtId="0" fontId="40" fillId="0" borderId="0" xfId="0" applyFont="1"/>
    <xf numFmtId="0" fontId="44" fillId="0" borderId="0" xfId="0" applyFont="1"/>
    <xf numFmtId="0" fontId="0" fillId="0" borderId="29" xfId="0" applyBorder="1"/>
    <xf numFmtId="0" fontId="0" fillId="0" borderId="31" xfId="0" applyBorder="1"/>
    <xf numFmtId="171" fontId="17" fillId="0" borderId="27" xfId="1" applyNumberFormat="1" applyFont="1" applyBorder="1"/>
    <xf numFmtId="9" fontId="17" fillId="0" borderId="20" xfId="7" applyFont="1" applyBorder="1"/>
    <xf numFmtId="0" fontId="17" fillId="10" borderId="20" xfId="0" applyFont="1" applyFill="1" applyBorder="1"/>
    <xf numFmtId="171" fontId="17" fillId="0" borderId="20" xfId="1" applyNumberFormat="1" applyFont="1" applyBorder="1"/>
    <xf numFmtId="9" fontId="17" fillId="0" borderId="28" xfId="7" applyFont="1" applyBorder="1"/>
    <xf numFmtId="0" fontId="0" fillId="0" borderId="28" xfId="0" applyFill="1" applyBorder="1"/>
    <xf numFmtId="169" fontId="8" fillId="2" borderId="4" xfId="5" applyNumberFormat="1" applyFont="1" applyFill="1" applyBorder="1" applyAlignment="1" applyProtection="1">
      <alignment horizontal="center"/>
      <protection locked="0"/>
    </xf>
    <xf numFmtId="44" fontId="33" fillId="0" borderId="0" xfId="8" applyFont="1" applyFill="1" applyBorder="1" applyProtection="1">
      <protection locked="0"/>
    </xf>
    <xf numFmtId="0" fontId="7" fillId="13" borderId="87" xfId="0" applyFont="1" applyFill="1" applyBorder="1" applyProtection="1"/>
    <xf numFmtId="0" fontId="7" fillId="0" borderId="37" xfId="0" applyFont="1" applyFill="1" applyBorder="1" applyProtection="1"/>
    <xf numFmtId="44" fontId="7" fillId="0" borderId="49" xfId="8" applyFont="1" applyFill="1" applyBorder="1" applyProtection="1"/>
    <xf numFmtId="175" fontId="7" fillId="0" borderId="0" xfId="8" applyNumberFormat="1" applyFont="1" applyFill="1" applyBorder="1" applyProtection="1"/>
    <xf numFmtId="0" fontId="46" fillId="0" borderId="37" xfId="0" applyFont="1" applyBorder="1" applyProtection="1"/>
    <xf numFmtId="44" fontId="46" fillId="0" borderId="49" xfId="8" applyFont="1" applyBorder="1" applyProtection="1"/>
    <xf numFmtId="175" fontId="46" fillId="0" borderId="0" xfId="8" applyNumberFormat="1" applyFont="1" applyBorder="1" applyProtection="1"/>
    <xf numFmtId="44" fontId="7" fillId="7" borderId="93" xfId="8" applyFont="1" applyFill="1" applyBorder="1" applyProtection="1"/>
    <xf numFmtId="44" fontId="46" fillId="0" borderId="49" xfId="8" applyFont="1" applyFill="1" applyBorder="1" applyProtection="1"/>
    <xf numFmtId="44" fontId="65" fillId="0" borderId="4" xfId="8" applyFont="1" applyFill="1" applyBorder="1" applyProtection="1"/>
    <xf numFmtId="0" fontId="46" fillId="0" borderId="3" xfId="0" applyFont="1" applyBorder="1" applyProtection="1">
      <protection locked="0"/>
    </xf>
    <xf numFmtId="44" fontId="46" fillId="0" borderId="4" xfId="8" applyFont="1" applyBorder="1" applyProtection="1">
      <protection locked="0"/>
    </xf>
    <xf numFmtId="44" fontId="66" fillId="0" borderId="4" xfId="8" applyFont="1" applyBorder="1" applyProtection="1">
      <protection locked="0"/>
    </xf>
    <xf numFmtId="44" fontId="66" fillId="0" borderId="4" xfId="8" applyFont="1" applyFill="1" applyBorder="1" applyProtection="1">
      <protection locked="0"/>
    </xf>
    <xf numFmtId="0" fontId="46" fillId="0" borderId="37" xfId="0" applyFont="1" applyBorder="1" applyAlignment="1" applyProtection="1">
      <alignment horizontal="right"/>
    </xf>
    <xf numFmtId="44" fontId="46" fillId="0" borderId="49" xfId="8" applyFont="1" applyBorder="1" applyAlignment="1" applyProtection="1">
      <alignment horizontal="right"/>
    </xf>
    <xf numFmtId="0" fontId="46" fillId="0" borderId="37" xfId="0" applyFont="1" applyBorder="1" applyProtection="1">
      <protection locked="0"/>
    </xf>
    <xf numFmtId="44" fontId="46" fillId="0" borderId="49" xfId="8" applyFont="1" applyBorder="1" applyProtection="1">
      <protection locked="0"/>
    </xf>
    <xf numFmtId="44" fontId="46" fillId="0" borderId="49" xfId="8" applyFont="1" applyFill="1" applyBorder="1" applyProtection="1">
      <protection locked="0"/>
    </xf>
    <xf numFmtId="44" fontId="7" fillId="0" borderId="49" xfId="8" applyFont="1" applyFill="1" applyBorder="1" applyProtection="1">
      <protection locked="0"/>
    </xf>
    <xf numFmtId="44" fontId="7" fillId="4" borderId="49" xfId="8" applyFont="1" applyFill="1" applyBorder="1" applyProtection="1"/>
    <xf numFmtId="0" fontId="46" fillId="0" borderId="4" xfId="0" applyFont="1" applyBorder="1" applyProtection="1">
      <protection locked="0"/>
    </xf>
    <xf numFmtId="0" fontId="46" fillId="4" borderId="0" xfId="0" applyFont="1" applyFill="1" applyProtection="1">
      <protection locked="0"/>
    </xf>
    <xf numFmtId="44" fontId="46" fillId="4" borderId="0" xfId="8" applyFont="1" applyFill="1" applyProtection="1">
      <protection locked="0"/>
    </xf>
    <xf numFmtId="0" fontId="46" fillId="0" borderId="0" xfId="0" applyFont="1" applyProtection="1">
      <protection locked="0"/>
    </xf>
    <xf numFmtId="44" fontId="46" fillId="0" borderId="0" xfId="8" applyFont="1" applyProtection="1">
      <protection locked="0"/>
    </xf>
    <xf numFmtId="0" fontId="46" fillId="0" borderId="0" xfId="0" applyFont="1" applyFill="1" applyProtection="1"/>
    <xf numFmtId="44" fontId="46" fillId="0" borderId="0" xfId="8" applyFont="1" applyFill="1" applyProtection="1"/>
    <xf numFmtId="0" fontId="46" fillId="0" borderId="0" xfId="0" applyFont="1" applyFill="1" applyProtection="1">
      <protection locked="0"/>
    </xf>
    <xf numFmtId="175" fontId="68" fillId="0" borderId="0" xfId="8" applyNumberFormat="1" applyFont="1" applyBorder="1" applyProtection="1"/>
    <xf numFmtId="0" fontId="8" fillId="7" borderId="87" xfId="0" applyFont="1" applyFill="1" applyBorder="1" applyProtection="1"/>
    <xf numFmtId="0" fontId="40" fillId="0" borderId="37" xfId="0" applyFont="1" applyBorder="1" applyAlignment="1" applyProtection="1">
      <alignment horizontal="right"/>
    </xf>
    <xf numFmtId="0" fontId="8" fillId="4" borderId="37" xfId="0" applyFont="1" applyFill="1" applyBorder="1" applyProtection="1"/>
    <xf numFmtId="175" fontId="68" fillId="0" borderId="0" xfId="8" applyNumberFormat="1" applyFont="1" applyBorder="1" applyAlignment="1" applyProtection="1">
      <alignment horizontal="right"/>
    </xf>
    <xf numFmtId="175" fontId="68" fillId="0" borderId="0" xfId="8" applyNumberFormat="1" applyFont="1" applyFill="1" applyBorder="1" applyProtection="1">
      <protection locked="0"/>
    </xf>
    <xf numFmtId="175" fontId="67" fillId="4" borderId="0" xfId="8" applyNumberFormat="1" applyFont="1" applyFill="1" applyBorder="1" applyProtection="1"/>
    <xf numFmtId="175" fontId="68" fillId="4" borderId="0" xfId="8" applyNumberFormat="1" applyFont="1" applyFill="1" applyProtection="1"/>
    <xf numFmtId="175" fontId="68" fillId="0" borderId="0" xfId="8" applyNumberFormat="1" applyFont="1" applyProtection="1"/>
    <xf numFmtId="175" fontId="68" fillId="0" borderId="0" xfId="8" applyNumberFormat="1" applyFont="1" applyFill="1" applyProtection="1"/>
    <xf numFmtId="175" fontId="68" fillId="0" borderId="0" xfId="8" applyNumberFormat="1" applyFont="1" applyFill="1" applyProtection="1">
      <protection locked="0"/>
    </xf>
    <xf numFmtId="0" fontId="59" fillId="0" borderId="0" xfId="0" applyFont="1" applyAlignment="1">
      <alignment horizontal="center"/>
    </xf>
    <xf numFmtId="2" fontId="5" fillId="0" borderId="0" xfId="5" applyNumberFormat="1" applyFont="1" applyFill="1" applyBorder="1" applyAlignment="1" applyProtection="1">
      <protection locked="0"/>
    </xf>
    <xf numFmtId="2" fontId="10" fillId="0" borderId="5" xfId="5" applyNumberFormat="1" applyFont="1" applyBorder="1" applyAlignment="1" applyProtection="1">
      <alignment horizontal="center"/>
    </xf>
    <xf numFmtId="0" fontId="59" fillId="0" borderId="0" xfId="0" applyFont="1"/>
    <xf numFmtId="0" fontId="41" fillId="0" borderId="0" xfId="0" applyFont="1" applyAlignment="1">
      <alignment horizontal="center"/>
    </xf>
    <xf numFmtId="2" fontId="26" fillId="0" borderId="0" xfId="5" applyNumberFormat="1" applyFont="1" applyAlignment="1" applyProtection="1">
      <alignment horizontal="center"/>
    </xf>
    <xf numFmtId="171" fontId="26" fillId="0" borderId="0" xfId="1" applyNumberFormat="1" applyFont="1" applyAlignment="1" applyProtection="1">
      <alignment horizontal="center" vertical="center"/>
    </xf>
    <xf numFmtId="171" fontId="26" fillId="0" borderId="0" xfId="1" applyNumberFormat="1" applyFont="1" applyAlignment="1" applyProtection="1">
      <alignment horizontal="center" vertical="center" wrapText="1"/>
    </xf>
    <xf numFmtId="175" fontId="3" fillId="0" borderId="0" xfId="8" applyNumberFormat="1" applyFont="1" applyProtection="1"/>
    <xf numFmtId="175" fontId="3" fillId="0" borderId="0" xfId="8" applyNumberFormat="1" applyFont="1" applyFill="1" applyBorder="1" applyProtection="1"/>
    <xf numFmtId="175" fontId="3" fillId="0" borderId="0" xfId="8" applyNumberFormat="1" applyFont="1" applyBorder="1" applyProtection="1"/>
    <xf numFmtId="175" fontId="5" fillId="0" borderId="0" xfId="8" applyNumberFormat="1" applyFont="1" applyFill="1" applyBorder="1" applyProtection="1"/>
    <xf numFmtId="175" fontId="3" fillId="0" borderId="20" xfId="8" applyNumberFormat="1" applyFont="1" applyBorder="1" applyProtection="1"/>
    <xf numFmtId="175" fontId="3" fillId="0" borderId="0" xfId="8" applyNumberFormat="1" applyFont="1" applyFill="1" applyProtection="1"/>
    <xf numFmtId="175" fontId="5" fillId="0" borderId="5" xfId="8" applyNumberFormat="1" applyFont="1" applyBorder="1" applyProtection="1"/>
    <xf numFmtId="9" fontId="8" fillId="0" borderId="0" xfId="7" applyFont="1" applyFill="1" applyBorder="1" applyAlignment="1" applyProtection="1">
      <alignment horizontal="center" wrapText="1"/>
    </xf>
    <xf numFmtId="2" fontId="5" fillId="2" borderId="4" xfId="5" applyNumberFormat="1" applyFont="1" applyFill="1" applyBorder="1" applyAlignment="1" applyProtection="1">
      <alignment wrapText="1"/>
      <protection locked="0"/>
    </xf>
    <xf numFmtId="2" fontId="24" fillId="0" borderId="0" xfId="5" applyNumberFormat="1" applyFont="1" applyProtection="1"/>
    <xf numFmtId="2" fontId="27" fillId="0" borderId="20" xfId="5" applyNumberFormat="1" applyFont="1" applyBorder="1" applyAlignment="1" applyProtection="1">
      <alignment horizontal="center"/>
    </xf>
    <xf numFmtId="0" fontId="17" fillId="0" borderId="20" xfId="0" applyFont="1" applyBorder="1" applyAlignment="1">
      <alignment horizontal="center"/>
    </xf>
    <xf numFmtId="171" fontId="17" fillId="0" borderId="20" xfId="1" applyNumberFormat="1" applyFont="1" applyFill="1" applyBorder="1" applyAlignment="1">
      <alignment horizontal="center"/>
    </xf>
    <xf numFmtId="0" fontId="17" fillId="0" borderId="20" xfId="0" applyFont="1" applyFill="1" applyBorder="1" applyAlignment="1">
      <alignment horizontal="center"/>
    </xf>
    <xf numFmtId="175" fontId="24" fillId="0" borderId="0" xfId="8" applyNumberFormat="1" applyFont="1" applyProtection="1"/>
    <xf numFmtId="171" fontId="26" fillId="0" borderId="0" xfId="1" applyNumberFormat="1" applyFont="1" applyFill="1" applyBorder="1" applyAlignment="1" applyProtection="1">
      <alignment horizontal="center"/>
    </xf>
    <xf numFmtId="0" fontId="72" fillId="0" borderId="0" xfId="0" applyFont="1" applyBorder="1" applyAlignment="1">
      <alignment horizontal="center"/>
    </xf>
    <xf numFmtId="168" fontId="7" fillId="0" borderId="0" xfId="5" applyNumberFormat="1" applyFont="1" applyFill="1" applyBorder="1" applyAlignment="1" applyProtection="1">
      <alignment horizontal="left"/>
      <protection locked="0"/>
    </xf>
    <xf numFmtId="2" fontId="26" fillId="0" borderId="0" xfId="5" applyNumberFormat="1" applyFont="1" applyFill="1" applyBorder="1" applyAlignment="1" applyProtection="1">
      <alignment horizontal="center"/>
    </xf>
    <xf numFmtId="2" fontId="16" fillId="0" borderId="0" xfId="5" applyNumberFormat="1" applyFont="1" applyFill="1" applyProtection="1"/>
    <xf numFmtId="171" fontId="27" fillId="0" borderId="0" xfId="1" quotePrefix="1" applyNumberFormat="1" applyFont="1" applyFill="1" applyBorder="1" applyProtection="1"/>
    <xf numFmtId="2" fontId="26" fillId="0" borderId="0" xfId="5" applyNumberFormat="1" applyFont="1" applyBorder="1" applyAlignment="1" applyProtection="1">
      <alignment horizontal="center"/>
    </xf>
    <xf numFmtId="2" fontId="3" fillId="0" borderId="0" xfId="5" applyNumberFormat="1" applyFont="1" applyFill="1" applyBorder="1" applyAlignment="1" applyProtection="1"/>
    <xf numFmtId="171" fontId="5" fillId="0" borderId="5" xfId="1" applyNumberFormat="1" applyFont="1" applyBorder="1" applyProtection="1"/>
    <xf numFmtId="2" fontId="73" fillId="6" borderId="20" xfId="5" applyNumberFormat="1" applyFont="1" applyFill="1" applyBorder="1" applyProtection="1"/>
    <xf numFmtId="2" fontId="5" fillId="0" borderId="1" xfId="5" applyNumberFormat="1" applyFont="1" applyBorder="1" applyProtection="1"/>
    <xf numFmtId="2" fontId="5" fillId="0" borderId="1" xfId="5" applyNumberFormat="1" applyFont="1" applyFill="1" applyBorder="1" applyProtection="1"/>
    <xf numFmtId="2" fontId="5" fillId="0" borderId="0" xfId="5" applyNumberFormat="1" applyFont="1" applyBorder="1" applyAlignment="1" applyProtection="1">
      <alignment horizontal="left"/>
    </xf>
    <xf numFmtId="2" fontId="27" fillId="0" borderId="0" xfId="5" applyNumberFormat="1" applyFont="1" applyFill="1" applyAlignment="1" applyProtection="1">
      <alignment wrapText="1"/>
    </xf>
    <xf numFmtId="2" fontId="27" fillId="0" borderId="57" xfId="5" applyNumberFormat="1" applyFont="1" applyBorder="1" applyAlignment="1" applyProtection="1">
      <alignment horizontal="center"/>
    </xf>
    <xf numFmtId="2" fontId="71" fillId="0" borderId="20" xfId="5" applyNumberFormat="1" applyFont="1" applyBorder="1" applyAlignment="1" applyProtection="1">
      <alignment horizontal="center" wrapText="1"/>
    </xf>
    <xf numFmtId="2" fontId="71" fillId="0" borderId="20" xfId="5" applyNumberFormat="1" applyFont="1" applyBorder="1" applyAlignment="1" applyProtection="1">
      <alignment horizontal="center"/>
    </xf>
    <xf numFmtId="2" fontId="24" fillId="0" borderId="0" xfId="5" applyNumberFormat="1" applyFont="1" applyAlignment="1" applyProtection="1">
      <alignment horizontal="centerContinuous"/>
    </xf>
    <xf numFmtId="171" fontId="19" fillId="0" borderId="0" xfId="1" applyNumberFormat="1" applyFont="1" applyFill="1" applyBorder="1" applyAlignment="1">
      <alignment horizontal="center" wrapText="1"/>
    </xf>
    <xf numFmtId="2" fontId="73" fillId="6" borderId="0" xfId="5" applyNumberFormat="1" applyFont="1" applyFill="1" applyAlignment="1" applyProtection="1">
      <alignment horizontal="center"/>
    </xf>
    <xf numFmtId="2" fontId="26" fillId="8" borderId="0" xfId="5" applyNumberFormat="1" applyFont="1" applyFill="1" applyBorder="1" applyAlignment="1" applyProtection="1"/>
    <xf numFmtId="2" fontId="3" fillId="0" borderId="49" xfId="5" applyNumberFormat="1" applyFont="1" applyFill="1" applyBorder="1" applyAlignment="1" applyProtection="1"/>
    <xf numFmtId="2" fontId="73" fillId="6" borderId="29" xfId="5" applyNumberFormat="1" applyFont="1" applyFill="1" applyBorder="1" applyAlignment="1" applyProtection="1">
      <alignment horizontal="center"/>
    </xf>
    <xf numFmtId="0" fontId="0" fillId="0" borderId="0" xfId="0" applyFill="1" applyProtection="1"/>
    <xf numFmtId="2" fontId="3" fillId="0" borderId="0" xfId="5" applyNumberFormat="1" applyFont="1" applyFill="1" applyAlignment="1" applyProtection="1">
      <alignment horizontal="center"/>
    </xf>
    <xf numFmtId="2" fontId="24" fillId="8" borderId="0" xfId="5" applyNumberFormat="1" applyFont="1" applyFill="1" applyAlignment="1" applyProtection="1">
      <alignment horizontal="left"/>
    </xf>
    <xf numFmtId="2" fontId="24" fillId="8" borderId="0" xfId="5" applyNumberFormat="1" applyFont="1" applyFill="1" applyBorder="1" applyAlignment="1" applyProtection="1">
      <alignment horizontal="left"/>
    </xf>
    <xf numFmtId="2" fontId="24" fillId="8" borderId="0" xfId="5" applyNumberFormat="1" applyFont="1" applyFill="1" applyProtection="1"/>
    <xf numFmtId="2" fontId="27" fillId="0" borderId="0" xfId="5" applyNumberFormat="1" applyFont="1" applyAlignment="1" applyProtection="1">
      <alignment horizontal="left"/>
    </xf>
    <xf numFmtId="2" fontId="75" fillId="0" borderId="0" xfId="5" applyNumberFormat="1" applyFont="1" applyAlignment="1" applyProtection="1"/>
    <xf numFmtId="2" fontId="75" fillId="0" borderId="0" xfId="5" applyNumberFormat="1" applyFont="1" applyProtection="1"/>
    <xf numFmtId="2" fontId="5" fillId="0" borderId="37" xfId="5" applyNumberFormat="1" applyFont="1" applyBorder="1" applyProtection="1"/>
    <xf numFmtId="2" fontId="14" fillId="0" borderId="0" xfId="5" applyNumberFormat="1" applyFont="1" applyBorder="1" applyProtection="1"/>
    <xf numFmtId="175" fontId="5" fillId="0" borderId="0" xfId="8" applyNumberFormat="1" applyFont="1" applyFill="1" applyProtection="1"/>
    <xf numFmtId="175" fontId="27" fillId="0" borderId="0" xfId="8" applyNumberFormat="1" applyFont="1" applyFill="1" applyProtection="1"/>
    <xf numFmtId="2" fontId="20" fillId="0" borderId="0" xfId="5" applyNumberFormat="1" applyFont="1" applyFill="1" applyBorder="1" applyAlignment="1" applyProtection="1">
      <alignment horizontal="center"/>
      <protection locked="0"/>
    </xf>
    <xf numFmtId="170" fontId="22" fillId="0" borderId="0" xfId="5" applyNumberFormat="1" applyFont="1" applyFill="1" applyBorder="1" applyAlignment="1" applyProtection="1">
      <alignment horizontal="center"/>
      <protection locked="0"/>
    </xf>
    <xf numFmtId="170" fontId="23" fillId="0" borderId="0" xfId="5" applyNumberFormat="1" applyFont="1" applyFill="1" applyBorder="1" applyProtection="1"/>
    <xf numFmtId="170" fontId="21" fillId="0" borderId="0" xfId="5" applyNumberFormat="1" applyFont="1" applyFill="1" applyBorder="1" applyAlignment="1" applyProtection="1">
      <alignment horizontal="center"/>
      <protection locked="0"/>
    </xf>
    <xf numFmtId="9" fontId="8" fillId="2" borderId="5" xfId="5" applyNumberFormat="1" applyFont="1" applyFill="1" applyBorder="1" applyProtection="1">
      <protection locked="0"/>
    </xf>
    <xf numFmtId="171" fontId="74" fillId="0" borderId="22" xfId="1" applyNumberFormat="1" applyFont="1" applyFill="1" applyBorder="1" applyProtection="1"/>
    <xf numFmtId="0" fontId="76" fillId="0" borderId="0" xfId="0" applyFont="1" applyAlignment="1">
      <alignment horizontal="right"/>
    </xf>
    <xf numFmtId="0" fontId="64" fillId="0" borderId="0" xfId="0" applyFont="1" applyAlignment="1"/>
    <xf numFmtId="0" fontId="1" fillId="0" borderId="0" xfId="0" applyFont="1"/>
    <xf numFmtId="4" fontId="0" fillId="0" borderId="1" xfId="0" applyNumberFormat="1" applyBorder="1"/>
    <xf numFmtId="0" fontId="76" fillId="0" borderId="1" xfId="0" applyFont="1" applyBorder="1" applyAlignment="1">
      <alignment horizontal="right"/>
    </xf>
    <xf numFmtId="4" fontId="0" fillId="0" borderId="0" xfId="0" applyNumberFormat="1" applyBorder="1"/>
    <xf numFmtId="0" fontId="0" fillId="0" borderId="0" xfId="0" applyProtection="1">
      <protection locked="0"/>
    </xf>
    <xf numFmtId="173" fontId="0" fillId="0" borderId="0" xfId="0" applyNumberFormat="1" applyProtection="1">
      <protection locked="0"/>
    </xf>
    <xf numFmtId="0" fontId="42" fillId="0" borderId="0" xfId="0" applyFont="1" applyBorder="1" applyAlignment="1"/>
    <xf numFmtId="0" fontId="72" fillId="0" borderId="0" xfId="0" applyFont="1"/>
    <xf numFmtId="0" fontId="41" fillId="0" borderId="0" xfId="0" applyFont="1" applyFill="1" applyBorder="1" applyAlignment="1">
      <alignment horizontal="center"/>
    </xf>
    <xf numFmtId="0" fontId="72" fillId="0" borderId="0" xfId="0" applyFont="1" applyFill="1" applyBorder="1" applyAlignment="1">
      <alignment horizontal="center"/>
    </xf>
    <xf numFmtId="0" fontId="77" fillId="0" borderId="0" xfId="0" applyFont="1"/>
    <xf numFmtId="0" fontId="0" fillId="0" borderId="0" xfId="0" applyAlignment="1">
      <alignment vertical="top" wrapText="1"/>
    </xf>
    <xf numFmtId="0" fontId="42" fillId="0" borderId="23" xfId="0" applyFont="1" applyBorder="1" applyAlignment="1"/>
    <xf numFmtId="0" fontId="42" fillId="0" borderId="23" xfId="0" applyFont="1" applyBorder="1"/>
    <xf numFmtId="0" fontId="43" fillId="0" borderId="0" xfId="0" applyFont="1" applyBorder="1" applyAlignment="1"/>
    <xf numFmtId="0" fontId="72" fillId="5" borderId="57" xfId="0" applyFont="1" applyFill="1" applyBorder="1" applyAlignment="1">
      <alignment horizontal="center"/>
    </xf>
    <xf numFmtId="0" fontId="44" fillId="0" borderId="0" xfId="0" applyFont="1" applyBorder="1" applyAlignment="1">
      <alignment horizontal="left" wrapText="1"/>
    </xf>
    <xf numFmtId="0" fontId="0" fillId="0" borderId="0" xfId="0" applyBorder="1" applyAlignment="1">
      <alignment wrapText="1"/>
    </xf>
    <xf numFmtId="0" fontId="0" fillId="0" borderId="0" xfId="0" applyFill="1" applyProtection="1">
      <protection locked="0"/>
    </xf>
    <xf numFmtId="0" fontId="0" fillId="5" borderId="29" xfId="0" applyFill="1" applyBorder="1"/>
    <xf numFmtId="173" fontId="0" fillId="2" borderId="1" xfId="0" applyNumberFormat="1" applyFill="1" applyBorder="1"/>
    <xf numFmtId="173" fontId="1" fillId="3" borderId="0" xfId="0" applyNumberFormat="1" applyFont="1" applyFill="1"/>
    <xf numFmtId="4" fontId="0" fillId="3" borderId="19" xfId="0" applyNumberFormat="1" applyFill="1" applyBorder="1"/>
    <xf numFmtId="173" fontId="0" fillId="3" borderId="0" xfId="0" applyNumberFormat="1" applyFill="1" applyBorder="1"/>
    <xf numFmtId="4" fontId="0" fillId="3" borderId="0" xfId="0" applyNumberFormat="1" applyFill="1"/>
    <xf numFmtId="0" fontId="0" fillId="0" borderId="0" xfId="0" applyFill="1" applyAlignment="1">
      <alignment wrapText="1"/>
    </xf>
    <xf numFmtId="0" fontId="42" fillId="0" borderId="0" xfId="0" applyFont="1" applyBorder="1" applyAlignment="1">
      <alignment horizontal="center" wrapText="1"/>
    </xf>
    <xf numFmtId="0" fontId="41" fillId="0" borderId="0" xfId="0" applyFont="1" applyBorder="1"/>
    <xf numFmtId="0" fontId="41" fillId="0" borderId="0" xfId="0" applyFont="1" applyBorder="1" applyAlignment="1"/>
    <xf numFmtId="0" fontId="41" fillId="0" borderId="0" xfId="0" applyFont="1" applyFill="1" applyBorder="1"/>
    <xf numFmtId="0" fontId="72" fillId="0" borderId="0" xfId="0" applyFont="1" applyFill="1" applyBorder="1"/>
    <xf numFmtId="0" fontId="44" fillId="0" borderId="0" xfId="0" applyFont="1" applyBorder="1"/>
    <xf numFmtId="0" fontId="44" fillId="0" borderId="0" xfId="0" applyFont="1" applyFill="1" applyBorder="1"/>
    <xf numFmtId="0" fontId="44" fillId="0" borderId="0" xfId="0" applyFont="1" applyFill="1" applyBorder="1" applyAlignment="1">
      <alignment horizontal="center"/>
    </xf>
    <xf numFmtId="0" fontId="25" fillId="0" borderId="0" xfId="0" applyFont="1" applyFill="1" applyBorder="1"/>
    <xf numFmtId="0" fontId="44" fillId="0" borderId="0" xfId="0" applyFont="1" applyFill="1" applyBorder="1" applyAlignment="1"/>
    <xf numFmtId="0" fontId="25" fillId="0" borderId="0" xfId="0" applyFont="1" applyFill="1" applyBorder="1" applyAlignment="1">
      <alignment horizontal="left"/>
    </xf>
    <xf numFmtId="0" fontId="41" fillId="5" borderId="57" xfId="0" applyFont="1" applyFill="1" applyBorder="1"/>
    <xf numFmtId="0" fontId="44" fillId="5" borderId="57" xfId="0" applyFont="1" applyFill="1" applyBorder="1"/>
    <xf numFmtId="0" fontId="79" fillId="0" borderId="0" xfId="3" applyFont="1" applyAlignment="1" applyProtection="1"/>
    <xf numFmtId="0" fontId="80" fillId="2" borderId="91" xfId="0" applyFont="1" applyFill="1" applyBorder="1" applyAlignment="1" applyProtection="1">
      <alignment horizontal="center"/>
      <protection locked="0"/>
    </xf>
    <xf numFmtId="0" fontId="48" fillId="0" borderId="0" xfId="0" applyFont="1" applyAlignment="1" applyProtection="1">
      <alignment horizontal="right"/>
      <protection locked="0"/>
    </xf>
    <xf numFmtId="0" fontId="0" fillId="0" borderId="36" xfId="0" applyBorder="1" applyAlignment="1"/>
    <xf numFmtId="49" fontId="7" fillId="0" borderId="0" xfId="5" applyNumberFormat="1" applyFont="1" applyFill="1" applyBorder="1" applyAlignment="1" applyProtection="1">
      <alignment horizontal="left"/>
      <protection locked="0"/>
    </xf>
    <xf numFmtId="49" fontId="7" fillId="0" borderId="5" xfId="5" applyNumberFormat="1" applyFont="1" applyFill="1" applyBorder="1" applyAlignment="1" applyProtection="1">
      <alignment horizontal="left"/>
      <protection locked="0"/>
    </xf>
    <xf numFmtId="0" fontId="25" fillId="0" borderId="5" xfId="0" applyFont="1" applyBorder="1" applyAlignment="1"/>
    <xf numFmtId="0" fontId="25" fillId="0" borderId="7" xfId="0" applyFont="1" applyBorder="1" applyAlignment="1"/>
    <xf numFmtId="0" fontId="82" fillId="0" borderId="20" xfId="0" applyFont="1" applyBorder="1" applyAlignment="1">
      <alignment horizontal="center"/>
    </xf>
    <xf numFmtId="0" fontId="82" fillId="0" borderId="20" xfId="0" applyFont="1" applyBorder="1" applyAlignment="1">
      <alignment horizontal="center" wrapText="1"/>
    </xf>
    <xf numFmtId="0" fontId="45" fillId="0" borderId="20" xfId="0" applyFont="1" applyBorder="1" applyAlignment="1">
      <alignment horizontal="center"/>
    </xf>
    <xf numFmtId="49" fontId="8" fillId="0" borderId="0" xfId="0" applyNumberFormat="1" applyFont="1" applyAlignment="1">
      <alignment horizontal="center"/>
    </xf>
    <xf numFmtId="0" fontId="44" fillId="0" borderId="20" xfId="0" applyFont="1" applyFill="1" applyBorder="1" applyAlignment="1">
      <alignment horizontal="left"/>
    </xf>
    <xf numFmtId="0" fontId="0" fillId="0" borderId="0" xfId="0" applyFill="1" applyBorder="1" applyAlignment="1">
      <alignment horizontal="left"/>
    </xf>
    <xf numFmtId="0" fontId="8" fillId="0" borderId="0" xfId="0" applyFont="1" applyBorder="1"/>
    <xf numFmtId="172" fontId="7" fillId="0" borderId="0" xfId="5" applyNumberFormat="1" applyFont="1" applyFill="1" applyBorder="1" applyAlignment="1" applyProtection="1">
      <alignment horizontal="left"/>
      <protection locked="0"/>
    </xf>
    <xf numFmtId="0" fontId="25" fillId="0" borderId="0" xfId="0" applyFont="1" applyBorder="1" applyAlignment="1">
      <alignment horizontal="center"/>
    </xf>
    <xf numFmtId="1" fontId="8" fillId="0" borderId="0" xfId="0" applyNumberFormat="1" applyFont="1" applyAlignment="1">
      <alignment horizontal="center"/>
    </xf>
    <xf numFmtId="0" fontId="42" fillId="0" borderId="34" xfId="0" applyFont="1" applyBorder="1" applyAlignment="1"/>
    <xf numFmtId="0" fontId="0" fillId="0" borderId="57" xfId="0" applyBorder="1" applyAlignment="1"/>
    <xf numFmtId="44" fontId="0" fillId="2" borderId="19" xfId="8" applyFont="1" applyFill="1" applyBorder="1"/>
    <xf numFmtId="0" fontId="72" fillId="2" borderId="4" xfId="0" applyFont="1" applyFill="1" applyBorder="1" applyAlignment="1">
      <alignment horizontal="center"/>
    </xf>
    <xf numFmtId="1" fontId="0" fillId="2" borderId="4" xfId="0" applyNumberFormat="1" applyFill="1" applyBorder="1"/>
    <xf numFmtId="0" fontId="1" fillId="2" borderId="0" xfId="0" applyFont="1" applyFill="1"/>
    <xf numFmtId="173" fontId="0" fillId="2" borderId="0" xfId="0" applyNumberFormat="1" applyFill="1"/>
    <xf numFmtId="173" fontId="0" fillId="2" borderId="5" xfId="0" applyNumberFormat="1" applyFill="1" applyBorder="1"/>
    <xf numFmtId="173" fontId="0" fillId="3" borderId="1" xfId="0" applyNumberFormat="1" applyFill="1" applyBorder="1"/>
    <xf numFmtId="0" fontId="25" fillId="0" borderId="5" xfId="0" applyFont="1" applyBorder="1"/>
    <xf numFmtId="0" fontId="0" fillId="0" borderId="0" xfId="0" applyNumberFormat="1" applyAlignment="1">
      <alignment wrapText="1"/>
    </xf>
    <xf numFmtId="0" fontId="25" fillId="0" borderId="20" xfId="0" applyFont="1" applyBorder="1"/>
    <xf numFmtId="0" fontId="11" fillId="0" borderId="0" xfId="0" applyFont="1" applyBorder="1" applyAlignment="1" applyProtection="1">
      <alignment horizontal="left"/>
      <protection locked="0"/>
    </xf>
    <xf numFmtId="0" fontId="46" fillId="0" borderId="37" xfId="0" applyFont="1" applyFill="1" applyBorder="1" applyProtection="1"/>
    <xf numFmtId="0" fontId="7" fillId="0" borderId="37" xfId="0" applyFont="1" applyFill="1" applyBorder="1" applyProtection="1">
      <protection locked="0"/>
    </xf>
    <xf numFmtId="0" fontId="46" fillId="0" borderId="37" xfId="0" applyFont="1" applyFill="1" applyBorder="1" applyProtection="1">
      <protection locked="0"/>
    </xf>
    <xf numFmtId="0" fontId="4" fillId="0" borderId="0" xfId="0" applyFont="1" applyFill="1" applyProtection="1">
      <protection locked="0"/>
    </xf>
    <xf numFmtId="0" fontId="83" fillId="14" borderId="0" xfId="0" applyFont="1" applyFill="1" applyBorder="1" applyAlignment="1" applyProtection="1">
      <alignment horizontal="center" vertical="center"/>
      <protection locked="0"/>
    </xf>
    <xf numFmtId="44" fontId="84" fillId="14" borderId="0" xfId="8" applyFont="1" applyFill="1" applyBorder="1" applyAlignment="1">
      <alignment horizontal="left" vertical="center"/>
    </xf>
    <xf numFmtId="0" fontId="85" fillId="14" borderId="0" xfId="0" applyFont="1" applyFill="1" applyBorder="1" applyProtection="1">
      <protection locked="0"/>
    </xf>
    <xf numFmtId="175" fontId="86" fillId="14" borderId="0" xfId="8" applyNumberFormat="1" applyFont="1" applyFill="1" applyBorder="1" applyAlignment="1">
      <alignment horizontal="center" vertical="center"/>
    </xf>
    <xf numFmtId="0" fontId="86" fillId="14" borderId="0" xfId="0" applyFont="1" applyFill="1" applyBorder="1" applyAlignment="1">
      <alignment horizontal="center" vertical="center"/>
    </xf>
    <xf numFmtId="0" fontId="87" fillId="14" borderId="0" xfId="0" applyFont="1" applyFill="1" applyBorder="1" applyAlignment="1">
      <alignment horizontal="center" vertical="center"/>
    </xf>
    <xf numFmtId="0" fontId="88" fillId="14" borderId="0" xfId="0" applyFont="1" applyFill="1" applyBorder="1" applyProtection="1">
      <protection locked="0"/>
    </xf>
    <xf numFmtId="44" fontId="0" fillId="0" borderId="0" xfId="8" applyFont="1" applyProtection="1"/>
    <xf numFmtId="44" fontId="3" fillId="8" borderId="0" xfId="8" applyFont="1" applyFill="1" applyProtection="1"/>
    <xf numFmtId="44" fontId="3" fillId="0" borderId="0" xfId="8" applyFont="1" applyProtection="1"/>
    <xf numFmtId="44" fontId="0" fillId="0" borderId="0" xfId="8" applyFont="1" applyBorder="1" applyProtection="1"/>
    <xf numFmtId="44" fontId="3" fillId="8" borderId="0" xfId="8" applyFont="1" applyFill="1" applyBorder="1" applyProtection="1"/>
    <xf numFmtId="44" fontId="3" fillId="0" borderId="0" xfId="8" applyFont="1" applyFill="1" applyBorder="1" applyAlignment="1" applyProtection="1">
      <alignment horizontal="center"/>
      <protection locked="0"/>
    </xf>
    <xf numFmtId="175" fontId="3" fillId="0" borderId="0" xfId="5" applyNumberFormat="1" applyFont="1" applyFill="1" applyBorder="1" applyProtection="1">
      <protection locked="0"/>
    </xf>
    <xf numFmtId="175" fontId="3" fillId="0" borderId="0" xfId="8" applyNumberFormat="1" applyFont="1" applyFill="1" applyBorder="1" applyProtection="1">
      <protection locked="0"/>
    </xf>
    <xf numFmtId="175" fontId="3" fillId="8" borderId="0" xfId="8" applyNumberFormat="1" applyFont="1" applyFill="1" applyBorder="1" applyProtection="1"/>
    <xf numFmtId="175" fontId="3" fillId="0" borderId="0" xfId="1" applyNumberFormat="1" applyFont="1" applyFill="1" applyBorder="1" applyProtection="1"/>
    <xf numFmtId="0" fontId="42" fillId="0" borderId="0" xfId="0" applyFont="1"/>
    <xf numFmtId="0" fontId="63" fillId="0" borderId="0" xfId="0" applyFont="1"/>
    <xf numFmtId="0" fontId="42" fillId="0" borderId="0" xfId="0" applyFont="1" applyFill="1" applyBorder="1" applyAlignment="1">
      <alignment horizontal="center"/>
    </xf>
    <xf numFmtId="0" fontId="40" fillId="0" borderId="0" xfId="0" applyFont="1" applyAlignment="1"/>
    <xf numFmtId="0" fontId="8" fillId="0" borderId="0" xfId="0" applyFont="1" applyBorder="1" applyAlignment="1">
      <alignment wrapText="1"/>
    </xf>
    <xf numFmtId="0" fontId="8" fillId="0" borderId="0" xfId="0" applyFont="1" applyFill="1" applyBorder="1" applyAlignment="1">
      <alignment wrapText="1"/>
    </xf>
    <xf numFmtId="0" fontId="42" fillId="5" borderId="57" xfId="0" applyFont="1" applyFill="1" applyBorder="1" applyAlignment="1">
      <alignment horizontal="center"/>
    </xf>
    <xf numFmtId="0" fontId="89" fillId="5" borderId="57" xfId="0" applyFont="1" applyFill="1" applyBorder="1" applyAlignment="1">
      <alignment horizontal="right"/>
    </xf>
    <xf numFmtId="0" fontId="89" fillId="0" borderId="0" xfId="0" applyFont="1" applyFill="1" applyBorder="1" applyAlignment="1">
      <alignment horizontal="right"/>
    </xf>
    <xf numFmtId="0" fontId="0" fillId="0" borderId="94" xfId="0" applyBorder="1"/>
    <xf numFmtId="0" fontId="0" fillId="0" borderId="10" xfId="0" applyBorder="1"/>
    <xf numFmtId="0" fontId="45" fillId="0" borderId="0" xfId="0" applyFont="1"/>
    <xf numFmtId="0" fontId="0" fillId="0" borderId="57" xfId="0" applyBorder="1" applyAlignment="1">
      <alignment horizontal="center"/>
    </xf>
    <xf numFmtId="0" fontId="45" fillId="0" borderId="0" xfId="0" applyFont="1" applyBorder="1" applyAlignment="1">
      <alignment horizontal="center"/>
    </xf>
    <xf numFmtId="0" fontId="82" fillId="15" borderId="0" xfId="0" applyFont="1" applyFill="1" applyBorder="1" applyAlignment="1">
      <alignment horizontal="center"/>
    </xf>
    <xf numFmtId="0" fontId="0" fillId="16" borderId="0" xfId="0" applyFill="1"/>
    <xf numFmtId="0" fontId="25" fillId="16" borderId="0" xfId="0" applyFont="1" applyFill="1"/>
    <xf numFmtId="0" fontId="40" fillId="2" borderId="3" xfId="0" applyFont="1" applyFill="1" applyBorder="1" applyProtection="1">
      <protection locked="0"/>
    </xf>
    <xf numFmtId="0" fontId="40" fillId="2" borderId="82" xfId="0" applyFont="1" applyFill="1" applyBorder="1" applyProtection="1">
      <protection locked="0"/>
    </xf>
    <xf numFmtId="0" fontId="29" fillId="13" borderId="7" xfId="0" applyFont="1" applyFill="1" applyBorder="1" applyAlignment="1" applyProtection="1">
      <alignment horizontal="left"/>
      <protection locked="0"/>
    </xf>
    <xf numFmtId="0" fontId="13" fillId="13" borderId="2" xfId="0" applyFont="1" applyFill="1" applyBorder="1" applyProtection="1">
      <protection locked="0"/>
    </xf>
    <xf numFmtId="0" fontId="13" fillId="13" borderId="3" xfId="0" applyFont="1" applyFill="1" applyBorder="1" applyProtection="1">
      <protection locked="0"/>
    </xf>
    <xf numFmtId="0" fontId="8" fillId="13" borderId="3" xfId="0" applyFont="1" applyFill="1" applyBorder="1" applyProtection="1"/>
    <xf numFmtId="44" fontId="7" fillId="13" borderId="4" xfId="8" applyFont="1" applyFill="1" applyBorder="1" applyProtection="1"/>
    <xf numFmtId="0" fontId="29" fillId="13" borderId="5" xfId="0" applyFont="1" applyFill="1" applyBorder="1" applyAlignment="1" applyProtection="1">
      <alignment horizontal="left"/>
      <protection locked="0"/>
    </xf>
    <xf numFmtId="0" fontId="13" fillId="13" borderId="12" xfId="0" applyFont="1" applyFill="1" applyBorder="1" applyProtection="1">
      <protection locked="0"/>
    </xf>
    <xf numFmtId="0" fontId="13" fillId="13" borderId="6" xfId="0" applyFont="1" applyFill="1" applyBorder="1" applyProtection="1">
      <protection locked="0"/>
    </xf>
    <xf numFmtId="0" fontId="29" fillId="13" borderId="0" xfId="0" applyFont="1" applyFill="1" applyAlignment="1" applyProtection="1">
      <alignment horizontal="left"/>
      <protection locked="0"/>
    </xf>
    <xf numFmtId="0" fontId="13" fillId="13" borderId="10" xfId="0" applyFont="1" applyFill="1" applyBorder="1" applyProtection="1">
      <protection locked="0"/>
    </xf>
    <xf numFmtId="0" fontId="13" fillId="13" borderId="37" xfId="0" applyFont="1" applyFill="1" applyBorder="1" applyProtection="1">
      <protection locked="0"/>
    </xf>
    <xf numFmtId="0" fontId="29" fillId="0" borderId="7" xfId="0" applyFont="1" applyFill="1" applyBorder="1" applyAlignment="1" applyProtection="1">
      <alignment horizontal="left"/>
      <protection locked="0"/>
    </xf>
    <xf numFmtId="0" fontId="40" fillId="2" borderId="37" xfId="0" applyFont="1" applyFill="1" applyBorder="1" applyProtection="1"/>
    <xf numFmtId="44" fontId="46" fillId="2" borderId="49" xfId="8" applyFont="1" applyFill="1" applyBorder="1" applyProtection="1"/>
    <xf numFmtId="0" fontId="40" fillId="2" borderId="37" xfId="0" applyFont="1" applyFill="1" applyBorder="1" applyAlignment="1" applyProtection="1">
      <alignment horizontal="right"/>
    </xf>
    <xf numFmtId="0" fontId="40" fillId="2" borderId="37" xfId="0" applyFont="1" applyFill="1" applyBorder="1" applyProtection="1">
      <protection locked="0"/>
    </xf>
    <xf numFmtId="44" fontId="46" fillId="2" borderId="49" xfId="8" applyFont="1" applyFill="1" applyBorder="1" applyProtection="1">
      <protection locked="0"/>
    </xf>
    <xf numFmtId="0" fontId="8" fillId="2" borderId="37" xfId="0" applyFont="1" applyFill="1" applyBorder="1" applyProtection="1">
      <protection locked="0"/>
    </xf>
    <xf numFmtId="44" fontId="7" fillId="2" borderId="49" xfId="8" applyFont="1" applyFill="1" applyBorder="1" applyProtection="1">
      <protection locked="0"/>
    </xf>
    <xf numFmtId="0" fontId="8" fillId="2" borderId="37" xfId="0" applyFont="1" applyFill="1" applyBorder="1" applyProtection="1"/>
    <xf numFmtId="44" fontId="7" fillId="2" borderId="49" xfId="8" applyFont="1" applyFill="1" applyBorder="1" applyProtection="1"/>
    <xf numFmtId="175" fontId="68" fillId="2" borderId="0" xfId="8" applyNumberFormat="1" applyFont="1" applyFill="1" applyBorder="1" applyProtection="1"/>
    <xf numFmtId="175" fontId="68" fillId="2" borderId="7" xfId="8" applyNumberFormat="1" applyFont="1" applyFill="1" applyBorder="1" applyProtection="1"/>
    <xf numFmtId="175" fontId="67" fillId="2" borderId="0" xfId="8" applyNumberFormat="1" applyFont="1" applyFill="1" applyBorder="1" applyProtection="1"/>
    <xf numFmtId="175" fontId="68" fillId="2" borderId="0" xfId="8" applyNumberFormat="1" applyFont="1" applyFill="1" applyBorder="1" applyProtection="1">
      <protection locked="0"/>
    </xf>
    <xf numFmtId="0" fontId="11" fillId="2" borderId="95" xfId="0" applyFont="1" applyFill="1" applyBorder="1" applyProtection="1">
      <protection locked="0"/>
    </xf>
    <xf numFmtId="0" fontId="46" fillId="2" borderId="95" xfId="0" applyFont="1" applyFill="1" applyBorder="1" applyProtection="1">
      <protection locked="0"/>
    </xf>
    <xf numFmtId="44" fontId="46" fillId="2" borderId="95" xfId="8" applyFont="1" applyFill="1" applyBorder="1" applyProtection="1">
      <protection locked="0"/>
    </xf>
    <xf numFmtId="0" fontId="46" fillId="0" borderId="64" xfId="0" applyFont="1" applyBorder="1" applyProtection="1">
      <protection locked="0"/>
    </xf>
    <xf numFmtId="44" fontId="46" fillId="0" borderId="47" xfId="8" applyFont="1" applyBorder="1" applyProtection="1">
      <protection locked="0"/>
    </xf>
    <xf numFmtId="0" fontId="13" fillId="8" borderId="90" xfId="0" applyFont="1" applyFill="1" applyBorder="1" applyProtection="1">
      <protection locked="0"/>
    </xf>
    <xf numFmtId="0" fontId="46" fillId="8" borderId="90" xfId="0" applyFont="1" applyFill="1" applyBorder="1" applyProtection="1">
      <protection locked="0"/>
    </xf>
    <xf numFmtId="0" fontId="11" fillId="0" borderId="8" xfId="0" applyFont="1" applyFill="1" applyBorder="1" applyAlignment="1" applyProtection="1">
      <alignment horizontal="center"/>
      <protection locked="0"/>
    </xf>
    <xf numFmtId="0" fontId="11" fillId="2" borderId="92" xfId="0" applyFont="1" applyFill="1" applyBorder="1" applyProtection="1">
      <protection locked="0"/>
    </xf>
    <xf numFmtId="0" fontId="46" fillId="2" borderId="92" xfId="0" applyFont="1" applyFill="1" applyBorder="1" applyProtection="1">
      <protection locked="0"/>
    </xf>
    <xf numFmtId="0" fontId="13" fillId="8" borderId="0" xfId="0" applyFont="1" applyFill="1" applyProtection="1">
      <protection locked="0"/>
    </xf>
    <xf numFmtId="0" fontId="11" fillId="8" borderId="7" xfId="0" applyFont="1" applyFill="1" applyBorder="1" applyProtection="1">
      <protection locked="0"/>
    </xf>
    <xf numFmtId="0" fontId="11" fillId="8" borderId="95" xfId="0" applyFont="1" applyFill="1" applyBorder="1" applyProtection="1">
      <protection locked="0"/>
    </xf>
    <xf numFmtId="0" fontId="46" fillId="8" borderId="95" xfId="0" applyFont="1" applyFill="1" applyBorder="1" applyProtection="1">
      <protection locked="0"/>
    </xf>
    <xf numFmtId="0" fontId="11" fillId="8" borderId="2" xfId="0" applyFont="1" applyFill="1" applyBorder="1" applyProtection="1">
      <protection locked="0"/>
    </xf>
    <xf numFmtId="0" fontId="47" fillId="0" borderId="4" xfId="0" applyFont="1" applyBorder="1" applyProtection="1">
      <protection locked="0"/>
    </xf>
    <xf numFmtId="175" fontId="46" fillId="8" borderId="95" xfId="8" applyNumberFormat="1" applyFont="1" applyFill="1" applyBorder="1" applyProtection="1">
      <protection locked="0"/>
    </xf>
    <xf numFmtId="1" fontId="4" fillId="0" borderId="0" xfId="5" applyNumberFormat="1" applyFont="1" applyFill="1" applyBorder="1" applyProtection="1"/>
    <xf numFmtId="0" fontId="29" fillId="0" borderId="5" xfId="0" applyFont="1" applyBorder="1" applyAlignment="1" applyProtection="1">
      <alignment horizontal="center"/>
      <protection locked="0"/>
    </xf>
    <xf numFmtId="0" fontId="95" fillId="0" borderId="0" xfId="0" applyFont="1" applyFill="1" applyProtection="1">
      <protection locked="0"/>
    </xf>
    <xf numFmtId="0" fontId="33" fillId="8" borderId="7" xfId="0" applyFont="1" applyFill="1" applyBorder="1" applyProtection="1">
      <protection locked="0"/>
    </xf>
    <xf numFmtId="171" fontId="68" fillId="8" borderId="7" xfId="1" applyNumberFormat="1" applyFont="1" applyFill="1" applyBorder="1" applyProtection="1">
      <protection locked="0"/>
    </xf>
    <xf numFmtId="171" fontId="68" fillId="0" borderId="5" xfId="1" applyNumberFormat="1" applyFont="1" applyBorder="1" applyProtection="1">
      <protection locked="0"/>
    </xf>
    <xf numFmtId="0" fontId="29" fillId="0" borderId="7" xfId="0" applyFont="1" applyFill="1" applyBorder="1" applyProtection="1">
      <protection locked="0"/>
    </xf>
    <xf numFmtId="0" fontId="0" fillId="2" borderId="35" xfId="0" applyFill="1" applyBorder="1" applyAlignment="1">
      <alignment horizontal="center"/>
    </xf>
    <xf numFmtId="0" fontId="0" fillId="2" borderId="47" xfId="0" applyFill="1" applyBorder="1"/>
    <xf numFmtId="0" fontId="0" fillId="0" borderId="0" xfId="0" applyFill="1" applyBorder="1" applyAlignment="1"/>
    <xf numFmtId="0" fontId="19" fillId="5" borderId="3" xfId="0" applyFont="1" applyFill="1" applyBorder="1" applyProtection="1"/>
    <xf numFmtId="0" fontId="29" fillId="13" borderId="36" xfId="0" applyFont="1" applyFill="1" applyBorder="1" applyAlignment="1" applyProtection="1">
      <alignment horizontal="left"/>
      <protection locked="0"/>
    </xf>
    <xf numFmtId="44" fontId="7" fillId="13" borderId="96" xfId="8" applyFont="1" applyFill="1" applyBorder="1" applyProtection="1"/>
    <xf numFmtId="0" fontId="11" fillId="0" borderId="36" xfId="0" applyFont="1" applyFill="1" applyBorder="1" applyProtection="1">
      <protection locked="0"/>
    </xf>
    <xf numFmtId="0" fontId="13" fillId="17" borderId="58" xfId="0" applyFont="1" applyFill="1" applyBorder="1" applyAlignment="1" applyProtection="1">
      <alignment horizontal="center"/>
      <protection locked="0"/>
    </xf>
    <xf numFmtId="0" fontId="28" fillId="17" borderId="36" xfId="0" applyFont="1" applyFill="1" applyBorder="1" applyAlignment="1" applyProtection="1">
      <alignment horizontal="left"/>
      <protection locked="0"/>
    </xf>
    <xf numFmtId="0" fontId="13" fillId="17" borderId="36" xfId="0" applyFont="1" applyFill="1" applyBorder="1" applyProtection="1">
      <protection locked="0"/>
    </xf>
    <xf numFmtId="0" fontId="46" fillId="17" borderId="87" xfId="0" applyFont="1" applyFill="1" applyBorder="1" applyAlignment="1" applyProtection="1">
      <alignment horizontal="right"/>
    </xf>
    <xf numFmtId="44" fontId="46" fillId="17" borderId="96" xfId="8" applyFont="1" applyFill="1" applyBorder="1" applyAlignment="1" applyProtection="1">
      <alignment horizontal="right"/>
    </xf>
    <xf numFmtId="0" fontId="29" fillId="8" borderId="49" xfId="0" applyFont="1" applyFill="1" applyBorder="1" applyAlignment="1" applyProtection="1">
      <alignment horizontal="center"/>
      <protection locked="0"/>
    </xf>
    <xf numFmtId="0" fontId="28" fillId="8" borderId="0" xfId="0" applyFont="1" applyFill="1" applyAlignment="1" applyProtection="1">
      <alignment horizontal="left"/>
      <protection locked="0"/>
    </xf>
    <xf numFmtId="0" fontId="33" fillId="8" borderId="0" xfId="0" applyFont="1" applyFill="1" applyProtection="1">
      <protection locked="0"/>
    </xf>
    <xf numFmtId="0" fontId="7" fillId="8" borderId="37" xfId="0" applyFont="1" applyFill="1" applyBorder="1" applyProtection="1"/>
    <xf numFmtId="44" fontId="7" fillId="8" borderId="49" xfId="8" applyFont="1" applyFill="1" applyBorder="1" applyProtection="1"/>
    <xf numFmtId="0" fontId="29" fillId="17" borderId="58" xfId="0" applyFont="1" applyFill="1" applyBorder="1" applyAlignment="1" applyProtection="1">
      <alignment horizontal="center"/>
      <protection locked="0"/>
    </xf>
    <xf numFmtId="0" fontId="29" fillId="17" borderId="36" xfId="0" applyFont="1" applyFill="1" applyBorder="1" applyProtection="1">
      <protection locked="0"/>
    </xf>
    <xf numFmtId="0" fontId="8" fillId="17" borderId="87" xfId="0" applyFont="1" applyFill="1" applyBorder="1" applyProtection="1"/>
    <xf numFmtId="44" fontId="8" fillId="17" borderId="93" xfId="8" applyFont="1" applyFill="1" applyBorder="1" applyProtection="1"/>
    <xf numFmtId="167" fontId="29" fillId="8" borderId="49" xfId="0" applyNumberFormat="1" applyFont="1" applyFill="1" applyBorder="1" applyAlignment="1" applyProtection="1">
      <alignment horizontal="center"/>
      <protection locked="0"/>
    </xf>
    <xf numFmtId="0" fontId="46" fillId="8" borderId="37" xfId="0" applyFont="1" applyFill="1" applyBorder="1" applyProtection="1"/>
    <xf numFmtId="44" fontId="46" fillId="8" borderId="49" xfId="8" applyFont="1" applyFill="1" applyBorder="1" applyProtection="1"/>
    <xf numFmtId="0" fontId="28" fillId="8" borderId="0" xfId="0" applyFont="1" applyFill="1" applyProtection="1">
      <protection locked="0"/>
    </xf>
    <xf numFmtId="0" fontId="11" fillId="8" borderId="0" xfId="0" applyFont="1" applyFill="1" applyProtection="1">
      <protection locked="0"/>
    </xf>
    <xf numFmtId="0" fontId="33" fillId="8" borderId="0" xfId="0" quotePrefix="1" applyFont="1" applyFill="1" applyAlignment="1" applyProtection="1">
      <alignment horizontal="left"/>
      <protection locked="0"/>
    </xf>
    <xf numFmtId="0" fontId="33" fillId="8" borderId="0" xfId="0" applyFont="1" applyFill="1" applyAlignment="1" applyProtection="1">
      <alignment horizontal="left"/>
      <protection locked="0"/>
    </xf>
    <xf numFmtId="0" fontId="13" fillId="17" borderId="87" xfId="0" applyFont="1" applyFill="1" applyBorder="1" applyAlignment="1" applyProtection="1">
      <alignment horizontal="center"/>
      <protection locked="0"/>
    </xf>
    <xf numFmtId="0" fontId="29" fillId="17" borderId="87" xfId="0" applyFont="1" applyFill="1" applyBorder="1" applyAlignment="1" applyProtection="1">
      <alignment horizontal="center"/>
      <protection locked="0"/>
    </xf>
    <xf numFmtId="0" fontId="11" fillId="17" borderId="36" xfId="0" applyFont="1" applyFill="1" applyBorder="1" applyProtection="1">
      <protection locked="0"/>
    </xf>
    <xf numFmtId="0" fontId="11" fillId="0" borderId="5" xfId="0" applyFont="1" applyFill="1" applyBorder="1" applyProtection="1">
      <protection locked="0"/>
    </xf>
    <xf numFmtId="0" fontId="11" fillId="0" borderId="20" xfId="0" applyFont="1" applyFill="1" applyBorder="1" applyProtection="1">
      <protection locked="0"/>
    </xf>
    <xf numFmtId="0" fontId="33" fillId="0" borderId="36" xfId="0" applyFont="1" applyFill="1" applyBorder="1" applyProtection="1">
      <protection locked="0"/>
    </xf>
    <xf numFmtId="0" fontId="13" fillId="0" borderId="36" xfId="0" applyFont="1" applyFill="1" applyBorder="1" applyProtection="1">
      <protection locked="0"/>
    </xf>
    <xf numFmtId="44" fontId="29" fillId="13" borderId="34" xfId="8" applyFont="1" applyFill="1" applyBorder="1" applyProtection="1">
      <protection locked="0"/>
    </xf>
    <xf numFmtId="44" fontId="29" fillId="17" borderId="34" xfId="8" applyFont="1" applyFill="1" applyBorder="1" applyProtection="1">
      <protection locked="0"/>
    </xf>
    <xf numFmtId="0" fontId="11" fillId="0" borderId="2" xfId="0" applyFont="1" applyBorder="1" applyAlignment="1" applyProtection="1">
      <alignment horizontal="center"/>
      <protection locked="0"/>
    </xf>
    <xf numFmtId="0" fontId="48" fillId="0" borderId="9" xfId="0" applyFont="1" applyBorder="1" applyAlignment="1" applyProtection="1">
      <alignment horizontal="left"/>
      <protection locked="0"/>
    </xf>
    <xf numFmtId="0" fontId="1" fillId="0" borderId="64" xfId="0" applyFont="1" applyBorder="1" applyProtection="1">
      <protection locked="0"/>
    </xf>
    <xf numFmtId="0" fontId="33" fillId="2" borderId="3" xfId="0" applyFont="1" applyFill="1" applyBorder="1" applyProtection="1">
      <protection locked="0"/>
    </xf>
    <xf numFmtId="0" fontId="11" fillId="8" borderId="2" xfId="0" applyFont="1" applyFill="1" applyBorder="1" applyAlignment="1" applyProtection="1">
      <alignment horizontal="left"/>
      <protection locked="0"/>
    </xf>
    <xf numFmtId="0" fontId="33" fillId="8" borderId="3" xfId="0" applyFont="1" applyFill="1" applyBorder="1" applyProtection="1">
      <protection locked="0"/>
    </xf>
    <xf numFmtId="0" fontId="46" fillId="8" borderId="3" xfId="0" applyFont="1" applyFill="1" applyBorder="1" applyProtection="1">
      <protection locked="0"/>
    </xf>
    <xf numFmtId="44" fontId="46" fillId="8" borderId="4" xfId="8" applyFont="1" applyFill="1" applyBorder="1" applyProtection="1">
      <protection locked="0"/>
    </xf>
    <xf numFmtId="0" fontId="11" fillId="2" borderId="3" xfId="0" applyFont="1" applyFill="1" applyBorder="1" applyProtection="1">
      <protection locked="0"/>
    </xf>
    <xf numFmtId="0" fontId="46" fillId="8" borderId="3" xfId="0" applyFont="1" applyFill="1" applyBorder="1" applyAlignment="1" applyProtection="1">
      <alignment horizontal="center"/>
      <protection locked="0"/>
    </xf>
    <xf numFmtId="44" fontId="46" fillId="8" borderId="4" xfId="8" applyFont="1" applyFill="1" applyBorder="1" applyAlignment="1" applyProtection="1">
      <alignment horizontal="center"/>
      <protection locked="0"/>
    </xf>
    <xf numFmtId="0" fontId="46" fillId="2" borderId="3" xfId="0" applyFont="1" applyFill="1" applyBorder="1" applyProtection="1">
      <protection locked="0"/>
    </xf>
    <xf numFmtId="0" fontId="8" fillId="0" borderId="4" xfId="0" applyFont="1" applyFill="1" applyBorder="1"/>
    <xf numFmtId="0" fontId="0" fillId="0" borderId="9" xfId="0" applyBorder="1" applyAlignment="1"/>
    <xf numFmtId="0" fontId="0" fillId="0" borderId="48" xfId="0" applyBorder="1"/>
    <xf numFmtId="0" fontId="0" fillId="0" borderId="48" xfId="0" applyFill="1" applyBorder="1"/>
    <xf numFmtId="0" fontId="0" fillId="0" borderId="64" xfId="0" applyBorder="1"/>
    <xf numFmtId="0" fontId="8" fillId="0" borderId="10" xfId="0" applyFont="1" applyBorder="1"/>
    <xf numFmtId="0" fontId="8" fillId="0" borderId="0" xfId="0" applyFont="1" applyBorder="1" applyAlignment="1">
      <alignment horizontal="center" wrapText="1"/>
    </xf>
    <xf numFmtId="0" fontId="8" fillId="0" borderId="0" xfId="0" applyFont="1" applyFill="1" applyBorder="1" applyAlignment="1">
      <alignment horizontal="center" wrapText="1"/>
    </xf>
    <xf numFmtId="0" fontId="0" fillId="0" borderId="10" xfId="0" applyFill="1" applyBorder="1"/>
    <xf numFmtId="0" fontId="0" fillId="0" borderId="12" xfId="0" applyFill="1" applyBorder="1"/>
    <xf numFmtId="0" fontId="0" fillId="0" borderId="6" xfId="0" applyFill="1" applyBorder="1"/>
    <xf numFmtId="44" fontId="0" fillId="2" borderId="4" xfId="8" applyFont="1" applyFill="1" applyBorder="1"/>
    <xf numFmtId="0" fontId="8" fillId="2" borderId="4" xfId="0" applyFont="1" applyFill="1" applyBorder="1"/>
    <xf numFmtId="0" fontId="8" fillId="2" borderId="4" xfId="0" applyFont="1" applyFill="1" applyBorder="1" applyAlignment="1">
      <alignment horizontal="center"/>
    </xf>
    <xf numFmtId="2" fontId="27" fillId="8" borderId="0" xfId="5" applyNumberFormat="1" applyFont="1" applyFill="1" applyProtection="1"/>
    <xf numFmtId="2" fontId="5" fillId="8" borderId="0" xfId="5" applyNumberFormat="1" applyFont="1" applyFill="1" applyProtection="1"/>
    <xf numFmtId="2" fontId="27" fillId="17" borderId="0" xfId="5" applyNumberFormat="1" applyFont="1" applyFill="1" applyProtection="1"/>
    <xf numFmtId="2" fontId="3" fillId="17" borderId="0" xfId="5" applyNumberFormat="1" applyFont="1" applyFill="1" applyProtection="1"/>
    <xf numFmtId="2" fontId="5" fillId="17" borderId="0" xfId="5" applyNumberFormat="1" applyFont="1" applyFill="1" applyProtection="1"/>
    <xf numFmtId="2" fontId="3" fillId="8" borderId="0" xfId="0" applyNumberFormat="1" applyFont="1" applyFill="1" applyProtection="1"/>
    <xf numFmtId="2" fontId="5" fillId="17" borderId="0" xfId="5" applyNumberFormat="1" applyFont="1" applyFill="1" applyBorder="1" applyProtection="1"/>
    <xf numFmtId="171" fontId="27" fillId="17" borderId="21" xfId="1" applyNumberFormat="1" applyFont="1" applyFill="1" applyBorder="1" applyProtection="1"/>
    <xf numFmtId="171" fontId="27" fillId="17" borderId="0" xfId="1" applyNumberFormat="1" applyFont="1" applyFill="1" applyBorder="1" applyProtection="1"/>
    <xf numFmtId="171" fontId="27" fillId="17" borderId="97" xfId="1" applyNumberFormat="1" applyFont="1" applyFill="1" applyBorder="1" applyProtection="1"/>
    <xf numFmtId="2" fontId="3" fillId="8" borderId="23" xfId="5" applyNumberFormat="1" applyFont="1" applyFill="1" applyBorder="1" applyProtection="1"/>
    <xf numFmtId="2" fontId="5" fillId="8" borderId="0" xfId="5" applyNumberFormat="1" applyFont="1" applyFill="1" applyBorder="1" applyProtection="1"/>
    <xf numFmtId="2" fontId="5" fillId="8" borderId="23" xfId="5" applyNumberFormat="1" applyFont="1" applyFill="1" applyBorder="1" applyProtection="1"/>
    <xf numFmtId="2" fontId="27" fillId="17" borderId="23" xfId="5" applyNumberFormat="1" applyFont="1" applyFill="1" applyBorder="1" applyProtection="1"/>
    <xf numFmtId="0" fontId="17" fillId="17" borderId="0" xfId="0" applyFont="1" applyFill="1"/>
    <xf numFmtId="171" fontId="27" fillId="17" borderId="21" xfId="1" quotePrefix="1" applyNumberFormat="1" applyFont="1" applyFill="1" applyBorder="1" applyProtection="1"/>
    <xf numFmtId="171" fontId="5" fillId="0" borderId="0" xfId="1" applyNumberFormat="1" applyFont="1" applyFill="1" applyProtection="1"/>
    <xf numFmtId="171" fontId="17" fillId="17" borderId="19" xfId="1" applyNumberFormat="1" applyFont="1" applyFill="1" applyBorder="1"/>
    <xf numFmtId="9" fontId="17" fillId="17" borderId="19" xfId="7" applyFont="1" applyFill="1" applyBorder="1"/>
    <xf numFmtId="0" fontId="17" fillId="17" borderId="19" xfId="0" applyFont="1" applyFill="1" applyBorder="1"/>
    <xf numFmtId="171" fontId="17" fillId="17" borderId="0" xfId="1" applyNumberFormat="1" applyFont="1" applyFill="1" applyBorder="1"/>
    <xf numFmtId="171" fontId="17" fillId="17" borderId="25" xfId="1" applyNumberFormat="1" applyFont="1" applyFill="1" applyBorder="1"/>
    <xf numFmtId="9" fontId="17" fillId="17" borderId="26" xfId="7" applyFont="1" applyFill="1" applyBorder="1"/>
    <xf numFmtId="171" fontId="17" fillId="17" borderId="98" xfId="1" applyNumberFormat="1" applyFont="1" applyFill="1" applyBorder="1"/>
    <xf numFmtId="9" fontId="17" fillId="17" borderId="1" xfId="7" applyFont="1" applyFill="1" applyBorder="1"/>
    <xf numFmtId="0" fontId="17" fillId="17" borderId="1" xfId="0" applyFont="1" applyFill="1" applyBorder="1"/>
    <xf numFmtId="171" fontId="17" fillId="17" borderId="1" xfId="1" applyNumberFormat="1" applyFont="1" applyFill="1" applyBorder="1"/>
    <xf numFmtId="9" fontId="17" fillId="17" borderId="99" xfId="7" applyFont="1" applyFill="1" applyBorder="1"/>
    <xf numFmtId="2" fontId="26" fillId="17" borderId="0" xfId="5" applyNumberFormat="1" applyFont="1" applyFill="1" applyProtection="1"/>
    <xf numFmtId="171" fontId="17" fillId="17" borderId="27" xfId="1" applyNumberFormat="1" applyFont="1" applyFill="1" applyBorder="1"/>
    <xf numFmtId="9" fontId="17" fillId="17" borderId="20" xfId="7" applyFont="1" applyFill="1" applyBorder="1"/>
    <xf numFmtId="0" fontId="17" fillId="17" borderId="20" xfId="0" applyFont="1" applyFill="1" applyBorder="1"/>
    <xf numFmtId="171" fontId="17" fillId="17" borderId="20" xfId="1" applyNumberFormat="1" applyFont="1" applyFill="1" applyBorder="1"/>
    <xf numFmtId="9" fontId="17" fillId="17" borderId="28" xfId="7" applyFont="1" applyFill="1" applyBorder="1"/>
    <xf numFmtId="171" fontId="0" fillId="17" borderId="25" xfId="1" applyNumberFormat="1" applyFont="1" applyFill="1" applyBorder="1"/>
    <xf numFmtId="9" fontId="0" fillId="17" borderId="19" xfId="7" applyFont="1" applyFill="1" applyBorder="1"/>
    <xf numFmtId="0" fontId="0" fillId="17" borderId="19" xfId="0" applyFill="1" applyBorder="1"/>
    <xf numFmtId="171" fontId="0" fillId="17" borderId="19" xfId="1" applyNumberFormat="1" applyFont="1" applyFill="1" applyBorder="1"/>
    <xf numFmtId="9" fontId="0" fillId="17" borderId="26" xfId="7" applyFont="1" applyFill="1" applyBorder="1"/>
    <xf numFmtId="2" fontId="3" fillId="5" borderId="0" xfId="5" applyNumberFormat="1" applyFont="1" applyFill="1" applyBorder="1" applyAlignment="1" applyProtection="1">
      <alignment horizontal="right"/>
    </xf>
    <xf numFmtId="2" fontId="27" fillId="13" borderId="0" xfId="5" applyNumberFormat="1" applyFont="1" applyFill="1" applyBorder="1" applyAlignment="1" applyProtection="1">
      <alignment horizontal="left"/>
    </xf>
    <xf numFmtId="2" fontId="3" fillId="13" borderId="0" xfId="5" applyNumberFormat="1" applyFont="1" applyFill="1" applyBorder="1" applyAlignment="1" applyProtection="1">
      <alignment horizontal="right"/>
    </xf>
    <xf numFmtId="2" fontId="3" fillId="8" borderId="0" xfId="5" applyNumberFormat="1" applyFont="1" applyFill="1" applyAlignment="1" applyProtection="1">
      <alignment horizontal="right"/>
    </xf>
    <xf numFmtId="2" fontId="3" fillId="17" borderId="0" xfId="5" applyNumberFormat="1" applyFont="1" applyFill="1" applyAlignment="1" applyProtection="1">
      <alignment horizontal="right"/>
    </xf>
    <xf numFmtId="44" fontId="29" fillId="3" borderId="34" xfId="8" applyFont="1" applyFill="1" applyBorder="1" applyProtection="1">
      <protection locked="0"/>
    </xf>
    <xf numFmtId="9" fontId="0" fillId="8" borderId="19" xfId="7" applyFont="1" applyFill="1" applyBorder="1"/>
    <xf numFmtId="0" fontId="0" fillId="8" borderId="19" xfId="0" applyFill="1" applyBorder="1"/>
    <xf numFmtId="171" fontId="0" fillId="8" borderId="19" xfId="1" applyNumberFormat="1" applyFont="1" applyFill="1" applyBorder="1"/>
    <xf numFmtId="9" fontId="0" fillId="8" borderId="26" xfId="7" applyFont="1" applyFill="1" applyBorder="1"/>
    <xf numFmtId="9" fontId="0" fillId="17" borderId="20" xfId="7" applyFont="1" applyFill="1" applyBorder="1"/>
    <xf numFmtId="0" fontId="0" fillId="17" borderId="20" xfId="0" applyFill="1" applyBorder="1"/>
    <xf numFmtId="171" fontId="0" fillId="17" borderId="20" xfId="1" applyNumberFormat="1" applyFont="1" applyFill="1" applyBorder="1"/>
    <xf numFmtId="9" fontId="0" fillId="17" borderId="28" xfId="7" applyFont="1" applyFill="1" applyBorder="1"/>
    <xf numFmtId="9" fontId="0" fillId="5" borderId="0" xfId="7" applyFont="1" applyFill="1" applyBorder="1"/>
    <xf numFmtId="0" fontId="0" fillId="5" borderId="0" xfId="0" applyFill="1" applyBorder="1"/>
    <xf numFmtId="171" fontId="0" fillId="5" borderId="0" xfId="1" applyNumberFormat="1" applyFont="1" applyFill="1" applyBorder="1"/>
    <xf numFmtId="9" fontId="0" fillId="5" borderId="24" xfId="7" applyFont="1" applyFill="1" applyBorder="1"/>
    <xf numFmtId="9" fontId="0" fillId="13" borderId="0" xfId="7" applyFont="1" applyFill="1" applyBorder="1"/>
    <xf numFmtId="0" fontId="0" fillId="13" borderId="0" xfId="0" applyFill="1" applyBorder="1"/>
    <xf numFmtId="171" fontId="0" fillId="13" borderId="0" xfId="1" applyNumberFormat="1" applyFont="1" applyFill="1" applyBorder="1"/>
    <xf numFmtId="9" fontId="0" fillId="13" borderId="24" xfId="7" applyFont="1" applyFill="1" applyBorder="1"/>
    <xf numFmtId="171" fontId="0" fillId="3" borderId="36" xfId="1" applyNumberFormat="1" applyFont="1" applyFill="1" applyBorder="1"/>
    <xf numFmtId="9" fontId="0" fillId="3" borderId="36" xfId="7" applyFont="1" applyFill="1" applyBorder="1"/>
    <xf numFmtId="0" fontId="0" fillId="3" borderId="36" xfId="0" applyFill="1" applyBorder="1"/>
    <xf numFmtId="9" fontId="0" fillId="3" borderId="20" xfId="7" applyFont="1" applyFill="1" applyBorder="1"/>
    <xf numFmtId="2" fontId="27" fillId="5" borderId="2" xfId="5" applyNumberFormat="1" applyFont="1" applyFill="1" applyBorder="1" applyProtection="1"/>
    <xf numFmtId="2" fontId="27" fillId="5" borderId="7" xfId="5" applyNumberFormat="1" applyFont="1" applyFill="1" applyBorder="1" applyProtection="1"/>
    <xf numFmtId="2" fontId="27" fillId="5" borderId="12" xfId="5" applyNumberFormat="1" applyFont="1" applyFill="1" applyBorder="1" applyProtection="1"/>
    <xf numFmtId="2" fontId="27" fillId="5" borderId="5" xfId="5" applyNumberFormat="1" applyFont="1" applyFill="1" applyBorder="1" applyProtection="1"/>
    <xf numFmtId="171" fontId="27" fillId="5" borderId="46" xfId="1" applyNumberFormat="1" applyFont="1" applyFill="1" applyBorder="1" applyProtection="1"/>
    <xf numFmtId="171" fontId="27" fillId="5" borderId="41" xfId="1" applyNumberFormat="1" applyFont="1" applyFill="1" applyBorder="1" applyProtection="1"/>
    <xf numFmtId="2" fontId="27" fillId="5" borderId="100" xfId="5" applyNumberFormat="1" applyFont="1" applyFill="1" applyBorder="1" applyProtection="1"/>
    <xf numFmtId="2" fontId="27" fillId="5" borderId="101" xfId="5" applyNumberFormat="1" applyFont="1" applyFill="1" applyBorder="1" applyProtection="1"/>
    <xf numFmtId="2" fontId="27" fillId="5" borderId="32" xfId="5" applyNumberFormat="1" applyFont="1" applyFill="1" applyBorder="1" applyAlignment="1" applyProtection="1">
      <alignment horizontal="right"/>
    </xf>
    <xf numFmtId="2" fontId="27" fillId="5" borderId="102" xfId="5" applyNumberFormat="1" applyFont="1" applyFill="1" applyBorder="1" applyProtection="1"/>
    <xf numFmtId="2" fontId="27" fillId="5" borderId="7" xfId="5" applyNumberFormat="1" applyFont="1" applyFill="1" applyBorder="1" applyAlignment="1" applyProtection="1">
      <alignment horizontal="right"/>
    </xf>
    <xf numFmtId="2" fontId="27" fillId="5" borderId="103" xfId="5" applyNumberFormat="1" applyFont="1" applyFill="1" applyBorder="1" applyProtection="1"/>
    <xf numFmtId="2" fontId="27" fillId="5" borderId="0" xfId="5" applyNumberFormat="1" applyFont="1" applyFill="1" applyAlignment="1" applyProtection="1">
      <alignment horizontal="right"/>
    </xf>
    <xf numFmtId="2" fontId="27" fillId="13" borderId="23" xfId="5" applyNumberFormat="1" applyFont="1" applyFill="1" applyBorder="1" applyProtection="1"/>
    <xf numFmtId="2" fontId="27" fillId="13" borderId="0" xfId="5" applyNumberFormat="1" applyFont="1" applyFill="1" applyBorder="1" applyProtection="1"/>
    <xf numFmtId="171" fontId="27" fillId="13" borderId="45" xfId="1" applyNumberFormat="1" applyFont="1" applyFill="1" applyBorder="1" applyProtection="1"/>
    <xf numFmtId="2" fontId="70" fillId="0" borderId="34" xfId="5" applyNumberFormat="1" applyFont="1" applyFill="1" applyBorder="1" applyProtection="1"/>
    <xf numFmtId="2" fontId="3" fillId="0" borderId="36" xfId="5" applyNumberFormat="1" applyFont="1" applyFill="1" applyBorder="1" applyProtection="1"/>
    <xf numFmtId="0" fontId="0" fillId="0" borderId="34" xfId="0" applyFill="1" applyBorder="1"/>
    <xf numFmtId="0" fontId="29" fillId="0" borderId="0" xfId="0" applyFont="1" applyBorder="1" applyProtection="1">
      <protection locked="0"/>
    </xf>
    <xf numFmtId="0" fontId="8" fillId="2" borderId="57" xfId="0" applyFont="1" applyFill="1" applyBorder="1" applyAlignment="1">
      <alignment horizontal="center"/>
    </xf>
    <xf numFmtId="1" fontId="42" fillId="2" borderId="57" xfId="0" applyNumberFormat="1" applyFont="1" applyFill="1" applyBorder="1" applyAlignment="1">
      <alignment horizontal="center"/>
    </xf>
    <xf numFmtId="2" fontId="56" fillId="0" borderId="0" xfId="5" applyNumberFormat="1" applyFont="1" applyBorder="1" applyAlignment="1" applyProtection="1">
      <alignment horizontal="right"/>
    </xf>
    <xf numFmtId="0" fontId="25" fillId="2" borderId="57" xfId="0" applyFont="1" applyFill="1" applyBorder="1" applyAlignment="1">
      <alignment horizontal="center"/>
    </xf>
    <xf numFmtId="0" fontId="8" fillId="0" borderId="20" xfId="0" applyFont="1" applyBorder="1" applyAlignment="1">
      <alignment horizontal="right"/>
    </xf>
    <xf numFmtId="0" fontId="0" fillId="0" borderId="36" xfId="0" applyFill="1" applyBorder="1" applyAlignment="1">
      <alignment horizontal="center"/>
    </xf>
    <xf numFmtId="0" fontId="25" fillId="0" borderId="20" xfId="0" applyFont="1" applyBorder="1" applyAlignment="1">
      <alignment horizontal="right"/>
    </xf>
    <xf numFmtId="0" fontId="0" fillId="0" borderId="0" xfId="0" applyFill="1" applyBorder="1" applyAlignment="1">
      <alignment horizontal="center"/>
    </xf>
    <xf numFmtId="0" fontId="25" fillId="2" borderId="91" xfId="0" applyFont="1" applyFill="1" applyBorder="1" applyAlignment="1">
      <alignment horizontal="center"/>
    </xf>
    <xf numFmtId="0" fontId="25" fillId="0" borderId="20" xfId="0" applyFont="1" applyBorder="1" applyAlignment="1"/>
    <xf numFmtId="0" fontId="25" fillId="0" borderId="20" xfId="0" applyFont="1" applyFill="1" applyBorder="1" applyAlignment="1">
      <alignment horizontal="center"/>
    </xf>
    <xf numFmtId="0" fontId="25" fillId="0" borderId="0" xfId="0" applyFont="1" applyAlignment="1">
      <alignment horizontal="center"/>
    </xf>
    <xf numFmtId="0" fontId="25" fillId="0" borderId="1" xfId="0" applyFont="1" applyBorder="1" applyAlignment="1">
      <alignment horizontal="center"/>
    </xf>
    <xf numFmtId="0" fontId="28" fillId="0" borderId="0" xfId="0" applyFont="1" applyFill="1" applyProtection="1">
      <protection locked="0"/>
    </xf>
    <xf numFmtId="175" fontId="29" fillId="0" borderId="0" xfId="8" applyNumberFormat="1" applyFont="1" applyFill="1" applyBorder="1" applyProtection="1">
      <protection locked="0"/>
    </xf>
    <xf numFmtId="0" fontId="13" fillId="1" borderId="0" xfId="0" applyFont="1" applyFill="1" applyBorder="1" applyAlignment="1" applyProtection="1">
      <alignment horizontal="center"/>
      <protection locked="0"/>
    </xf>
    <xf numFmtId="0" fontId="48" fillId="1" borderId="0" xfId="0" applyFont="1" applyFill="1" applyProtection="1">
      <protection locked="0"/>
    </xf>
    <xf numFmtId="0" fontId="13" fillId="1" borderId="0" xfId="0" applyFont="1" applyFill="1" applyProtection="1">
      <protection locked="0"/>
    </xf>
    <xf numFmtId="0" fontId="13" fillId="1" borderId="0" xfId="0" applyFont="1" applyFill="1" applyBorder="1" applyProtection="1">
      <protection locked="0"/>
    </xf>
    <xf numFmtId="44" fontId="13" fillId="1" borderId="0" xfId="8" applyFont="1" applyFill="1" applyBorder="1" applyProtection="1">
      <protection locked="0"/>
    </xf>
    <xf numFmtId="175" fontId="13" fillId="1" borderId="0" xfId="8" applyNumberFormat="1" applyFont="1" applyFill="1" applyBorder="1" applyProtection="1">
      <protection locked="0"/>
    </xf>
    <xf numFmtId="44" fontId="33" fillId="0" borderId="0" xfId="8" applyFont="1" applyBorder="1" applyProtection="1">
      <protection locked="0"/>
    </xf>
    <xf numFmtId="43" fontId="33" fillId="0" borderId="0" xfId="0" applyNumberFormat="1" applyFont="1" applyBorder="1" applyProtection="1">
      <protection locked="0"/>
    </xf>
    <xf numFmtId="9" fontId="29" fillId="0" borderId="0" xfId="7" applyFont="1" applyBorder="1" applyProtection="1">
      <protection locked="0"/>
    </xf>
    <xf numFmtId="0" fontId="33" fillId="13" borderId="104" xfId="0" applyFont="1" applyFill="1" applyBorder="1" applyAlignment="1" applyProtection="1">
      <alignment horizontal="center"/>
      <protection locked="0"/>
    </xf>
    <xf numFmtId="0" fontId="28" fillId="13" borderId="20" xfId="0" applyFont="1" applyFill="1" applyBorder="1" applyAlignment="1" applyProtection="1">
      <alignment horizontal="left"/>
      <protection locked="0"/>
    </xf>
    <xf numFmtId="0" fontId="33" fillId="13" borderId="20" xfId="0" applyFont="1" applyFill="1" applyBorder="1" applyProtection="1">
      <protection locked="0"/>
    </xf>
    <xf numFmtId="0" fontId="7" fillId="13" borderId="79" xfId="0" applyFont="1" applyFill="1" applyBorder="1" applyProtection="1"/>
    <xf numFmtId="44" fontId="7" fillId="13" borderId="105" xfId="8" applyFont="1" applyFill="1" applyBorder="1" applyProtection="1"/>
    <xf numFmtId="0" fontId="33" fillId="13" borderId="79" xfId="0" applyFont="1" applyFill="1" applyBorder="1" applyAlignment="1" applyProtection="1">
      <alignment horizontal="center"/>
      <protection locked="0"/>
    </xf>
    <xf numFmtId="0" fontId="11" fillId="11" borderId="20" xfId="0" applyFont="1" applyFill="1" applyBorder="1" applyProtection="1">
      <protection locked="0"/>
    </xf>
    <xf numFmtId="0" fontId="48" fillId="0" borderId="20" xfId="0" applyFont="1" applyBorder="1" applyProtection="1">
      <protection locked="0"/>
    </xf>
    <xf numFmtId="0" fontId="13" fillId="0" borderId="20" xfId="0" applyFont="1" applyBorder="1" applyProtection="1">
      <protection locked="0"/>
    </xf>
    <xf numFmtId="44" fontId="13" fillId="0" borderId="20" xfId="8" applyFont="1" applyBorder="1" applyProtection="1">
      <protection locked="0"/>
    </xf>
    <xf numFmtId="175" fontId="13" fillId="0" borderId="20" xfId="8" applyNumberFormat="1" applyFont="1" applyBorder="1" applyProtection="1">
      <protection locked="0"/>
    </xf>
    <xf numFmtId="0" fontId="13" fillId="0" borderId="20" xfId="0" applyFont="1" applyBorder="1" applyAlignment="1" applyProtection="1">
      <alignment horizontal="center"/>
      <protection locked="0"/>
    </xf>
    <xf numFmtId="0" fontId="13" fillId="0" borderId="20" xfId="0" applyFont="1" applyBorder="1" applyProtection="1"/>
    <xf numFmtId="44" fontId="13" fillId="0" borderId="20" xfId="8" applyFont="1" applyBorder="1" applyProtection="1"/>
    <xf numFmtId="175" fontId="13" fillId="0" borderId="20" xfId="8" applyNumberFormat="1" applyFont="1" applyBorder="1" applyProtection="1"/>
    <xf numFmtId="0" fontId="13" fillId="0" borderId="20" xfId="0" applyFont="1" applyFill="1" applyBorder="1" applyProtection="1">
      <protection locked="0"/>
    </xf>
    <xf numFmtId="2" fontId="26" fillId="0" borderId="57" xfId="5" applyNumberFormat="1" applyFont="1" applyFill="1" applyBorder="1" applyAlignment="1" applyProtection="1"/>
    <xf numFmtId="171" fontId="26" fillId="0" borderId="57" xfId="1" applyNumberFormat="1" applyFont="1" applyBorder="1" applyAlignment="1" applyProtection="1">
      <alignment horizontal="center" vertical="center"/>
    </xf>
    <xf numFmtId="171" fontId="26" fillId="0" borderId="20" xfId="1" applyNumberFormat="1" applyFont="1" applyBorder="1" applyAlignment="1" applyProtection="1">
      <alignment horizontal="center" vertical="center" wrapText="1"/>
    </xf>
    <xf numFmtId="171" fontId="3" fillId="0" borderId="36" xfId="1" applyNumberFormat="1" applyFont="1" applyBorder="1" applyProtection="1"/>
    <xf numFmtId="171" fontId="26" fillId="0" borderId="20" xfId="1" applyNumberFormat="1" applyFont="1" applyBorder="1" applyAlignment="1" applyProtection="1">
      <alignment horizontal="center" vertical="center"/>
    </xf>
    <xf numFmtId="171" fontId="27" fillId="0" borderId="36" xfId="1" applyNumberFormat="1" applyFont="1" applyBorder="1" applyProtection="1"/>
    <xf numFmtId="171" fontId="27" fillId="0" borderId="36" xfId="1" applyNumberFormat="1" applyFont="1" applyBorder="1" applyAlignment="1" applyProtection="1">
      <alignment horizontal="left"/>
    </xf>
    <xf numFmtId="171" fontId="26" fillId="0" borderId="36" xfId="1" applyNumberFormat="1" applyFont="1" applyBorder="1" applyAlignment="1" applyProtection="1">
      <alignment horizontal="center" vertical="center" wrapText="1"/>
    </xf>
    <xf numFmtId="0" fontId="28" fillId="0" borderId="20" xfId="0" applyFont="1" applyBorder="1" applyProtection="1">
      <protection locked="0"/>
    </xf>
    <xf numFmtId="0" fontId="33" fillId="0" borderId="20" xfId="0" applyFont="1" applyBorder="1" applyProtection="1">
      <protection locked="0"/>
    </xf>
    <xf numFmtId="175" fontId="29" fillId="0" borderId="0" xfId="8" applyNumberFormat="1" applyFont="1" applyBorder="1" applyAlignment="1" applyProtection="1">
      <alignment horizontal="left"/>
      <protection locked="0"/>
    </xf>
    <xf numFmtId="0" fontId="33" fillId="8" borderId="0" xfId="0" applyFont="1" applyFill="1" applyBorder="1" applyProtection="1">
      <protection locked="0"/>
    </xf>
    <xf numFmtId="0" fontId="46" fillId="0" borderId="3" xfId="0" applyFont="1" applyFill="1" applyBorder="1" applyProtection="1">
      <protection locked="0"/>
    </xf>
    <xf numFmtId="0" fontId="46" fillId="0" borderId="3" xfId="0" applyFont="1" applyFill="1" applyBorder="1" applyAlignment="1" applyProtection="1">
      <alignment horizontal="center"/>
      <protection locked="0"/>
    </xf>
    <xf numFmtId="44" fontId="46" fillId="0" borderId="4" xfId="8" applyFont="1" applyFill="1" applyBorder="1" applyAlignment="1" applyProtection="1">
      <alignment horizontal="center"/>
      <protection locked="0"/>
    </xf>
    <xf numFmtId="0" fontId="28" fillId="0" borderId="8" xfId="0" applyFont="1" applyFill="1" applyBorder="1" applyAlignment="1" applyProtection="1">
      <alignment horizontal="left"/>
      <protection locked="0"/>
    </xf>
    <xf numFmtId="0" fontId="9" fillId="0" borderId="0" xfId="0" applyFont="1" applyAlignment="1">
      <alignment wrapText="1"/>
    </xf>
    <xf numFmtId="0" fontId="63" fillId="0" borderId="0" xfId="0" applyFont="1" applyFill="1" applyBorder="1" applyAlignment="1">
      <alignment horizontal="center"/>
    </xf>
    <xf numFmtId="2" fontId="26" fillId="0" borderId="0" xfId="5" applyNumberFormat="1" applyFont="1" applyFill="1" applyBorder="1" applyAlignment="1" applyProtection="1"/>
    <xf numFmtId="0" fontId="25" fillId="0" borderId="0" xfId="0" applyFont="1" applyFill="1" applyBorder="1" applyAlignment="1">
      <alignment horizontal="center"/>
    </xf>
    <xf numFmtId="0" fontId="59" fillId="0" borderId="0" xfId="0" applyFont="1" applyFill="1" applyBorder="1" applyAlignment="1"/>
    <xf numFmtId="2" fontId="6" fillId="0" borderId="0" xfId="5" applyNumberFormat="1" applyFont="1" applyFill="1" applyAlignment="1" applyProtection="1">
      <alignment horizontal="center"/>
    </xf>
    <xf numFmtId="175" fontId="24" fillId="0" borderId="0" xfId="8" applyNumberFormat="1" applyFont="1" applyFill="1" applyBorder="1" applyProtection="1"/>
    <xf numFmtId="171" fontId="24" fillId="0" borderId="0" xfId="1" applyNumberFormat="1" applyFont="1" applyFill="1" applyBorder="1" applyProtection="1"/>
    <xf numFmtId="0" fontId="0" fillId="0" borderId="0" xfId="0" applyFill="1" applyAlignment="1">
      <alignment horizontal="center" wrapText="1"/>
    </xf>
    <xf numFmtId="5" fontId="42" fillId="0" borderId="0" xfId="6" applyFont="1" applyAlignment="1">
      <alignment horizontal="centerContinuous"/>
    </xf>
    <xf numFmtId="5" fontId="105" fillId="0" borderId="0" xfId="6" applyFont="1" applyAlignment="1">
      <alignment horizontal="centerContinuous"/>
    </xf>
    <xf numFmtId="5" fontId="105" fillId="0" borderId="0" xfId="6" applyFont="1" applyAlignment="1">
      <alignment horizontal="left"/>
    </xf>
    <xf numFmtId="5" fontId="25" fillId="0" borderId="0" xfId="6" applyFont="1" applyAlignment="1">
      <alignment horizontal="centerContinuous"/>
    </xf>
    <xf numFmtId="5" fontId="106" fillId="0" borderId="0" xfId="6" applyFont="1" applyAlignment="1">
      <alignment horizontal="centerContinuous"/>
    </xf>
    <xf numFmtId="5" fontId="106" fillId="0" borderId="0" xfId="6" applyFont="1" applyAlignment="1">
      <alignment horizontal="left"/>
    </xf>
    <xf numFmtId="5" fontId="40" fillId="0" borderId="0" xfId="6" applyFont="1" applyAlignment="1">
      <alignment horizontal="centerContinuous"/>
    </xf>
    <xf numFmtId="5" fontId="102" fillId="0" borderId="0" xfId="6" applyAlignment="1">
      <alignment horizontal="centerContinuous"/>
    </xf>
    <xf numFmtId="5" fontId="102" fillId="0" borderId="0" xfId="6" applyAlignment="1">
      <alignment horizontal="right"/>
    </xf>
    <xf numFmtId="5" fontId="102" fillId="0" borderId="0" xfId="6"/>
    <xf numFmtId="5" fontId="8" fillId="2" borderId="0" xfId="6" applyFont="1" applyFill="1" applyAlignment="1">
      <alignment horizontal="left"/>
    </xf>
    <xf numFmtId="5" fontId="105" fillId="2" borderId="0" xfId="6" applyFont="1" applyFill="1" applyAlignment="1">
      <alignment horizontal="left"/>
    </xf>
    <xf numFmtId="5" fontId="105" fillId="2" borderId="0" xfId="6" applyFont="1" applyFill="1" applyAlignment="1">
      <alignment horizontal="right"/>
    </xf>
    <xf numFmtId="5" fontId="45" fillId="0" borderId="0" xfId="6" applyFont="1" applyAlignment="1">
      <alignment horizontal="left"/>
    </xf>
    <xf numFmtId="5" fontId="107" fillId="0" borderId="0" xfId="6" applyFont="1" applyAlignment="1">
      <alignment horizontal="left"/>
    </xf>
    <xf numFmtId="5" fontId="107" fillId="0" borderId="0" xfId="6" applyFont="1" applyAlignment="1">
      <alignment horizontal="right"/>
    </xf>
    <xf numFmtId="5" fontId="102" fillId="0" borderId="0" xfId="6" applyAlignment="1">
      <alignment horizontal="left"/>
    </xf>
    <xf numFmtId="5" fontId="107" fillId="0" borderId="0" xfId="6" applyFont="1" applyAlignment="1"/>
    <xf numFmtId="5" fontId="38" fillId="0" borderId="0" xfId="6" applyFont="1" applyAlignment="1">
      <alignment horizontal="left"/>
    </xf>
    <xf numFmtId="5" fontId="109" fillId="0" borderId="0" xfId="6" applyFont="1" applyAlignment="1">
      <alignment horizontal="left"/>
    </xf>
    <xf numFmtId="5" fontId="110" fillId="0" borderId="0" xfId="6" applyFont="1" applyAlignment="1">
      <alignment horizontal="left"/>
    </xf>
    <xf numFmtId="5" fontId="108" fillId="0" borderId="0" xfId="6" applyFont="1" applyAlignment="1">
      <alignment horizontal="right"/>
    </xf>
    <xf numFmtId="5" fontId="107" fillId="0" borderId="0" xfId="6" applyFont="1" applyFill="1" applyBorder="1" applyAlignment="1">
      <alignment horizontal="left"/>
    </xf>
    <xf numFmtId="5" fontId="108" fillId="0" borderId="0" xfId="6" applyFont="1" applyAlignment="1">
      <alignment horizontal="left"/>
    </xf>
    <xf numFmtId="5" fontId="105" fillId="0" borderId="4" xfId="6" applyFont="1" applyBorder="1" applyAlignment="1">
      <alignment horizontal="left"/>
    </xf>
    <xf numFmtId="5" fontId="105" fillId="0" borderId="4" xfId="6" applyFont="1" applyBorder="1" applyAlignment="1">
      <alignment horizontal="right"/>
    </xf>
    <xf numFmtId="5" fontId="107" fillId="0" borderId="7" xfId="6" applyFont="1" applyBorder="1" applyAlignment="1">
      <alignment horizontal="left"/>
    </xf>
    <xf numFmtId="5" fontId="102" fillId="0" borderId="0" xfId="6" applyAlignment="1"/>
    <xf numFmtId="5" fontId="105" fillId="0" borderId="0" xfId="6" applyFont="1" applyBorder="1" applyAlignment="1">
      <alignment horizontal="left"/>
    </xf>
    <xf numFmtId="5" fontId="105" fillId="0" borderId="0" xfId="6" applyFont="1" applyBorder="1" applyAlignment="1">
      <alignment horizontal="right"/>
    </xf>
    <xf numFmtId="5" fontId="105" fillId="2" borderId="0" xfId="6" applyFont="1" applyFill="1" applyBorder="1" applyAlignment="1">
      <alignment horizontal="left"/>
    </xf>
    <xf numFmtId="5" fontId="105" fillId="2" borderId="0" xfId="6" applyFont="1" applyFill="1" applyBorder="1" applyAlignment="1">
      <alignment horizontal="center"/>
    </xf>
    <xf numFmtId="5" fontId="102" fillId="2" borderId="0" xfId="6" applyFill="1" applyBorder="1"/>
    <xf numFmtId="5" fontId="107" fillId="0" borderId="5" xfId="6" applyFont="1" applyFill="1" applyBorder="1" applyAlignment="1">
      <alignment horizontal="left"/>
    </xf>
    <xf numFmtId="5" fontId="108" fillId="18" borderId="5" xfId="6" applyFont="1" applyFill="1" applyBorder="1" applyAlignment="1">
      <alignment horizontal="left"/>
    </xf>
    <xf numFmtId="5" fontId="107" fillId="18" borderId="5" xfId="6" applyFont="1" applyFill="1" applyBorder="1" applyAlignment="1">
      <alignment horizontal="left"/>
    </xf>
    <xf numFmtId="5" fontId="102" fillId="18" borderId="5" xfId="6" applyFont="1" applyFill="1" applyBorder="1" applyAlignment="1">
      <alignment horizontal="left"/>
    </xf>
    <xf numFmtId="5" fontId="102" fillId="18" borderId="5" xfId="6" applyFont="1" applyFill="1" applyBorder="1" applyAlignment="1">
      <alignment horizontal="center"/>
    </xf>
    <xf numFmtId="5" fontId="107" fillId="18" borderId="7" xfId="6" applyFont="1" applyFill="1" applyBorder="1" applyAlignment="1">
      <alignment horizontal="left"/>
    </xf>
    <xf numFmtId="5" fontId="102" fillId="18" borderId="7" xfId="6" applyFont="1" applyFill="1" applyBorder="1" applyAlignment="1">
      <alignment horizontal="left"/>
    </xf>
    <xf numFmtId="5" fontId="102" fillId="18" borderId="7" xfId="6" applyFont="1" applyFill="1" applyBorder="1" applyAlignment="1">
      <alignment horizontal="right"/>
    </xf>
    <xf numFmtId="5" fontId="108" fillId="18" borderId="7" xfId="6" applyFont="1" applyFill="1" applyBorder="1" applyAlignment="1">
      <alignment horizontal="left"/>
    </xf>
    <xf numFmtId="5" fontId="103" fillId="18" borderId="7" xfId="4" applyNumberFormat="1" applyFill="1" applyBorder="1" applyAlignment="1" applyProtection="1">
      <alignment horizontal="left"/>
    </xf>
    <xf numFmtId="5" fontId="107" fillId="18" borderId="0" xfId="6" applyFont="1" applyFill="1" applyBorder="1" applyAlignment="1">
      <alignment horizontal="left"/>
    </xf>
    <xf numFmtId="5" fontId="102" fillId="18" borderId="0" xfId="6" applyFont="1" applyFill="1" applyBorder="1" applyAlignment="1">
      <alignment horizontal="left"/>
    </xf>
    <xf numFmtId="5" fontId="102" fillId="18" borderId="0" xfId="6" applyFont="1" applyFill="1" applyBorder="1" applyAlignment="1">
      <alignment horizontal="right"/>
    </xf>
    <xf numFmtId="5" fontId="111" fillId="0" borderId="0" xfId="6" applyFont="1" applyFill="1" applyBorder="1" applyAlignment="1">
      <alignment horizontal="left"/>
    </xf>
    <xf numFmtId="5" fontId="102" fillId="18" borderId="0" xfId="6" applyFill="1" applyBorder="1" applyAlignment="1">
      <alignment horizontal="left"/>
    </xf>
    <xf numFmtId="5" fontId="102" fillId="18" borderId="0" xfId="6" applyFill="1" applyBorder="1" applyAlignment="1">
      <alignment horizontal="right"/>
    </xf>
    <xf numFmtId="5" fontId="102" fillId="0" borderId="0" xfId="6" applyBorder="1" applyAlignment="1">
      <alignment horizontal="left"/>
    </xf>
    <xf numFmtId="5" fontId="102" fillId="0" borderId="0" xfId="6" applyFont="1" applyAlignment="1">
      <alignment horizontal="left"/>
    </xf>
    <xf numFmtId="5" fontId="107" fillId="18" borderId="0" xfId="6" applyFont="1" applyFill="1" applyBorder="1" applyAlignment="1">
      <alignment horizontal="right"/>
    </xf>
    <xf numFmtId="14" fontId="112" fillId="0" borderId="4" xfId="6" applyNumberFormat="1" applyFont="1" applyBorder="1" applyAlignment="1">
      <alignment horizontal="right"/>
    </xf>
    <xf numFmtId="14" fontId="112" fillId="0" borderId="0" xfId="6" applyNumberFormat="1" applyFont="1" applyBorder="1" applyAlignment="1">
      <alignment horizontal="right"/>
    </xf>
    <xf numFmtId="49" fontId="105" fillId="0" borderId="0" xfId="6" applyNumberFormat="1" applyFont="1" applyBorder="1" applyAlignment="1">
      <alignment horizontal="left"/>
    </xf>
    <xf numFmtId="5" fontId="114" fillId="0" borderId="0" xfId="6" applyFont="1" applyBorder="1" applyAlignment="1">
      <alignment horizontal="left"/>
    </xf>
    <xf numFmtId="5" fontId="107" fillId="0" borderId="7" xfId="6" applyFont="1" applyBorder="1" applyAlignment="1">
      <alignment horizontal="right"/>
    </xf>
    <xf numFmtId="5" fontId="108" fillId="0" borderId="7" xfId="6" applyFont="1" applyBorder="1" applyAlignment="1">
      <alignment horizontal="left"/>
    </xf>
    <xf numFmtId="0" fontId="108" fillId="0" borderId="7" xfId="6" applyNumberFormat="1" applyFont="1" applyBorder="1" applyAlignment="1">
      <alignment horizontal="left"/>
    </xf>
    <xf numFmtId="49" fontId="102" fillId="0" borderId="7" xfId="6" applyNumberFormat="1" applyBorder="1" applyAlignment="1">
      <alignment horizontal="left"/>
    </xf>
    <xf numFmtId="5" fontId="102" fillId="0" borderId="7" xfId="6" applyFont="1" applyBorder="1" applyAlignment="1">
      <alignment horizontal="left"/>
    </xf>
    <xf numFmtId="5" fontId="102" fillId="0" borderId="7" xfId="6" applyBorder="1" applyAlignment="1">
      <alignment horizontal="left"/>
    </xf>
    <xf numFmtId="49" fontId="105" fillId="0" borderId="0" xfId="6" applyNumberFormat="1" applyFont="1" applyAlignment="1">
      <alignment horizontal="left"/>
    </xf>
    <xf numFmtId="49" fontId="102" fillId="0" borderId="5" xfId="6" applyNumberFormat="1" applyBorder="1" applyAlignment="1">
      <alignment horizontal="left"/>
    </xf>
    <xf numFmtId="49" fontId="102" fillId="0" borderId="7" xfId="6" applyNumberFormat="1" applyFont="1" applyBorder="1" applyAlignment="1">
      <alignment horizontal="left"/>
    </xf>
    <xf numFmtId="49" fontId="102" fillId="0" borderId="5" xfId="6" applyNumberFormat="1" applyFont="1" applyBorder="1" applyAlignment="1">
      <alignment horizontal="left"/>
    </xf>
    <xf numFmtId="49" fontId="103" fillId="0" borderId="5" xfId="4" applyNumberFormat="1" applyBorder="1" applyAlignment="1" applyProtection="1">
      <alignment horizontal="left"/>
    </xf>
    <xf numFmtId="49" fontId="105" fillId="0" borderId="5" xfId="6" applyNumberFormat="1" applyFont="1" applyBorder="1" applyAlignment="1">
      <alignment horizontal="left"/>
    </xf>
    <xf numFmtId="49" fontId="102" fillId="0" borderId="0" xfId="6" applyNumberFormat="1" applyAlignment="1">
      <alignment horizontal="left"/>
    </xf>
    <xf numFmtId="49" fontId="102" fillId="0" borderId="0" xfId="6" applyNumberFormat="1" applyBorder="1" applyAlignment="1">
      <alignment horizontal="left"/>
    </xf>
    <xf numFmtId="49" fontId="113" fillId="0" borderId="0" xfId="6" applyNumberFormat="1" applyFont="1" applyAlignment="1">
      <alignment horizontal="left"/>
    </xf>
    <xf numFmtId="49" fontId="114" fillId="0" borderId="0" xfId="6" applyNumberFormat="1" applyFont="1" applyAlignment="1">
      <alignment horizontal="left"/>
    </xf>
    <xf numFmtId="5" fontId="105" fillId="0" borderId="0" xfId="6" applyFont="1" applyFill="1" applyAlignment="1">
      <alignment horizontal="left"/>
    </xf>
    <xf numFmtId="5" fontId="102" fillId="0" borderId="7" xfId="6" applyFont="1" applyFill="1" applyBorder="1" applyAlignment="1">
      <alignment horizontal="left"/>
    </xf>
    <xf numFmtId="5" fontId="105" fillId="0" borderId="7" xfId="6" applyFont="1" applyFill="1" applyBorder="1" applyAlignment="1">
      <alignment horizontal="left"/>
    </xf>
    <xf numFmtId="5" fontId="105" fillId="0" borderId="7" xfId="6" applyFont="1" applyFill="1" applyBorder="1" applyAlignment="1">
      <alignment horizontal="right"/>
    </xf>
    <xf numFmtId="5" fontId="105" fillId="0" borderId="7" xfId="6" applyFont="1" applyFill="1" applyBorder="1" applyAlignment="1">
      <alignment horizontal="center"/>
    </xf>
    <xf numFmtId="5" fontId="105" fillId="0" borderId="0" xfId="6" applyFont="1" applyFill="1" applyBorder="1" applyAlignment="1">
      <alignment horizontal="left"/>
    </xf>
    <xf numFmtId="5" fontId="105" fillId="0" borderId="0" xfId="6" applyFont="1" applyFill="1" applyBorder="1" applyAlignment="1">
      <alignment horizontal="right"/>
    </xf>
    <xf numFmtId="5" fontId="105" fillId="0" borderId="0" xfId="6" applyFont="1" applyFill="1" applyBorder="1" applyAlignment="1">
      <alignment horizontal="center"/>
    </xf>
    <xf numFmtId="49" fontId="114" fillId="0" borderId="0" xfId="6" applyNumberFormat="1" applyFont="1" applyBorder="1" applyAlignment="1">
      <alignment horizontal="left"/>
    </xf>
    <xf numFmtId="5" fontId="102" fillId="0" borderId="0" xfId="6" applyBorder="1"/>
    <xf numFmtId="5" fontId="102" fillId="2" borderId="0" xfId="6" applyFill="1" applyBorder="1" applyAlignment="1">
      <alignment horizontal="left"/>
    </xf>
    <xf numFmtId="37" fontId="102" fillId="2" borderId="0" xfId="6" applyNumberFormat="1" applyFill="1" applyBorder="1" applyAlignment="1">
      <alignment horizontal="center"/>
    </xf>
    <xf numFmtId="5" fontId="114" fillId="0" borderId="0" xfId="6" applyFont="1" applyAlignment="1">
      <alignment horizontal="left"/>
    </xf>
    <xf numFmtId="5" fontId="102" fillId="0" borderId="0" xfId="6" applyFill="1" applyAlignment="1">
      <alignment horizontal="left"/>
    </xf>
    <xf numFmtId="5" fontId="102" fillId="0" borderId="0" xfId="6" applyFill="1" applyBorder="1" applyAlignment="1">
      <alignment horizontal="left"/>
    </xf>
    <xf numFmtId="5" fontId="105" fillId="18" borderId="0" xfId="6" applyFont="1" applyFill="1" applyAlignment="1">
      <alignment horizontal="left"/>
    </xf>
    <xf numFmtId="5" fontId="105" fillId="18" borderId="0" xfId="6" applyFont="1" applyFill="1" applyAlignment="1">
      <alignment horizontal="right"/>
    </xf>
    <xf numFmtId="5" fontId="102" fillId="0" borderId="0" xfId="6" applyFill="1"/>
    <xf numFmtId="5" fontId="104" fillId="0" borderId="0" xfId="6" applyFont="1" applyAlignment="1">
      <alignment horizontal="center"/>
    </xf>
    <xf numFmtId="5" fontId="102" fillId="0" borderId="0" xfId="6" applyAlignment="1">
      <alignment horizontal="center"/>
    </xf>
    <xf numFmtId="5" fontId="104" fillId="0" borderId="0" xfId="6" applyFont="1" applyFill="1" applyAlignment="1">
      <alignment horizontal="centerContinuous"/>
    </xf>
    <xf numFmtId="5" fontId="104" fillId="0" borderId="0" xfId="6" applyFont="1" applyFill="1" applyBorder="1" applyAlignment="1">
      <alignment horizontal="centerContinuous"/>
    </xf>
    <xf numFmtId="5" fontId="102" fillId="0" borderId="5" xfId="6" applyBorder="1" applyAlignment="1">
      <alignment horizontal="left"/>
    </xf>
    <xf numFmtId="5" fontId="102" fillId="0" borderId="5" xfId="6" applyBorder="1"/>
    <xf numFmtId="9" fontId="102" fillId="0" borderId="5" xfId="6" applyNumberFormat="1" applyBorder="1" applyAlignment="1">
      <alignment horizontal="center"/>
    </xf>
    <xf numFmtId="5" fontId="105" fillId="0" borderId="5" xfId="6" applyFont="1" applyBorder="1" applyAlignment="1">
      <alignment horizontal="left"/>
    </xf>
    <xf numFmtId="5" fontId="102" fillId="0" borderId="7" xfId="6" applyFill="1" applyBorder="1" applyAlignment="1">
      <alignment horizontal="left"/>
    </xf>
    <xf numFmtId="5" fontId="102" fillId="0" borderId="7" xfId="6" applyFill="1" applyBorder="1"/>
    <xf numFmtId="9" fontId="102" fillId="0" borderId="7" xfId="6" applyNumberFormat="1" applyFill="1" applyBorder="1" applyAlignment="1">
      <alignment horizontal="center"/>
    </xf>
    <xf numFmtId="5" fontId="102" fillId="0" borderId="7" xfId="6" applyFill="1" applyBorder="1" applyAlignment="1">
      <alignment horizontal="centerContinuous"/>
    </xf>
    <xf numFmtId="5" fontId="102" fillId="0" borderId="7" xfId="6" applyBorder="1" applyAlignment="1">
      <alignment horizontal="centerContinuous"/>
    </xf>
    <xf numFmtId="5" fontId="102" fillId="0" borderId="7" xfId="6" applyFill="1" applyBorder="1" applyAlignment="1"/>
    <xf numFmtId="9" fontId="102" fillId="0" borderId="7" xfId="6" applyNumberFormat="1" applyBorder="1" applyAlignment="1">
      <alignment horizontal="center"/>
    </xf>
    <xf numFmtId="5" fontId="102" fillId="0" borderId="5" xfId="6" applyBorder="1" applyAlignment="1">
      <alignment horizontal="centerContinuous"/>
    </xf>
    <xf numFmtId="9" fontId="102" fillId="0" borderId="0" xfId="6" applyNumberFormat="1" applyBorder="1" applyAlignment="1">
      <alignment horizontal="center"/>
    </xf>
    <xf numFmtId="5" fontId="102" fillId="0" borderId="0" xfId="6" applyBorder="1" applyAlignment="1">
      <alignment horizontal="centerContinuous"/>
    </xf>
    <xf numFmtId="9" fontId="102" fillId="2" borderId="0" xfId="6" applyNumberFormat="1" applyFill="1" applyBorder="1" applyAlignment="1">
      <alignment horizontal="center"/>
    </xf>
    <xf numFmtId="5" fontId="102" fillId="2" borderId="0" xfId="6" applyFill="1" applyBorder="1" applyAlignment="1">
      <alignment horizontal="centerContinuous"/>
    </xf>
    <xf numFmtId="5" fontId="102" fillId="0" borderId="48" xfId="6" applyBorder="1" applyAlignment="1">
      <alignment horizontal="left"/>
    </xf>
    <xf numFmtId="9" fontId="102" fillId="0" borderId="48" xfId="6" applyNumberFormat="1" applyBorder="1" applyAlignment="1">
      <alignment horizontal="center"/>
    </xf>
    <xf numFmtId="5" fontId="102" fillId="0" borderId="48" xfId="6" applyBorder="1" applyAlignment="1">
      <alignment horizontal="centerContinuous"/>
    </xf>
    <xf numFmtId="5" fontId="102" fillId="2" borderId="0" xfId="6" applyFill="1" applyAlignment="1">
      <alignment horizontal="left"/>
    </xf>
    <xf numFmtId="7" fontId="102" fillId="2" borderId="0" xfId="6" applyNumberFormat="1" applyFill="1" applyBorder="1" applyAlignment="1">
      <alignment horizontal="right"/>
    </xf>
    <xf numFmtId="5" fontId="115" fillId="0" borderId="0" xfId="6" applyFont="1" applyAlignment="1">
      <alignment horizontal="left"/>
    </xf>
    <xf numFmtId="5" fontId="102" fillId="18" borderId="0" xfId="6" applyFill="1" applyAlignment="1">
      <alignment horizontal="left"/>
    </xf>
    <xf numFmtId="5" fontId="102" fillId="18" borderId="5" xfId="6" applyFill="1" applyBorder="1" applyAlignment="1">
      <alignment horizontal="left"/>
    </xf>
    <xf numFmtId="5" fontId="115" fillId="0" borderId="5" xfId="6" applyFont="1" applyBorder="1" applyAlignment="1">
      <alignment horizontal="left"/>
    </xf>
    <xf numFmtId="5" fontId="102" fillId="18" borderId="5" xfId="6" applyFill="1" applyBorder="1" applyAlignment="1">
      <alignment horizontal="center"/>
    </xf>
    <xf numFmtId="5" fontId="102" fillId="18" borderId="5" xfId="6" applyFill="1" applyBorder="1"/>
    <xf numFmtId="5" fontId="115" fillId="0" borderId="7" xfId="6" applyFont="1" applyBorder="1" applyAlignment="1">
      <alignment horizontal="left"/>
    </xf>
    <xf numFmtId="7" fontId="102" fillId="0" borderId="5" xfId="6" applyNumberFormat="1" applyBorder="1" applyAlignment="1">
      <alignment horizontal="right"/>
    </xf>
    <xf numFmtId="5" fontId="102" fillId="0" borderId="7" xfId="6" applyBorder="1"/>
    <xf numFmtId="5" fontId="102" fillId="0" borderId="7" xfId="6" applyBorder="1" applyAlignment="1"/>
    <xf numFmtId="14" fontId="102" fillId="0" borderId="5" xfId="6" applyNumberFormat="1" applyBorder="1" applyAlignment="1">
      <alignment horizontal="left"/>
    </xf>
    <xf numFmtId="173" fontId="102" fillId="0" borderId="7" xfId="6" applyNumberFormat="1" applyBorder="1" applyAlignment="1">
      <alignment horizontal="left"/>
    </xf>
    <xf numFmtId="173" fontId="102" fillId="0" borderId="0" xfId="6" applyNumberFormat="1" applyBorder="1" applyAlignment="1">
      <alignment horizontal="left"/>
    </xf>
    <xf numFmtId="173" fontId="102" fillId="0" borderId="48" xfId="6" applyNumberFormat="1" applyBorder="1" applyAlignment="1">
      <alignment horizontal="left"/>
    </xf>
    <xf numFmtId="7" fontId="102" fillId="0" borderId="0" xfId="6" applyNumberFormat="1" applyBorder="1" applyAlignment="1">
      <alignment horizontal="right"/>
    </xf>
    <xf numFmtId="5" fontId="102" fillId="2" borderId="0" xfId="6" applyFill="1" applyBorder="1" applyAlignment="1">
      <alignment horizontal="center"/>
    </xf>
    <xf numFmtId="37" fontId="102" fillId="18" borderId="5" xfId="6" applyNumberFormat="1" applyFill="1" applyBorder="1" applyAlignment="1">
      <alignment horizontal="center"/>
    </xf>
    <xf numFmtId="9" fontId="102" fillId="18" borderId="5" xfId="6" applyNumberFormat="1" applyFill="1" applyBorder="1" applyAlignment="1">
      <alignment horizontal="center"/>
    </xf>
    <xf numFmtId="49" fontId="102" fillId="0" borderId="0" xfId="6" applyNumberFormat="1" applyBorder="1" applyAlignment="1">
      <alignment horizontal="center"/>
    </xf>
    <xf numFmtId="5" fontId="114" fillId="0" borderId="0" xfId="6" applyFont="1" applyFill="1" applyAlignment="1">
      <alignment horizontal="left"/>
    </xf>
    <xf numFmtId="5" fontId="102" fillId="0" borderId="0" xfId="6" applyFill="1" applyBorder="1" applyAlignment="1">
      <alignment horizontal="center"/>
    </xf>
    <xf numFmtId="5" fontId="114" fillId="0" borderId="0" xfId="6" applyFont="1" applyFill="1" applyBorder="1" applyAlignment="1">
      <alignment horizontal="left"/>
    </xf>
    <xf numFmtId="5" fontId="114" fillId="0" borderId="0" xfId="6" applyFont="1" applyFill="1" applyBorder="1" applyAlignment="1">
      <alignment horizontal="center"/>
    </xf>
    <xf numFmtId="5" fontId="105" fillId="0" borderId="0" xfId="6" applyFont="1" applyFill="1"/>
    <xf numFmtId="5" fontId="102" fillId="0" borderId="0" xfId="6" applyBorder="1" applyAlignment="1">
      <alignment horizontal="center"/>
    </xf>
    <xf numFmtId="5" fontId="105" fillId="0" borderId="0" xfId="6" applyFont="1" applyBorder="1" applyAlignment="1">
      <alignment horizontal="center"/>
    </xf>
    <xf numFmtId="5" fontId="105" fillId="0" borderId="0" xfId="6" applyFont="1" applyAlignment="1">
      <alignment horizontal="center"/>
    </xf>
    <xf numFmtId="5" fontId="105" fillId="0" borderId="5" xfId="6" applyFont="1" applyFill="1" applyBorder="1" applyAlignment="1">
      <alignment horizontal="left"/>
    </xf>
    <xf numFmtId="5" fontId="102" fillId="18" borderId="5" xfId="6" applyFill="1" applyBorder="1" applyAlignment="1">
      <alignment horizontal="right"/>
    </xf>
    <xf numFmtId="5" fontId="103" fillId="18" borderId="5" xfId="4" applyNumberFormat="1" applyFill="1" applyBorder="1" applyAlignment="1" applyProtection="1">
      <alignment horizontal="left"/>
    </xf>
    <xf numFmtId="5" fontId="105" fillId="0" borderId="48" xfId="6" applyFont="1" applyFill="1" applyBorder="1" applyAlignment="1">
      <alignment horizontal="left"/>
    </xf>
    <xf numFmtId="5" fontId="104" fillId="0" borderId="5" xfId="6" applyFont="1" applyBorder="1" applyAlignment="1">
      <alignment horizontal="left"/>
    </xf>
    <xf numFmtId="5" fontId="102" fillId="0" borderId="5" xfId="6" applyFont="1" applyBorder="1" applyAlignment="1">
      <alignment horizontal="left"/>
    </xf>
    <xf numFmtId="5" fontId="114" fillId="0" borderId="5" xfId="6" applyFont="1" applyFill="1" applyBorder="1" applyAlignment="1">
      <alignment horizontal="left"/>
    </xf>
    <xf numFmtId="5" fontId="102" fillId="0" borderId="5" xfId="6" applyFont="1" applyBorder="1" applyAlignment="1">
      <alignment horizontal="right"/>
    </xf>
    <xf numFmtId="5" fontId="102" fillId="0" borderId="0" xfId="6" applyFont="1" applyFill="1" applyAlignment="1">
      <alignment horizontal="left"/>
    </xf>
    <xf numFmtId="5" fontId="114" fillId="0" borderId="7" xfId="6" applyFont="1" applyFill="1" applyBorder="1" applyAlignment="1">
      <alignment horizontal="left"/>
    </xf>
    <xf numFmtId="5" fontId="114" fillId="0" borderId="7" xfId="6" applyFont="1" applyFill="1" applyBorder="1" applyAlignment="1">
      <alignment horizontal="center"/>
    </xf>
    <xf numFmtId="5" fontId="102" fillId="0" borderId="7" xfId="6" applyFont="1" applyBorder="1"/>
    <xf numFmtId="5" fontId="114" fillId="0" borderId="7" xfId="6" applyFont="1" applyBorder="1" applyAlignment="1">
      <alignment horizontal="left"/>
    </xf>
    <xf numFmtId="5" fontId="114" fillId="0" borderId="7" xfId="6" applyFont="1" applyFill="1" applyBorder="1"/>
    <xf numFmtId="5" fontId="114" fillId="0" borderId="5" xfId="6" applyFont="1" applyBorder="1" applyAlignment="1">
      <alignment horizontal="left"/>
    </xf>
    <xf numFmtId="5" fontId="104" fillId="0" borderId="48" xfId="6" applyFont="1" applyBorder="1" applyAlignment="1">
      <alignment horizontal="left"/>
    </xf>
    <xf numFmtId="5" fontId="102" fillId="0" borderId="48" xfId="6" applyFont="1" applyBorder="1" applyAlignment="1">
      <alignment horizontal="left"/>
    </xf>
    <xf numFmtId="5" fontId="114" fillId="0" borderId="48" xfId="6" applyFont="1" applyBorder="1" applyAlignment="1">
      <alignment horizontal="left"/>
    </xf>
    <xf numFmtId="5" fontId="104" fillId="2" borderId="0" xfId="6" applyFont="1" applyFill="1" applyBorder="1" applyAlignment="1">
      <alignment horizontal="left"/>
    </xf>
    <xf numFmtId="5" fontId="113" fillId="2" borderId="0" xfId="6" applyFont="1" applyFill="1" applyBorder="1" applyAlignment="1">
      <alignment horizontal="left"/>
    </xf>
    <xf numFmtId="5" fontId="114" fillId="2" borderId="0" xfId="6" applyFont="1" applyFill="1" applyBorder="1" applyAlignment="1">
      <alignment horizontal="left"/>
    </xf>
    <xf numFmtId="5" fontId="114" fillId="0" borderId="5" xfId="6" applyFont="1" applyBorder="1" applyAlignment="1">
      <alignment horizontal="center"/>
    </xf>
    <xf numFmtId="0" fontId="114" fillId="0" borderId="5" xfId="6" applyNumberFormat="1" applyFont="1" applyBorder="1" applyAlignment="1">
      <alignment horizontal="center"/>
    </xf>
    <xf numFmtId="0" fontId="114" fillId="0" borderId="5" xfId="6" applyNumberFormat="1" applyFont="1" applyBorder="1" applyAlignment="1">
      <alignment horizontal="left"/>
    </xf>
    <xf numFmtId="5" fontId="104" fillId="0" borderId="7" xfId="6" applyFont="1" applyBorder="1" applyAlignment="1">
      <alignment horizontal="left"/>
    </xf>
    <xf numFmtId="5" fontId="102" fillId="18" borderId="7" xfId="6" applyFont="1" applyFill="1" applyBorder="1" applyAlignment="1">
      <alignment horizontal="center"/>
    </xf>
    <xf numFmtId="5" fontId="114" fillId="0" borderId="7" xfId="6" applyFont="1" applyBorder="1" applyAlignment="1">
      <alignment horizontal="center"/>
    </xf>
    <xf numFmtId="5" fontId="114" fillId="0" borderId="7" xfId="6" applyFont="1" applyBorder="1" applyAlignment="1">
      <alignment horizontal="right"/>
    </xf>
    <xf numFmtId="5" fontId="105" fillId="18" borderId="7" xfId="6" applyFont="1" applyFill="1" applyBorder="1" applyAlignment="1">
      <alignment horizontal="left"/>
    </xf>
    <xf numFmtId="5" fontId="102" fillId="0" borderId="5" xfId="6" applyFont="1" applyBorder="1" applyAlignment="1">
      <alignment horizontal="center"/>
    </xf>
    <xf numFmtId="5" fontId="105" fillId="18" borderId="7" xfId="6" applyFont="1" applyFill="1" applyBorder="1" applyAlignment="1">
      <alignment horizontal="center"/>
    </xf>
    <xf numFmtId="37" fontId="102" fillId="0" borderId="5" xfId="6" applyNumberFormat="1" applyBorder="1" applyAlignment="1">
      <alignment horizontal="center"/>
    </xf>
    <xf numFmtId="5" fontId="116" fillId="0" borderId="0" xfId="6" applyFont="1" applyBorder="1" applyAlignment="1">
      <alignment horizontal="left"/>
    </xf>
    <xf numFmtId="5" fontId="114" fillId="0" borderId="0" xfId="6" applyFont="1" applyBorder="1" applyAlignment="1"/>
    <xf numFmtId="5" fontId="114" fillId="0" borderId="0" xfId="6" applyFont="1" applyBorder="1" applyAlignment="1">
      <alignment horizontal="right"/>
    </xf>
    <xf numFmtId="5" fontId="114" fillId="0" borderId="0" xfId="6" applyFont="1" applyBorder="1" applyAlignment="1">
      <alignment horizontal="center"/>
    </xf>
    <xf numFmtId="5" fontId="114" fillId="0" borderId="0" xfId="6" applyFont="1" applyBorder="1"/>
    <xf numFmtId="37" fontId="114" fillId="0" borderId="0" xfId="6" applyNumberFormat="1" applyFont="1" applyBorder="1" applyAlignment="1">
      <alignment horizontal="center"/>
    </xf>
    <xf numFmtId="5" fontId="105" fillId="18" borderId="0" xfId="6" applyFont="1" applyFill="1" applyBorder="1" applyAlignment="1">
      <alignment horizontal="left"/>
    </xf>
    <xf numFmtId="5" fontId="102" fillId="0" borderId="0" xfId="6" applyBorder="1" applyAlignment="1">
      <alignment horizontal="right"/>
    </xf>
    <xf numFmtId="5" fontId="104" fillId="0" borderId="0" xfId="6" applyFont="1" applyBorder="1" applyAlignment="1">
      <alignment horizontal="left"/>
    </xf>
    <xf numFmtId="5" fontId="105" fillId="18" borderId="0" xfId="6" applyFont="1" applyFill="1" applyBorder="1" applyAlignment="1">
      <alignment horizontal="center"/>
    </xf>
    <xf numFmtId="5" fontId="105" fillId="18" borderId="5" xfId="6" applyFont="1" applyFill="1" applyBorder="1" applyAlignment="1">
      <alignment horizontal="left"/>
    </xf>
    <xf numFmtId="5" fontId="102" fillId="0" borderId="5" xfId="6" applyBorder="1" applyAlignment="1">
      <alignment horizontal="center"/>
    </xf>
    <xf numFmtId="5" fontId="105" fillId="18" borderId="5" xfId="6" applyFont="1" applyFill="1" applyBorder="1" applyAlignment="1">
      <alignment horizontal="center"/>
    </xf>
    <xf numFmtId="5" fontId="102" fillId="18" borderId="0" xfId="6" applyFill="1" applyBorder="1"/>
    <xf numFmtId="5" fontId="102" fillId="2" borderId="0" xfId="6" applyFill="1" applyBorder="1" applyAlignment="1">
      <alignment horizontal="right"/>
    </xf>
    <xf numFmtId="5" fontId="105" fillId="18" borderId="5" xfId="6" applyFont="1" applyFill="1" applyBorder="1" applyAlignment="1">
      <alignment horizontal="right"/>
    </xf>
    <xf numFmtId="5" fontId="102" fillId="0" borderId="7" xfId="6" applyBorder="1" applyAlignment="1">
      <alignment horizontal="right"/>
    </xf>
    <xf numFmtId="5" fontId="102" fillId="0" borderId="5" xfId="6" applyBorder="1" applyAlignment="1">
      <alignment horizontal="right"/>
    </xf>
    <xf numFmtId="5" fontId="103" fillId="0" borderId="5" xfId="4" applyNumberFormat="1" applyBorder="1" applyAlignment="1" applyProtection="1">
      <alignment horizontal="left"/>
    </xf>
    <xf numFmtId="5" fontId="102" fillId="0" borderId="0" xfId="6" applyFill="1" applyBorder="1"/>
    <xf numFmtId="7" fontId="102" fillId="0" borderId="0" xfId="6" applyNumberFormat="1" applyFill="1" applyBorder="1" applyAlignment="1">
      <alignment horizontal="right"/>
    </xf>
    <xf numFmtId="7" fontId="105" fillId="0" borderId="0" xfId="6" applyNumberFormat="1" applyFont="1" applyFill="1" applyBorder="1" applyAlignment="1">
      <alignment horizontal="right"/>
    </xf>
    <xf numFmtId="7" fontId="111" fillId="0" borderId="0" xfId="6" applyNumberFormat="1" applyFont="1" applyFill="1" applyBorder="1" applyAlignment="1">
      <alignment horizontal="right"/>
    </xf>
    <xf numFmtId="5" fontId="106" fillId="0" borderId="0" xfId="6" applyFont="1" applyFill="1" applyBorder="1" applyAlignment="1">
      <alignment horizontal="left"/>
    </xf>
    <xf numFmtId="5" fontId="116" fillId="0" borderId="0" xfId="6" applyFont="1" applyFill="1" applyBorder="1" applyAlignment="1">
      <alignment horizontal="left"/>
    </xf>
    <xf numFmtId="7" fontId="106" fillId="0" borderId="0" xfId="6" applyNumberFormat="1" applyFont="1" applyFill="1" applyBorder="1" applyAlignment="1">
      <alignment horizontal="right"/>
    </xf>
    <xf numFmtId="5" fontId="102" fillId="0" borderId="0" xfId="6" applyFill="1" applyBorder="1" applyAlignment="1">
      <alignment horizontal="right"/>
    </xf>
    <xf numFmtId="5" fontId="115" fillId="0" borderId="0" xfId="6" applyFont="1" applyFill="1" applyBorder="1" applyAlignment="1">
      <alignment horizontal="left"/>
    </xf>
    <xf numFmtId="5" fontId="113" fillId="0" borderId="0" xfId="6" applyFont="1" applyFill="1" applyBorder="1" applyAlignment="1">
      <alignment horizontal="right"/>
    </xf>
    <xf numFmtId="7" fontId="116" fillId="0" borderId="0" xfId="6" applyNumberFormat="1" applyFont="1" applyFill="1" applyBorder="1" applyAlignment="1">
      <alignment horizontal="right"/>
    </xf>
    <xf numFmtId="5" fontId="113" fillId="0" borderId="0" xfId="6" applyFont="1" applyFill="1" applyBorder="1" applyAlignment="1">
      <alignment horizontal="left"/>
    </xf>
    <xf numFmtId="5" fontId="116" fillId="0" borderId="0" xfId="6" applyFont="1" applyAlignment="1">
      <alignment horizontal="left"/>
    </xf>
    <xf numFmtId="9" fontId="117" fillId="0" borderId="0" xfId="7" applyFont="1" applyFill="1" applyBorder="1" applyAlignment="1">
      <alignment horizontal="center"/>
    </xf>
    <xf numFmtId="5" fontId="116" fillId="0" borderId="0" xfId="6" applyFont="1" applyFill="1" applyBorder="1" applyAlignment="1">
      <alignment horizontal="right"/>
    </xf>
    <xf numFmtId="5" fontId="111" fillId="0" borderId="0" xfId="6" applyFont="1" applyFill="1" applyBorder="1" applyAlignment="1">
      <alignment horizontal="right"/>
    </xf>
    <xf numFmtId="5" fontId="111" fillId="0" borderId="0" xfId="6" applyFont="1" applyFill="1" applyBorder="1"/>
    <xf numFmtId="0" fontId="102" fillId="0" borderId="0" xfId="6" applyNumberFormat="1" applyFill="1" applyBorder="1" applyAlignment="1">
      <alignment horizontal="center"/>
    </xf>
    <xf numFmtId="5" fontId="114" fillId="0" borderId="0" xfId="6" applyFont="1" applyFill="1" applyBorder="1" applyAlignment="1">
      <alignment horizontal="right"/>
    </xf>
    <xf numFmtId="173" fontId="102" fillId="0" borderId="0" xfId="6" applyNumberFormat="1" applyFill="1" applyBorder="1"/>
    <xf numFmtId="5" fontId="104" fillId="0" borderId="0" xfId="6" applyFont="1" applyFill="1" applyBorder="1" applyAlignment="1">
      <alignment horizontal="center"/>
    </xf>
    <xf numFmtId="179" fontId="102" fillId="0" borderId="0" xfId="6" applyNumberFormat="1" applyFill="1" applyBorder="1" applyAlignment="1" applyProtection="1">
      <alignment horizontal="left"/>
    </xf>
    <xf numFmtId="5" fontId="114" fillId="0" borderId="0" xfId="6" applyFont="1" applyAlignment="1">
      <alignment horizontal="center"/>
    </xf>
    <xf numFmtId="173" fontId="102" fillId="0" borderId="0" xfId="6" applyNumberFormat="1" applyFill="1" applyBorder="1" applyAlignment="1">
      <alignment horizontal="right"/>
    </xf>
    <xf numFmtId="7" fontId="114" fillId="0" borderId="0" xfId="6" applyNumberFormat="1" applyFont="1" applyFill="1" applyBorder="1" applyAlignment="1">
      <alignment horizontal="right"/>
    </xf>
    <xf numFmtId="7" fontId="102" fillId="0" borderId="0" xfId="6" applyNumberFormat="1" applyFill="1" applyBorder="1" applyAlignment="1">
      <alignment horizontal="center"/>
    </xf>
    <xf numFmtId="7" fontId="102" fillId="0" borderId="0" xfId="6" applyNumberFormat="1" applyFill="1" applyBorder="1"/>
    <xf numFmtId="5" fontId="105" fillId="0" borderId="0" xfId="6" applyFont="1" applyFill="1" applyBorder="1" applyAlignment="1">
      <alignment horizontal="centerContinuous"/>
    </xf>
    <xf numFmtId="5" fontId="102" fillId="0" borderId="0" xfId="6" applyFill="1" applyBorder="1" applyAlignment="1">
      <alignment horizontal="centerContinuous"/>
    </xf>
    <xf numFmtId="7" fontId="102" fillId="0" borderId="0" xfId="6" applyNumberFormat="1" applyFont="1" applyFill="1" applyBorder="1" applyAlignment="1">
      <alignment horizontal="right"/>
    </xf>
    <xf numFmtId="5" fontId="102" fillId="0" borderId="0" xfId="6" applyFont="1" applyFill="1" applyBorder="1" applyAlignment="1">
      <alignment horizontal="centerContinuous"/>
    </xf>
    <xf numFmtId="5" fontId="102" fillId="0" borderId="0" xfId="6" applyFill="1" applyBorder="1" applyAlignment="1"/>
    <xf numFmtId="5" fontId="102" fillId="0" borderId="0" xfId="6" applyFont="1" applyFill="1" applyBorder="1" applyAlignment="1">
      <alignment horizontal="center"/>
    </xf>
    <xf numFmtId="5" fontId="102" fillId="0" borderId="0" xfId="6" applyFont="1" applyFill="1" applyBorder="1" applyAlignment="1">
      <alignment horizontal="left"/>
    </xf>
    <xf numFmtId="37" fontId="102" fillId="0" borderId="0" xfId="6" applyNumberFormat="1" applyFont="1" applyFill="1" applyBorder="1" applyAlignment="1">
      <alignment horizontal="center"/>
    </xf>
    <xf numFmtId="5" fontId="114" fillId="0" borderId="0" xfId="6" applyFont="1" applyFill="1" applyBorder="1" applyAlignment="1">
      <alignment horizontal="centerContinuous"/>
    </xf>
    <xf numFmtId="173" fontId="114" fillId="0" borderId="0" xfId="6" applyNumberFormat="1" applyFont="1" applyFill="1" applyBorder="1" applyAlignment="1">
      <alignment horizontal="left"/>
    </xf>
    <xf numFmtId="173" fontId="102" fillId="0" borderId="0" xfId="6" applyNumberFormat="1" applyFont="1" applyFill="1" applyBorder="1" applyAlignment="1">
      <alignment horizontal="right"/>
    </xf>
    <xf numFmtId="7" fontId="102" fillId="0" borderId="0" xfId="6" applyNumberFormat="1" applyFont="1" applyFill="1" applyBorder="1" applyAlignment="1">
      <alignment horizontal="center"/>
    </xf>
    <xf numFmtId="173" fontId="102" fillId="0" borderId="0" xfId="6" applyNumberFormat="1" applyFont="1" applyFill="1" applyBorder="1" applyAlignment="1">
      <alignment horizontal="center"/>
    </xf>
    <xf numFmtId="5" fontId="114" fillId="0" borderId="0" xfId="6" applyFont="1" applyAlignment="1">
      <alignment horizontal="centerContinuous"/>
    </xf>
    <xf numFmtId="5" fontId="102" fillId="0" borderId="0" xfId="6" applyFont="1" applyAlignment="1">
      <alignment horizontal="center"/>
    </xf>
    <xf numFmtId="5" fontId="118" fillId="0" borderId="0" xfId="6" applyFont="1" applyFill="1" applyBorder="1" applyAlignment="1">
      <alignment horizontal="center"/>
    </xf>
    <xf numFmtId="37" fontId="102" fillId="0" borderId="0" xfId="6" applyNumberFormat="1" applyFont="1" applyFill="1" applyBorder="1" applyAlignment="1">
      <alignment horizontal="right"/>
    </xf>
    <xf numFmtId="5" fontId="105" fillId="0" borderId="0" xfId="6" applyFont="1" applyFill="1" applyBorder="1"/>
    <xf numFmtId="37" fontId="105" fillId="0" borderId="0" xfId="6" applyNumberFormat="1" applyFont="1" applyFill="1" applyBorder="1" applyAlignment="1">
      <alignment horizontal="center"/>
    </xf>
    <xf numFmtId="37" fontId="102" fillId="0" borderId="0" xfId="6" applyNumberFormat="1" applyFill="1" applyBorder="1" applyAlignment="1">
      <alignment horizontal="center"/>
    </xf>
    <xf numFmtId="37" fontId="114" fillId="0" borderId="0" xfId="6" applyNumberFormat="1" applyFont="1" applyFill="1" applyBorder="1" applyAlignment="1">
      <alignment horizontal="left"/>
    </xf>
    <xf numFmtId="37" fontId="102" fillId="0" borderId="0" xfId="6" applyNumberFormat="1" applyFill="1" applyBorder="1" applyAlignment="1">
      <alignment horizontal="left"/>
    </xf>
    <xf numFmtId="49" fontId="102" fillId="0" borderId="0" xfId="6" applyNumberFormat="1" applyFont="1" applyFill="1" applyBorder="1" applyAlignment="1">
      <alignment horizontal="left"/>
    </xf>
    <xf numFmtId="7" fontId="102" fillId="0" borderId="0" xfId="6" applyNumberFormat="1" applyFill="1" applyBorder="1" applyAlignment="1">
      <alignment horizontal="left"/>
    </xf>
    <xf numFmtId="1" fontId="102" fillId="0" borderId="0" xfId="6" applyNumberFormat="1" applyFill="1" applyBorder="1" applyAlignment="1">
      <alignment horizontal="left"/>
    </xf>
    <xf numFmtId="1" fontId="102" fillId="0" borderId="0" xfId="6" applyNumberFormat="1" applyFill="1" applyBorder="1" applyAlignment="1" applyProtection="1">
      <alignment horizontal="left"/>
    </xf>
    <xf numFmtId="5" fontId="102" fillId="0" borderId="0" xfId="6" applyFont="1" applyFill="1" applyBorder="1" applyAlignment="1">
      <alignment horizontal="right"/>
    </xf>
    <xf numFmtId="167" fontId="102" fillId="0" borderId="0" xfId="6" applyNumberFormat="1" applyFill="1" applyBorder="1" applyAlignment="1" applyProtection="1">
      <alignment horizontal="left"/>
    </xf>
    <xf numFmtId="7" fontId="102" fillId="0" borderId="0" xfId="6" applyNumberFormat="1" applyFill="1" applyBorder="1" applyAlignment="1">
      <alignment horizontal="centerContinuous"/>
    </xf>
    <xf numFmtId="5" fontId="106" fillId="0" borderId="0" xfId="6" applyFont="1" applyFill="1" applyBorder="1" applyAlignment="1">
      <alignment horizontal="right"/>
    </xf>
    <xf numFmtId="5" fontId="119" fillId="0" borderId="0" xfId="6" applyFont="1" applyFill="1" applyBorder="1" applyAlignment="1">
      <alignment horizontal="left"/>
    </xf>
    <xf numFmtId="5" fontId="104" fillId="0" borderId="0" xfId="6" applyFont="1" applyFill="1" applyBorder="1" applyAlignment="1">
      <alignment horizontal="left"/>
    </xf>
    <xf numFmtId="5" fontId="108" fillId="0" borderId="0" xfId="6" applyFont="1" applyFill="1" applyBorder="1" applyAlignment="1"/>
    <xf numFmtId="7" fontId="105" fillId="0" borderId="0" xfId="6" applyNumberFormat="1" applyFont="1" applyFill="1" applyBorder="1" applyAlignment="1">
      <alignment horizontal="left"/>
    </xf>
    <xf numFmtId="179" fontId="102" fillId="0" borderId="0" xfId="6" applyNumberFormat="1" applyFill="1" applyBorder="1" applyAlignment="1" applyProtection="1">
      <alignment horizontal="center"/>
    </xf>
    <xf numFmtId="3" fontId="102" fillId="0" borderId="0" xfId="6" applyNumberFormat="1" applyFill="1" applyBorder="1" applyAlignment="1">
      <alignment horizontal="center"/>
    </xf>
    <xf numFmtId="177" fontId="102" fillId="0" borderId="0" xfId="6" applyNumberFormat="1" applyFill="1" applyBorder="1" applyAlignment="1" applyProtection="1">
      <alignment horizontal="left"/>
    </xf>
    <xf numFmtId="177" fontId="102" fillId="0" borderId="0" xfId="6" applyNumberFormat="1" applyFill="1" applyBorder="1" applyAlignment="1">
      <alignment horizontal="left"/>
    </xf>
    <xf numFmtId="5" fontId="42" fillId="19" borderId="0" xfId="6" applyFont="1" applyFill="1" applyAlignment="1">
      <alignment horizontal="centerContinuous"/>
    </xf>
    <xf numFmtId="5" fontId="105" fillId="19" borderId="0" xfId="6" applyFont="1" applyFill="1" applyAlignment="1">
      <alignment horizontal="centerContinuous"/>
    </xf>
    <xf numFmtId="5" fontId="102" fillId="19" borderId="0" xfId="6" applyFill="1" applyAlignment="1">
      <alignment horizontal="left"/>
    </xf>
    <xf numFmtId="5" fontId="102" fillId="19" borderId="0" xfId="6" applyFill="1" applyAlignment="1">
      <alignment horizontal="right"/>
    </xf>
    <xf numFmtId="5" fontId="102" fillId="0" borderId="5" xfId="6" applyFill="1" applyBorder="1" applyAlignment="1">
      <alignment horizontal="left"/>
    </xf>
    <xf numFmtId="5" fontId="106" fillId="19" borderId="0" xfId="6" applyFont="1" applyFill="1" applyAlignment="1">
      <alignment horizontal="left"/>
    </xf>
    <xf numFmtId="5" fontId="105" fillId="19" borderId="0" xfId="6" applyFont="1" applyFill="1" applyAlignment="1">
      <alignment horizontal="left"/>
    </xf>
    <xf numFmtId="5" fontId="105" fillId="19" borderId="0" xfId="6" applyFont="1" applyFill="1" applyAlignment="1">
      <alignment horizontal="right"/>
    </xf>
    <xf numFmtId="5" fontId="115" fillId="19" borderId="0" xfId="6" applyFont="1" applyFill="1" applyAlignment="1">
      <alignment horizontal="left"/>
    </xf>
    <xf numFmtId="5" fontId="115" fillId="0" borderId="0" xfId="6" applyFont="1" applyFill="1" applyAlignment="1">
      <alignment horizontal="left"/>
    </xf>
    <xf numFmtId="5" fontId="105" fillId="0" borderId="0" xfId="6" applyFont="1" applyFill="1" applyAlignment="1">
      <alignment horizontal="right"/>
    </xf>
    <xf numFmtId="5" fontId="105" fillId="0" borderId="0" xfId="6" applyFont="1" applyAlignment="1">
      <alignment horizontal="right"/>
    </xf>
    <xf numFmtId="7" fontId="102" fillId="0" borderId="7" xfId="6" applyNumberFormat="1" applyBorder="1" applyAlignment="1">
      <alignment horizontal="right"/>
    </xf>
    <xf numFmtId="5" fontId="105" fillId="0" borderId="7" xfId="6" applyFont="1" applyBorder="1" applyAlignment="1">
      <alignment horizontal="left"/>
    </xf>
    <xf numFmtId="7" fontId="105" fillId="19" borderId="7" xfId="6" applyNumberFormat="1" applyFont="1" applyFill="1" applyBorder="1" applyAlignment="1">
      <alignment horizontal="right"/>
    </xf>
    <xf numFmtId="7" fontId="105" fillId="0" borderId="7" xfId="6" applyNumberFormat="1" applyFont="1" applyBorder="1" applyAlignment="1">
      <alignment horizontal="right"/>
    </xf>
    <xf numFmtId="10" fontId="102" fillId="19" borderId="7" xfId="6" applyNumberFormat="1" applyFill="1" applyBorder="1" applyAlignment="1">
      <alignment horizontal="right"/>
    </xf>
    <xf numFmtId="7" fontId="102" fillId="0" borderId="0" xfId="6" applyNumberFormat="1" applyAlignment="1" applyProtection="1">
      <alignment horizontal="right"/>
    </xf>
    <xf numFmtId="7" fontId="102" fillId="0" borderId="0" xfId="6" applyNumberFormat="1" applyAlignment="1">
      <alignment horizontal="right"/>
    </xf>
    <xf numFmtId="7" fontId="105" fillId="0" borderId="0" xfId="6" applyNumberFormat="1" applyFont="1" applyAlignment="1">
      <alignment horizontal="right"/>
    </xf>
    <xf numFmtId="10" fontId="102" fillId="0" borderId="7" xfId="6" applyNumberFormat="1" applyFill="1" applyBorder="1" applyAlignment="1">
      <alignment horizontal="right"/>
    </xf>
    <xf numFmtId="10" fontId="102" fillId="0" borderId="0" xfId="6" applyNumberFormat="1" applyFill="1" applyBorder="1" applyAlignment="1">
      <alignment horizontal="right"/>
    </xf>
    <xf numFmtId="5" fontId="111" fillId="0" borderId="0" xfId="6" applyFont="1" applyAlignment="1">
      <alignment horizontal="left"/>
    </xf>
    <xf numFmtId="7" fontId="111" fillId="0" borderId="0" xfId="6" applyNumberFormat="1" applyFont="1" applyAlignment="1">
      <alignment horizontal="right"/>
    </xf>
    <xf numFmtId="7" fontId="106" fillId="0" borderId="0" xfId="6" applyNumberFormat="1" applyFont="1" applyAlignment="1">
      <alignment horizontal="right"/>
    </xf>
    <xf numFmtId="5" fontId="102" fillId="0" borderId="5" xfId="6" applyBorder="1" applyAlignment="1"/>
    <xf numFmtId="7" fontId="102" fillId="0" borderId="48" xfId="6" applyNumberFormat="1" applyBorder="1" applyAlignment="1">
      <alignment horizontal="right"/>
    </xf>
    <xf numFmtId="179" fontId="102" fillId="0" borderId="7" xfId="6" applyNumberFormat="1" applyBorder="1" applyAlignment="1" applyProtection="1">
      <alignment horizontal="left"/>
    </xf>
    <xf numFmtId="7" fontId="105" fillId="0" borderId="0" xfId="6" applyNumberFormat="1" applyFont="1" applyBorder="1" applyAlignment="1">
      <alignment horizontal="right"/>
    </xf>
    <xf numFmtId="7" fontId="116" fillId="0" borderId="0" xfId="6" applyNumberFormat="1" applyFont="1" applyAlignment="1">
      <alignment horizontal="right"/>
    </xf>
    <xf numFmtId="7" fontId="116" fillId="0" borderId="0" xfId="6" applyNumberFormat="1" applyFont="1" applyBorder="1" applyAlignment="1">
      <alignment horizontal="right"/>
    </xf>
    <xf numFmtId="5" fontId="113" fillId="0" borderId="5" xfId="6" applyFont="1" applyBorder="1" applyAlignment="1">
      <alignment horizontal="right"/>
    </xf>
    <xf numFmtId="9" fontId="117" fillId="0" borderId="106" xfId="7" applyFont="1" applyBorder="1" applyAlignment="1">
      <alignment horizontal="center"/>
    </xf>
    <xf numFmtId="5" fontId="113" fillId="0" borderId="5" xfId="6" applyFont="1" applyBorder="1" applyAlignment="1">
      <alignment horizontal="left"/>
    </xf>
    <xf numFmtId="5" fontId="116" fillId="0" borderId="5" xfId="6" applyFont="1" applyBorder="1" applyAlignment="1">
      <alignment horizontal="left"/>
    </xf>
    <xf numFmtId="9" fontId="117" fillId="0" borderId="0" xfId="7" applyFont="1" applyBorder="1" applyAlignment="1">
      <alignment horizontal="center"/>
    </xf>
    <xf numFmtId="5" fontId="111" fillId="0" borderId="0" xfId="6" applyFont="1" applyAlignment="1">
      <alignment horizontal="right"/>
    </xf>
    <xf numFmtId="0" fontId="102" fillId="9" borderId="5" xfId="6" applyNumberFormat="1" applyFill="1" applyBorder="1" applyAlignment="1">
      <alignment horizontal="center"/>
    </xf>
    <xf numFmtId="0" fontId="102" fillId="0" borderId="5" xfId="6" applyNumberFormat="1" applyBorder="1" applyAlignment="1">
      <alignment horizontal="center"/>
    </xf>
    <xf numFmtId="7" fontId="102" fillId="19" borderId="5" xfId="6" applyNumberFormat="1" applyFill="1" applyBorder="1" applyAlignment="1">
      <alignment horizontal="right"/>
    </xf>
    <xf numFmtId="179" fontId="102" fillId="0" borderId="0" xfId="6" applyNumberFormat="1" applyBorder="1" applyAlignment="1" applyProtection="1">
      <alignment horizontal="left"/>
    </xf>
    <xf numFmtId="5" fontId="104" fillId="0" borderId="0" xfId="6" applyFont="1" applyBorder="1" applyAlignment="1">
      <alignment horizontal="center"/>
    </xf>
    <xf numFmtId="0" fontId="102" fillId="0" borderId="48" xfId="6" applyNumberFormat="1" applyBorder="1" applyAlignment="1">
      <alignment horizontal="center"/>
    </xf>
    <xf numFmtId="7" fontId="102" fillId="0" borderId="48" xfId="6" applyNumberFormat="1" applyFill="1" applyBorder="1" applyAlignment="1">
      <alignment horizontal="right"/>
    </xf>
    <xf numFmtId="173" fontId="102" fillId="0" borderId="48" xfId="6" applyNumberFormat="1" applyBorder="1"/>
    <xf numFmtId="9" fontId="105" fillId="18" borderId="5" xfId="6" applyNumberFormat="1" applyFont="1" applyFill="1" applyBorder="1" applyAlignment="1">
      <alignment horizontal="left"/>
    </xf>
    <xf numFmtId="9" fontId="105" fillId="18" borderId="5" xfId="6" applyNumberFormat="1" applyFont="1" applyFill="1" applyBorder="1" applyAlignment="1">
      <alignment horizontal="center"/>
    </xf>
    <xf numFmtId="5" fontId="113" fillId="0" borderId="0" xfId="6" applyFont="1" applyBorder="1" applyAlignment="1">
      <alignment horizontal="center"/>
    </xf>
    <xf numFmtId="5" fontId="105" fillId="18" borderId="48" xfId="6" applyFont="1" applyFill="1" applyBorder="1" applyAlignment="1">
      <alignment horizontal="center"/>
    </xf>
    <xf numFmtId="7" fontId="102" fillId="0" borderId="5" xfId="6" applyNumberFormat="1" applyBorder="1"/>
    <xf numFmtId="7" fontId="102" fillId="19" borderId="7" xfId="6" applyNumberFormat="1" applyFill="1" applyBorder="1" applyAlignment="1">
      <alignment horizontal="right"/>
    </xf>
    <xf numFmtId="5" fontId="120" fillId="0" borderId="0" xfId="6" applyFont="1"/>
    <xf numFmtId="173" fontId="102" fillId="0" borderId="0" xfId="6" applyNumberFormat="1" applyAlignment="1">
      <alignment horizontal="right"/>
    </xf>
    <xf numFmtId="173" fontId="105" fillId="0" borderId="0" xfId="6" applyNumberFormat="1" applyFont="1" applyAlignment="1">
      <alignment horizontal="right"/>
    </xf>
    <xf numFmtId="37" fontId="102" fillId="0" borderId="5" xfId="6" applyNumberFormat="1" applyFont="1" applyBorder="1" applyAlignment="1">
      <alignment horizontal="center"/>
    </xf>
    <xf numFmtId="7" fontId="102" fillId="0" borderId="5" xfId="6" applyNumberFormat="1" applyFont="1" applyBorder="1" applyAlignment="1">
      <alignment horizontal="center"/>
    </xf>
    <xf numFmtId="173" fontId="102" fillId="0" borderId="5" xfId="6" applyNumberFormat="1" applyFont="1" applyFill="1" applyBorder="1" applyAlignment="1">
      <alignment horizontal="right"/>
    </xf>
    <xf numFmtId="173" fontId="102" fillId="0" borderId="5" xfId="6" applyNumberFormat="1" applyFont="1" applyBorder="1" applyAlignment="1">
      <alignment horizontal="center"/>
    </xf>
    <xf numFmtId="173" fontId="102" fillId="0" borderId="5" xfId="6" applyNumberFormat="1" applyFont="1" applyBorder="1" applyAlignment="1">
      <alignment horizontal="right"/>
    </xf>
    <xf numFmtId="37" fontId="102" fillId="9" borderId="5" xfId="6" applyNumberFormat="1" applyFont="1" applyFill="1" applyBorder="1" applyAlignment="1">
      <alignment horizontal="center"/>
    </xf>
    <xf numFmtId="0" fontId="102" fillId="0" borderId="7" xfId="6" applyNumberFormat="1" applyFont="1" applyBorder="1" applyAlignment="1">
      <alignment horizontal="center"/>
    </xf>
    <xf numFmtId="7" fontId="102" fillId="0" borderId="7" xfId="6" applyNumberFormat="1" applyFont="1" applyBorder="1" applyAlignment="1">
      <alignment horizontal="center"/>
    </xf>
    <xf numFmtId="5" fontId="102" fillId="0" borderId="7" xfId="6" applyFont="1" applyBorder="1" applyAlignment="1">
      <alignment horizontal="center"/>
    </xf>
    <xf numFmtId="7" fontId="102" fillId="9" borderId="5" xfId="6" applyNumberFormat="1" applyFont="1" applyFill="1" applyBorder="1" applyAlignment="1">
      <alignment horizontal="center"/>
    </xf>
    <xf numFmtId="37" fontId="102" fillId="0" borderId="5" xfId="6" applyNumberFormat="1" applyFont="1" applyFill="1" applyBorder="1" applyAlignment="1">
      <alignment horizontal="center"/>
    </xf>
    <xf numFmtId="7" fontId="102" fillId="0" borderId="5" xfId="6" applyNumberFormat="1" applyFont="1" applyFill="1" applyBorder="1" applyAlignment="1">
      <alignment horizontal="center"/>
    </xf>
    <xf numFmtId="5" fontId="102" fillId="0" borderId="5" xfId="6" applyFont="1" applyFill="1" applyBorder="1" applyAlignment="1">
      <alignment horizontal="center"/>
    </xf>
    <xf numFmtId="37" fontId="102" fillId="0" borderId="5" xfId="6" applyNumberFormat="1" applyFont="1" applyBorder="1" applyAlignment="1">
      <alignment horizontal="right"/>
    </xf>
    <xf numFmtId="37" fontId="102" fillId="0" borderId="7" xfId="6" applyNumberFormat="1" applyFont="1" applyBorder="1" applyAlignment="1">
      <alignment horizontal="center"/>
    </xf>
    <xf numFmtId="5" fontId="102" fillId="0" borderId="0" xfId="6" applyFont="1" applyBorder="1" applyAlignment="1">
      <alignment horizontal="left"/>
    </xf>
    <xf numFmtId="37" fontId="102" fillId="0" borderId="0" xfId="6" applyNumberFormat="1" applyFont="1" applyBorder="1" applyAlignment="1">
      <alignment horizontal="center"/>
    </xf>
    <xf numFmtId="7" fontId="102" fillId="0" borderId="0" xfId="6" applyNumberFormat="1" applyFont="1" applyBorder="1" applyAlignment="1">
      <alignment horizontal="center"/>
    </xf>
    <xf numFmtId="37" fontId="102" fillId="0" borderId="0" xfId="6" applyNumberFormat="1" applyFont="1" applyBorder="1" applyAlignment="1">
      <alignment horizontal="right"/>
    </xf>
    <xf numFmtId="173" fontId="102" fillId="0" borderId="0" xfId="6" applyNumberFormat="1" applyFont="1" applyBorder="1" applyAlignment="1">
      <alignment horizontal="right"/>
    </xf>
    <xf numFmtId="5" fontId="114" fillId="0" borderId="0" xfId="6" applyFont="1" applyAlignment="1">
      <alignment horizontal="right"/>
    </xf>
    <xf numFmtId="5" fontId="105" fillId="0" borderId="5" xfId="6" applyFont="1" applyBorder="1"/>
    <xf numFmtId="37" fontId="105" fillId="19" borderId="5" xfId="6" applyNumberFormat="1" applyFont="1" applyFill="1" applyBorder="1" applyAlignment="1">
      <alignment horizontal="center"/>
    </xf>
    <xf numFmtId="7" fontId="102" fillId="0" borderId="5" xfId="6" applyNumberFormat="1" applyFont="1" applyBorder="1" applyAlignment="1">
      <alignment horizontal="right"/>
    </xf>
    <xf numFmtId="7" fontId="102" fillId="0" borderId="0" xfId="6" applyNumberFormat="1" applyFont="1" applyBorder="1" applyAlignment="1">
      <alignment horizontal="right"/>
    </xf>
    <xf numFmtId="7" fontId="105" fillId="19" borderId="5" xfId="6" applyNumberFormat="1" applyFont="1" applyFill="1" applyBorder="1" applyAlignment="1">
      <alignment horizontal="right"/>
    </xf>
    <xf numFmtId="5" fontId="108" fillId="2" borderId="0" xfId="6" applyFont="1" applyFill="1" applyAlignment="1"/>
    <xf numFmtId="5" fontId="102" fillId="2" borderId="0" xfId="6" applyFill="1" applyAlignment="1">
      <alignment horizontal="right"/>
    </xf>
    <xf numFmtId="7" fontId="102" fillId="0" borderId="5" xfId="6" applyNumberFormat="1" applyBorder="1" applyAlignment="1">
      <alignment horizontal="left"/>
    </xf>
    <xf numFmtId="7" fontId="105" fillId="19" borderId="0" xfId="6" applyNumberFormat="1" applyFont="1" applyFill="1" applyAlignment="1">
      <alignment horizontal="right"/>
    </xf>
    <xf numFmtId="7" fontId="105" fillId="19" borderId="0" xfId="6" applyNumberFormat="1" applyFont="1" applyFill="1" applyAlignment="1">
      <alignment horizontal="left"/>
    </xf>
    <xf numFmtId="7" fontId="102" fillId="0" borderId="5" xfId="6" applyNumberFormat="1" applyFill="1" applyBorder="1" applyAlignment="1">
      <alignment horizontal="right"/>
    </xf>
    <xf numFmtId="37" fontId="102" fillId="0" borderId="5" xfId="6" applyNumberFormat="1" applyFill="1" applyBorder="1" applyAlignment="1">
      <alignment horizontal="center"/>
    </xf>
    <xf numFmtId="5" fontId="102" fillId="0" borderId="5" xfId="6" applyFill="1" applyBorder="1" applyAlignment="1">
      <alignment horizontal="center"/>
    </xf>
    <xf numFmtId="5" fontId="102" fillId="0" borderId="5" xfId="6" applyFill="1" applyBorder="1" applyAlignment="1">
      <alignment horizontal="right"/>
    </xf>
    <xf numFmtId="7" fontId="105" fillId="0" borderId="5" xfId="6" applyNumberFormat="1" applyFont="1" applyBorder="1" applyAlignment="1">
      <alignment horizontal="right"/>
    </xf>
    <xf numFmtId="5" fontId="105" fillId="0" borderId="5" xfId="6" applyFont="1" applyBorder="1" applyAlignment="1">
      <alignment horizontal="right"/>
    </xf>
    <xf numFmtId="37" fontId="102" fillId="0" borderId="5" xfId="6" applyNumberFormat="1" applyBorder="1" applyAlignment="1">
      <alignment horizontal="left"/>
    </xf>
    <xf numFmtId="37" fontId="102" fillId="0" borderId="0" xfId="6" applyNumberFormat="1" applyAlignment="1">
      <alignment horizontal="center"/>
    </xf>
    <xf numFmtId="7" fontId="102" fillId="0" borderId="0" xfId="6" applyNumberFormat="1" applyAlignment="1">
      <alignment horizontal="left"/>
    </xf>
    <xf numFmtId="179" fontId="102" fillId="0" borderId="0" xfId="6" applyNumberFormat="1" applyAlignment="1" applyProtection="1">
      <alignment horizontal="left"/>
    </xf>
    <xf numFmtId="1" fontId="102" fillId="0" borderId="5" xfId="6" applyNumberFormat="1" applyBorder="1" applyAlignment="1">
      <alignment horizontal="left"/>
    </xf>
    <xf numFmtId="1" fontId="102" fillId="0" borderId="0" xfId="6" applyNumberFormat="1" applyAlignment="1">
      <alignment horizontal="left"/>
    </xf>
    <xf numFmtId="1" fontId="102" fillId="0" borderId="0" xfId="6" applyNumberFormat="1" applyAlignment="1" applyProtection="1">
      <alignment horizontal="left"/>
    </xf>
    <xf numFmtId="7" fontId="102" fillId="2" borderId="0" xfId="6" applyNumberFormat="1" applyFill="1" applyAlignment="1">
      <alignment horizontal="right"/>
    </xf>
    <xf numFmtId="173" fontId="114" fillId="0" borderId="0" xfId="6" applyNumberFormat="1" applyFont="1" applyAlignment="1">
      <alignment horizontal="left"/>
    </xf>
    <xf numFmtId="173" fontId="102" fillId="0" borderId="0" xfId="6" applyNumberFormat="1" applyFont="1" applyAlignment="1">
      <alignment horizontal="right"/>
    </xf>
    <xf numFmtId="5" fontId="102" fillId="0" borderId="0" xfId="6" applyFont="1" applyBorder="1" applyAlignment="1">
      <alignment horizontal="center"/>
    </xf>
    <xf numFmtId="173" fontId="102" fillId="0" borderId="0" xfId="6" applyNumberFormat="1" applyFont="1" applyBorder="1" applyAlignment="1">
      <alignment horizontal="center"/>
    </xf>
    <xf numFmtId="37" fontId="102" fillId="0" borderId="0" xfId="6" applyNumberFormat="1" applyFont="1" applyAlignment="1">
      <alignment horizontal="center"/>
    </xf>
    <xf numFmtId="5" fontId="102" fillId="0" borderId="0" xfId="6" applyFont="1" applyAlignment="1">
      <alignment horizontal="right"/>
    </xf>
    <xf numFmtId="5" fontId="105" fillId="0" borderId="0" xfId="6" applyFont="1" applyBorder="1"/>
    <xf numFmtId="167" fontId="102" fillId="0" borderId="0" xfId="6" applyNumberFormat="1" applyAlignment="1" applyProtection="1">
      <alignment horizontal="left"/>
    </xf>
    <xf numFmtId="5" fontId="111" fillId="0" borderId="0" xfId="6" applyFont="1"/>
    <xf numFmtId="5" fontId="106" fillId="0" borderId="0" xfId="6" applyFont="1" applyAlignment="1">
      <alignment horizontal="right"/>
    </xf>
    <xf numFmtId="5" fontId="119" fillId="0" borderId="0" xfId="6" applyFont="1" applyAlignment="1">
      <alignment horizontal="left"/>
    </xf>
    <xf numFmtId="5" fontId="104" fillId="0" borderId="0" xfId="6" applyFont="1" applyAlignment="1">
      <alignment horizontal="left"/>
    </xf>
    <xf numFmtId="37" fontId="102" fillId="9" borderId="5" xfId="6" applyNumberFormat="1" applyFill="1" applyBorder="1" applyAlignment="1">
      <alignment horizontal="center"/>
    </xf>
    <xf numFmtId="179" fontId="102" fillId="0" borderId="5" xfId="6" applyNumberFormat="1" applyBorder="1" applyAlignment="1" applyProtection="1">
      <alignment horizontal="left"/>
    </xf>
    <xf numFmtId="1" fontId="102" fillId="0" borderId="5" xfId="6" applyNumberFormat="1" applyBorder="1" applyAlignment="1" applyProtection="1">
      <alignment horizontal="left"/>
    </xf>
    <xf numFmtId="5" fontId="102" fillId="0" borderId="5" xfId="6" applyFont="1" applyFill="1" applyBorder="1" applyAlignment="1">
      <alignment horizontal="left"/>
    </xf>
    <xf numFmtId="37" fontId="72" fillId="2" borderId="4" xfId="0" applyNumberFormat="1" applyFont="1" applyFill="1" applyBorder="1" applyAlignment="1">
      <alignment horizontal="center"/>
    </xf>
    <xf numFmtId="5" fontId="122" fillId="0" borderId="5" xfId="6" applyFont="1" applyFill="1" applyBorder="1" applyAlignment="1">
      <alignment horizontal="left"/>
    </xf>
    <xf numFmtId="9" fontId="72" fillId="2" borderId="4" xfId="0" applyNumberFormat="1" applyFont="1" applyFill="1" applyBorder="1" applyAlignment="1">
      <alignment horizontal="center"/>
    </xf>
    <xf numFmtId="0" fontId="28" fillId="8" borderId="4" xfId="0" applyFont="1" applyFill="1" applyBorder="1" applyAlignment="1" applyProtection="1">
      <alignment horizontal="left"/>
      <protection locked="0"/>
    </xf>
    <xf numFmtId="5" fontId="11" fillId="0" borderId="3" xfId="0" applyNumberFormat="1" applyFont="1" applyBorder="1" applyAlignment="1" applyProtection="1">
      <alignment horizontal="center"/>
      <protection locked="0"/>
    </xf>
    <xf numFmtId="7" fontId="122" fillId="0" borderId="7" xfId="6" applyNumberFormat="1" applyFont="1" applyBorder="1" applyAlignment="1">
      <alignment horizontal="right"/>
    </xf>
    <xf numFmtId="7" fontId="122" fillId="0" borderId="7" xfId="6" applyNumberFormat="1" applyFont="1" applyBorder="1" applyAlignment="1" applyProtection="1">
      <alignment horizontal="right"/>
    </xf>
    <xf numFmtId="5" fontId="122" fillId="0" borderId="4" xfId="6" applyFont="1" applyFill="1" applyBorder="1" applyAlignment="1">
      <alignment horizontal="left"/>
    </xf>
    <xf numFmtId="15" fontId="122" fillId="0" borderId="4" xfId="6" applyNumberFormat="1" applyFont="1" applyFill="1" applyBorder="1" applyAlignment="1">
      <alignment horizontal="left"/>
    </xf>
    <xf numFmtId="7" fontId="122" fillId="0" borderId="0" xfId="6" applyNumberFormat="1" applyFont="1" applyFill="1" applyBorder="1" applyAlignment="1">
      <alignment horizontal="right"/>
    </xf>
    <xf numFmtId="0" fontId="11" fillId="0" borderId="95" xfId="0" applyFont="1" applyFill="1" applyBorder="1" applyProtection="1">
      <protection locked="0"/>
    </xf>
    <xf numFmtId="0" fontId="7" fillId="8" borderId="37" xfId="0" applyFont="1" applyFill="1" applyBorder="1" applyAlignment="1" applyProtection="1">
      <alignment horizontal="center"/>
    </xf>
    <xf numFmtId="44" fontId="7" fillId="8" borderId="49" xfId="8" applyFont="1" applyFill="1" applyBorder="1" applyAlignment="1" applyProtection="1">
      <alignment horizontal="center"/>
    </xf>
    <xf numFmtId="5" fontId="122" fillId="0" borderId="7" xfId="6" applyFont="1" applyBorder="1" applyAlignment="1">
      <alignment horizontal="left"/>
    </xf>
    <xf numFmtId="5" fontId="102" fillId="0" borderId="0" xfId="6" applyFont="1"/>
    <xf numFmtId="7" fontId="122" fillId="0" borderId="5" xfId="6" applyNumberFormat="1" applyFont="1" applyBorder="1" applyAlignment="1">
      <alignment horizontal="right"/>
    </xf>
    <xf numFmtId="5" fontId="122" fillId="0" borderId="5" xfId="6" applyFont="1" applyBorder="1" applyAlignment="1">
      <alignment horizontal="left"/>
    </xf>
    <xf numFmtId="7" fontId="122" fillId="0" borderId="7" xfId="6" applyNumberFormat="1" applyFont="1" applyBorder="1"/>
    <xf numFmtId="7" fontId="122" fillId="19" borderId="5" xfId="6" applyNumberFormat="1" applyFont="1" applyFill="1" applyBorder="1" applyAlignment="1">
      <alignment horizontal="right"/>
    </xf>
    <xf numFmtId="173" fontId="122" fillId="0" borderId="5" xfId="6" applyNumberFormat="1" applyFont="1" applyBorder="1"/>
    <xf numFmtId="5" fontId="122" fillId="0" borderId="0" xfId="6" applyFont="1" applyBorder="1" applyAlignment="1">
      <alignment horizontal="right"/>
    </xf>
    <xf numFmtId="5" fontId="122" fillId="0" borderId="0" xfId="6" applyFont="1" applyBorder="1" applyAlignment="1">
      <alignment horizontal="left"/>
    </xf>
    <xf numFmtId="5" fontId="124" fillId="0" borderId="0" xfId="6" applyFont="1" applyBorder="1" applyAlignment="1">
      <alignment horizontal="center"/>
    </xf>
    <xf numFmtId="5" fontId="122" fillId="0" borderId="0" xfId="6" applyFont="1" applyBorder="1"/>
    <xf numFmtId="173" fontId="122" fillId="0" borderId="0" xfId="6" applyNumberFormat="1" applyFont="1" applyBorder="1" applyAlignment="1">
      <alignment horizontal="right"/>
    </xf>
    <xf numFmtId="7" fontId="124" fillId="0" borderId="0" xfId="6" applyNumberFormat="1" applyFont="1" applyBorder="1" applyAlignment="1">
      <alignment horizontal="right"/>
    </xf>
    <xf numFmtId="173" fontId="122" fillId="0" borderId="0" xfId="6" applyNumberFormat="1" applyFont="1" applyBorder="1"/>
    <xf numFmtId="7" fontId="122" fillId="19" borderId="7" xfId="6" applyNumberFormat="1" applyFont="1" applyFill="1" applyBorder="1" applyAlignment="1">
      <alignment horizontal="right"/>
    </xf>
    <xf numFmtId="5" fontId="122" fillId="0" borderId="0" xfId="6" applyFont="1" applyAlignment="1">
      <alignment horizontal="right"/>
    </xf>
    <xf numFmtId="5" fontId="122" fillId="0" borderId="0" xfId="6" applyFont="1" applyAlignment="1">
      <alignment horizontal="left"/>
    </xf>
    <xf numFmtId="7" fontId="122" fillId="0" borderId="0" xfId="6" applyNumberFormat="1" applyFont="1" applyAlignment="1">
      <alignment horizontal="right"/>
    </xf>
    <xf numFmtId="5" fontId="125" fillId="0" borderId="0" xfId="6" applyFont="1" applyAlignment="1">
      <alignment horizontal="right"/>
    </xf>
    <xf numFmtId="5" fontId="125" fillId="0" borderId="0" xfId="6" applyFont="1" applyAlignment="1">
      <alignment horizontal="left"/>
    </xf>
    <xf numFmtId="173" fontId="122" fillId="0" borderId="5" xfId="6" applyNumberFormat="1" applyFont="1" applyFill="1" applyBorder="1" applyAlignment="1">
      <alignment horizontal="right"/>
    </xf>
    <xf numFmtId="173" fontId="122" fillId="0" borderId="5" xfId="6" applyNumberFormat="1" applyFont="1" applyBorder="1" applyAlignment="1">
      <alignment horizontal="right"/>
    </xf>
    <xf numFmtId="173" fontId="122" fillId="0" borderId="5" xfId="6" applyNumberFormat="1" applyFont="1" applyBorder="1" applyAlignment="1">
      <alignment horizontal="center"/>
    </xf>
    <xf numFmtId="37" fontId="122" fillId="0" borderId="5" xfId="6" applyNumberFormat="1" applyFont="1" applyFill="1" applyBorder="1" applyAlignment="1">
      <alignment horizontal="right"/>
    </xf>
    <xf numFmtId="173" fontId="122" fillId="0" borderId="7" xfId="6" applyNumberFormat="1" applyFont="1" applyBorder="1" applyAlignment="1">
      <alignment horizontal="center"/>
    </xf>
    <xf numFmtId="173" fontId="122" fillId="0" borderId="7" xfId="6" applyNumberFormat="1" applyFont="1" applyBorder="1" applyAlignment="1">
      <alignment horizontal="right"/>
    </xf>
    <xf numFmtId="37" fontId="122" fillId="0" borderId="5" xfId="6" applyNumberFormat="1" applyFont="1" applyBorder="1" applyAlignment="1">
      <alignment horizontal="right"/>
    </xf>
    <xf numFmtId="37" fontId="122" fillId="0" borderId="7" xfId="6" applyNumberFormat="1" applyFont="1" applyBorder="1" applyAlignment="1">
      <alignment horizontal="right"/>
    </xf>
    <xf numFmtId="0" fontId="126" fillId="0" borderId="0" xfId="0" applyFont="1" applyFill="1" applyAlignment="1" applyProtection="1">
      <alignment horizontal="left"/>
      <protection locked="0"/>
    </xf>
    <xf numFmtId="173" fontId="128" fillId="0" borderId="5" xfId="6" applyNumberFormat="1" applyFont="1" applyFill="1" applyBorder="1" applyAlignment="1">
      <alignment horizontal="right"/>
    </xf>
    <xf numFmtId="37" fontId="128" fillId="0" borderId="5" xfId="6" applyNumberFormat="1" applyFont="1" applyBorder="1" applyAlignment="1">
      <alignment horizontal="right"/>
    </xf>
    <xf numFmtId="173" fontId="128" fillId="0" borderId="5" xfId="6" applyNumberFormat="1" applyFont="1" applyBorder="1" applyAlignment="1">
      <alignment horizontal="right"/>
    </xf>
    <xf numFmtId="37" fontId="128" fillId="0" borderId="7" xfId="6" applyNumberFormat="1" applyFont="1" applyBorder="1" applyAlignment="1">
      <alignment horizontal="right"/>
    </xf>
    <xf numFmtId="173" fontId="128" fillId="0" borderId="7" xfId="6" applyNumberFormat="1" applyFont="1" applyBorder="1" applyAlignment="1">
      <alignment horizontal="right"/>
    </xf>
    <xf numFmtId="1" fontId="8" fillId="7" borderId="87" xfId="0" applyNumberFormat="1" applyFont="1" applyFill="1" applyBorder="1" applyProtection="1"/>
    <xf numFmtId="37" fontId="128" fillId="19" borderId="5" xfId="6" applyNumberFormat="1" applyFont="1" applyFill="1" applyBorder="1" applyAlignment="1">
      <alignment horizontal="center"/>
    </xf>
    <xf numFmtId="5" fontId="127" fillId="0" borderId="5" xfId="6" applyFont="1" applyBorder="1"/>
    <xf numFmtId="7" fontId="128" fillId="19" borderId="5" xfId="6" applyNumberFormat="1" applyFont="1" applyFill="1" applyBorder="1" applyAlignment="1">
      <alignment horizontal="right"/>
    </xf>
    <xf numFmtId="5" fontId="128" fillId="0" borderId="5" xfId="6" applyFont="1" applyBorder="1" applyAlignment="1">
      <alignment horizontal="left"/>
    </xf>
    <xf numFmtId="7" fontId="128" fillId="0" borderId="5" xfId="6" applyNumberFormat="1" applyFont="1" applyBorder="1" applyAlignment="1">
      <alignment horizontal="right"/>
    </xf>
    <xf numFmtId="5" fontId="11" fillId="0" borderId="3" xfId="0" applyNumberFormat="1" applyFont="1" applyBorder="1" applyProtection="1">
      <protection locked="0"/>
    </xf>
    <xf numFmtId="0" fontId="11" fillId="0" borderId="9" xfId="0" applyFont="1" applyFill="1" applyBorder="1" applyProtection="1">
      <protection locked="0"/>
    </xf>
    <xf numFmtId="0" fontId="126" fillId="0" borderId="7" xfId="0" applyFont="1" applyFill="1" applyBorder="1" applyProtection="1">
      <protection locked="0"/>
    </xf>
    <xf numFmtId="5" fontId="102" fillId="0" borderId="37" xfId="6" applyBorder="1" applyAlignment="1">
      <alignment horizontal="left"/>
    </xf>
    <xf numFmtId="0" fontId="28" fillId="0" borderId="0" xfId="0" applyFont="1" applyFill="1" applyBorder="1" applyProtection="1">
      <protection locked="0"/>
    </xf>
    <xf numFmtId="0" fontId="11" fillId="0" borderId="0" xfId="0" applyFont="1" applyFill="1" applyBorder="1" applyAlignment="1" applyProtection="1">
      <alignment horizontal="left"/>
      <protection locked="0"/>
    </xf>
    <xf numFmtId="0" fontId="0" fillId="0" borderId="5" xfId="0" applyFill="1" applyBorder="1" applyAlignment="1">
      <alignment horizontal="left"/>
    </xf>
    <xf numFmtId="7" fontId="128" fillId="0" borderId="0" xfId="6" applyNumberFormat="1" applyFont="1" applyBorder="1" applyAlignment="1">
      <alignment horizontal="right"/>
    </xf>
    <xf numFmtId="7" fontId="122" fillId="0" borderId="5" xfId="6" applyNumberFormat="1" applyFont="1" applyFill="1" applyBorder="1" applyAlignment="1">
      <alignment horizontal="right"/>
    </xf>
    <xf numFmtId="0" fontId="46" fillId="0" borderId="0" xfId="0" applyFont="1" applyFill="1" applyBorder="1" applyProtection="1">
      <protection locked="0"/>
    </xf>
    <xf numFmtId="44" fontId="46" fillId="0" borderId="0" xfId="8" applyFont="1" applyFill="1" applyBorder="1" applyProtection="1">
      <protection locked="0"/>
    </xf>
    <xf numFmtId="0" fontId="55" fillId="0" borderId="0" xfId="0" applyFont="1" applyFill="1" applyProtection="1">
      <protection locked="0"/>
    </xf>
    <xf numFmtId="0" fontId="126" fillId="0" borderId="36" xfId="0" applyFont="1" applyFill="1" applyBorder="1" applyProtection="1">
      <protection locked="0"/>
    </xf>
    <xf numFmtId="173" fontId="128" fillId="19" borderId="5" xfId="6" applyNumberFormat="1" applyFont="1" applyFill="1" applyBorder="1" applyAlignment="1">
      <alignment horizontal="right"/>
    </xf>
    <xf numFmtId="173" fontId="128" fillId="0" borderId="5" xfId="6" applyNumberFormat="1" applyFont="1" applyBorder="1" applyAlignment="1">
      <alignment horizontal="center"/>
    </xf>
    <xf numFmtId="173" fontId="128" fillId="0" borderId="0" xfId="6" applyNumberFormat="1" applyFont="1" applyBorder="1" applyAlignment="1">
      <alignment horizontal="right"/>
    </xf>
    <xf numFmtId="173" fontId="128" fillId="0" borderId="0" xfId="6" applyNumberFormat="1" applyFont="1" applyBorder="1" applyAlignment="1">
      <alignment horizontal="center"/>
    </xf>
    <xf numFmtId="173" fontId="128" fillId="0" borderId="0" xfId="6" applyNumberFormat="1" applyFont="1" applyAlignment="1">
      <alignment horizontal="right"/>
    </xf>
    <xf numFmtId="173" fontId="129" fillId="0" borderId="0" xfId="6" applyNumberFormat="1" applyFont="1" applyAlignment="1">
      <alignment horizontal="left"/>
    </xf>
    <xf numFmtId="5" fontId="128" fillId="0" borderId="0" xfId="6" applyFont="1" applyAlignment="1">
      <alignment horizontal="right"/>
    </xf>
    <xf numFmtId="5" fontId="128" fillId="0" borderId="0" xfId="6" applyFont="1" applyAlignment="1">
      <alignment horizontal="left"/>
    </xf>
    <xf numFmtId="173" fontId="128" fillId="0" borderId="5" xfId="6" applyNumberFormat="1" applyFont="1" applyFill="1" applyBorder="1" applyAlignment="1">
      <alignment horizontal="center"/>
    </xf>
    <xf numFmtId="7" fontId="122" fillId="0" borderId="5" xfId="6" applyNumberFormat="1" applyFont="1" applyBorder="1" applyAlignment="1">
      <alignment horizontal="centerContinuous"/>
    </xf>
    <xf numFmtId="0" fontId="126" fillId="0" borderId="0" xfId="0" applyFont="1" applyAlignment="1" applyProtection="1">
      <alignment horizontal="left"/>
      <protection locked="0"/>
    </xf>
    <xf numFmtId="0" fontId="131" fillId="0" borderId="0" xfId="0" applyFont="1" applyAlignment="1">
      <alignment horizontal="left"/>
    </xf>
    <xf numFmtId="2" fontId="132" fillId="0" borderId="36" xfId="5" applyNumberFormat="1" applyFont="1" applyFill="1" applyBorder="1" applyProtection="1"/>
    <xf numFmtId="5" fontId="105" fillId="0" borderId="29" xfId="6" applyFont="1" applyBorder="1"/>
    <xf numFmtId="5" fontId="105" fillId="0" borderId="31" xfId="6" applyFont="1" applyBorder="1"/>
    <xf numFmtId="5" fontId="105" fillId="0" borderId="27" xfId="6" applyFont="1" applyBorder="1"/>
    <xf numFmtId="5" fontId="105" fillId="0" borderId="28" xfId="6" applyFont="1" applyBorder="1"/>
    <xf numFmtId="5" fontId="130" fillId="20" borderId="0" xfId="6" applyFont="1" applyFill="1" applyAlignment="1">
      <alignment horizontal="left"/>
    </xf>
    <xf numFmtId="0" fontId="29" fillId="0" borderId="89" xfId="0" applyFont="1" applyFill="1" applyBorder="1" applyProtection="1">
      <protection locked="0"/>
    </xf>
    <xf numFmtId="5" fontId="105" fillId="13" borderId="0" xfId="6" applyFont="1" applyFill="1" applyAlignment="1">
      <alignment horizontal="left"/>
    </xf>
    <xf numFmtId="5" fontId="105" fillId="0" borderId="57" xfId="6" applyFont="1" applyBorder="1" applyAlignment="1">
      <alignment horizontal="center"/>
    </xf>
    <xf numFmtId="0" fontId="8" fillId="13" borderId="3" xfId="0" applyFont="1" applyFill="1" applyBorder="1" applyProtection="1">
      <protection locked="0"/>
    </xf>
    <xf numFmtId="174" fontId="8" fillId="2" borderId="57" xfId="5" applyNumberFormat="1" applyFont="1" applyFill="1" applyBorder="1" applyAlignment="1" applyProtection="1">
      <alignment horizontal="center"/>
      <protection locked="0"/>
    </xf>
    <xf numFmtId="174" fontId="71" fillId="2" borderId="57" xfId="5" applyNumberFormat="1" applyFont="1" applyFill="1" applyBorder="1" applyAlignment="1" applyProtection="1">
      <alignment horizontal="center"/>
    </xf>
    <xf numFmtId="174" fontId="42" fillId="2" borderId="57" xfId="0" applyNumberFormat="1" applyFont="1" applyFill="1" applyBorder="1" applyAlignment="1">
      <alignment horizontal="center"/>
    </xf>
    <xf numFmtId="2" fontId="7" fillId="2" borderId="2" xfId="5" applyNumberFormat="1" applyFont="1" applyFill="1" applyBorder="1" applyAlignment="1" applyProtection="1">
      <alignment horizontal="left"/>
      <protection locked="0"/>
    </xf>
    <xf numFmtId="0" fontId="11" fillId="0" borderId="10" xfId="0" applyFont="1" applyBorder="1" applyAlignment="1" applyProtection="1">
      <alignment horizontal="center"/>
      <protection locked="0"/>
    </xf>
    <xf numFmtId="0" fontId="48" fillId="0" borderId="0" xfId="0" applyFont="1" applyBorder="1" applyAlignment="1" applyProtection="1">
      <alignment horizontal="left"/>
      <protection locked="0"/>
    </xf>
    <xf numFmtId="0" fontId="1" fillId="0" borderId="0" xfId="0" applyFont="1" applyBorder="1" applyProtection="1">
      <protection locked="0"/>
    </xf>
    <xf numFmtId="0" fontId="48" fillId="0" borderId="10" xfId="0" applyFont="1" applyBorder="1" applyAlignment="1" applyProtection="1">
      <alignment horizontal="left"/>
      <protection locked="0"/>
    </xf>
    <xf numFmtId="0" fontId="33" fillId="7" borderId="89" xfId="0" applyFont="1" applyFill="1" applyBorder="1" applyAlignment="1" applyProtection="1">
      <alignment horizontal="center"/>
      <protection locked="0"/>
    </xf>
    <xf numFmtId="0" fontId="13" fillId="7" borderId="91" xfId="0" applyFont="1" applyFill="1" applyBorder="1" applyAlignment="1" applyProtection="1">
      <alignment horizontal="center"/>
      <protection locked="0"/>
    </xf>
    <xf numFmtId="0" fontId="33" fillId="8" borderId="89" xfId="0" applyFont="1" applyFill="1" applyBorder="1" applyAlignment="1" applyProtection="1">
      <alignment horizontal="center"/>
      <protection locked="0"/>
    </xf>
    <xf numFmtId="0" fontId="13" fillId="8" borderId="91" xfId="0" applyFont="1" applyFill="1" applyBorder="1" applyAlignment="1" applyProtection="1">
      <alignment horizontal="center"/>
      <protection locked="0"/>
    </xf>
    <xf numFmtId="37" fontId="8" fillId="7" borderId="87" xfId="0" applyNumberFormat="1" applyFont="1" applyFill="1" applyBorder="1" applyProtection="1"/>
    <xf numFmtId="0" fontId="0" fillId="2" borderId="34" xfId="0" applyFill="1" applyBorder="1"/>
    <xf numFmtId="0" fontId="0" fillId="2" borderId="35" xfId="0" applyFill="1" applyBorder="1"/>
    <xf numFmtId="0" fontId="0" fillId="2" borderId="57" xfId="0" applyFill="1" applyBorder="1"/>
    <xf numFmtId="0" fontId="139" fillId="0" borderId="20" xfId="0" applyFont="1" applyBorder="1"/>
    <xf numFmtId="0" fontId="8" fillId="2" borderId="35" xfId="0" applyFont="1" applyFill="1" applyBorder="1"/>
    <xf numFmtId="0" fontId="25" fillId="2" borderId="34" xfId="0" applyFont="1" applyFill="1" applyBorder="1"/>
    <xf numFmtId="174" fontId="28" fillId="2" borderId="57" xfId="0" applyNumberFormat="1" applyFont="1" applyFill="1" applyBorder="1" applyAlignment="1" applyProtection="1">
      <alignment horizontal="center"/>
      <protection locked="0"/>
    </xf>
    <xf numFmtId="174" fontId="8" fillId="0" borderId="0" xfId="0" applyNumberFormat="1" applyFont="1" applyBorder="1" applyAlignment="1">
      <alignment horizontal="center"/>
    </xf>
    <xf numFmtId="14" fontId="8" fillId="0" borderId="0" xfId="0" applyNumberFormat="1" applyFont="1" applyBorder="1" applyAlignment="1">
      <alignment horizontal="center"/>
    </xf>
    <xf numFmtId="174" fontId="8" fillId="2" borderId="89" xfId="0" applyNumberFormat="1" applyFont="1" applyFill="1" applyBorder="1" applyAlignment="1">
      <alignment horizontal="center"/>
    </xf>
    <xf numFmtId="0" fontId="8" fillId="0" borderId="0" xfId="0" applyFont="1" applyFill="1" applyBorder="1" applyAlignment="1">
      <alignment horizontal="center"/>
    </xf>
    <xf numFmtId="0" fontId="40" fillId="0" borderId="0" xfId="0" applyFont="1" applyBorder="1"/>
    <xf numFmtId="2" fontId="5" fillId="2" borderId="4" xfId="5" applyNumberFormat="1" applyFont="1" applyFill="1" applyBorder="1" applyProtection="1">
      <protection locked="0"/>
    </xf>
    <xf numFmtId="2" fontId="138" fillId="2" borderId="4" xfId="5" applyNumberFormat="1" applyFont="1" applyFill="1" applyBorder="1" applyProtection="1"/>
    <xf numFmtId="9" fontId="8" fillId="2" borderId="4" xfId="5" applyNumberFormat="1" applyFont="1" applyFill="1" applyBorder="1" applyProtection="1">
      <protection locked="0"/>
    </xf>
    <xf numFmtId="0" fontId="42" fillId="0" borderId="20" xfId="0" applyFont="1" applyBorder="1"/>
    <xf numFmtId="0" fontId="8" fillId="0" borderId="0" xfId="0" applyFont="1" applyFill="1" applyBorder="1"/>
    <xf numFmtId="0" fontId="8" fillId="0" borderId="0" xfId="0" applyFont="1" applyFill="1"/>
    <xf numFmtId="0" fontId="25" fillId="0" borderId="27" xfId="0" applyFont="1" applyFill="1" applyBorder="1"/>
    <xf numFmtId="0" fontId="8" fillId="0" borderId="27" xfId="0" applyFont="1" applyFill="1" applyBorder="1" applyAlignment="1">
      <alignment horizontal="center"/>
    </xf>
    <xf numFmtId="0" fontId="8" fillId="0" borderId="34" xfId="0" applyFont="1" applyFill="1" applyBorder="1"/>
    <xf numFmtId="174" fontId="8" fillId="0" borderId="30" xfId="0" applyNumberFormat="1" applyFont="1" applyFill="1" applyBorder="1" applyAlignment="1">
      <alignment horizontal="center"/>
    </xf>
    <xf numFmtId="174" fontId="8" fillId="0" borderId="0" xfId="0" applyNumberFormat="1" applyFont="1" applyFill="1" applyBorder="1" applyAlignment="1">
      <alignment horizontal="center"/>
    </xf>
    <xf numFmtId="14" fontId="8" fillId="0" borderId="30" xfId="0" applyNumberFormat="1" applyFont="1" applyFill="1" applyBorder="1" applyAlignment="1">
      <alignment horizontal="center"/>
    </xf>
    <xf numFmtId="14" fontId="8" fillId="0" borderId="0" xfId="0" applyNumberFormat="1" applyFont="1" applyFill="1" applyBorder="1" applyAlignment="1">
      <alignment horizontal="center"/>
    </xf>
    <xf numFmtId="2" fontId="140" fillId="2" borderId="5" xfId="5" applyNumberFormat="1" applyFont="1" applyFill="1" applyBorder="1" applyProtection="1"/>
    <xf numFmtId="2" fontId="3" fillId="2" borderId="4" xfId="5" applyNumberFormat="1" applyFont="1" applyFill="1" applyBorder="1" applyAlignment="1" applyProtection="1">
      <alignment horizontal="center" wrapText="1"/>
    </xf>
    <xf numFmtId="2" fontId="138" fillId="2" borderId="5" xfId="5" applyNumberFormat="1" applyFont="1" applyFill="1" applyBorder="1" applyAlignment="1" applyProtection="1">
      <alignment wrapText="1"/>
    </xf>
    <xf numFmtId="2" fontId="5" fillId="2" borderId="8" xfId="5" applyNumberFormat="1" applyFont="1" applyFill="1" applyBorder="1" applyAlignment="1" applyProtection="1">
      <alignment wrapText="1"/>
      <protection locked="0"/>
    </xf>
    <xf numFmtId="9" fontId="25" fillId="0" borderId="19" xfId="0" applyNumberFormat="1" applyFont="1" applyBorder="1"/>
    <xf numFmtId="0" fontId="141" fillId="0" borderId="20" xfId="0" applyFont="1" applyBorder="1"/>
    <xf numFmtId="2" fontId="7" fillId="2" borderId="7" xfId="5" applyNumberFormat="1" applyFont="1" applyFill="1" applyBorder="1" applyAlignment="1" applyProtection="1">
      <alignment horizontal="left" wrapText="1"/>
      <protection locked="0"/>
    </xf>
    <xf numFmtId="2" fontId="7" fillId="2" borderId="3" xfId="5" applyNumberFormat="1" applyFont="1" applyFill="1" applyBorder="1" applyAlignment="1" applyProtection="1">
      <alignment horizontal="left" wrapText="1"/>
      <protection locked="0"/>
    </xf>
    <xf numFmtId="0" fontId="0" fillId="2" borderId="7" xfId="0" applyFill="1" applyBorder="1" applyAlignment="1">
      <alignment horizontal="left" wrapText="1"/>
    </xf>
    <xf numFmtId="0" fontId="0" fillId="2" borderId="7" xfId="0" applyFill="1" applyBorder="1" applyAlignment="1">
      <alignment horizontal="left"/>
    </xf>
    <xf numFmtId="0" fontId="0" fillId="2" borderId="48" xfId="0" applyFill="1" applyBorder="1" applyAlignment="1">
      <alignment horizontal="left"/>
    </xf>
    <xf numFmtId="0" fontId="0" fillId="0" borderId="0" xfId="0" applyBorder="1" applyAlignment="1">
      <alignment horizontal="left"/>
    </xf>
    <xf numFmtId="1" fontId="7" fillId="2" borderId="2" xfId="5" applyNumberFormat="1" applyFont="1" applyFill="1" applyBorder="1" applyAlignment="1" applyProtection="1">
      <alignment horizontal="left"/>
      <protection locked="0"/>
    </xf>
    <xf numFmtId="2" fontId="3" fillId="0" borderId="0" xfId="5" applyNumberFormat="1" applyFont="1" applyFill="1" applyAlignment="1" applyProtection="1">
      <alignment horizontal="left"/>
    </xf>
    <xf numFmtId="167" fontId="11" fillId="0" borderId="8" xfId="0" applyNumberFormat="1" applyFont="1" applyFill="1" applyBorder="1" applyAlignment="1" applyProtection="1">
      <alignment horizontal="center"/>
      <protection locked="0"/>
    </xf>
    <xf numFmtId="0" fontId="28" fillId="0" borderId="5" xfId="0" applyFont="1" applyFill="1" applyBorder="1" applyProtection="1">
      <protection locked="0"/>
    </xf>
    <xf numFmtId="0" fontId="11" fillId="0" borderId="12" xfId="0" applyFont="1" applyFill="1" applyBorder="1" applyAlignment="1" applyProtection="1">
      <alignment horizontal="left"/>
      <protection locked="0"/>
    </xf>
    <xf numFmtId="0" fontId="46" fillId="0" borderId="6" xfId="0" applyFont="1" applyFill="1" applyBorder="1" applyProtection="1">
      <protection locked="0"/>
    </xf>
    <xf numFmtId="167" fontId="11" fillId="0" borderId="107" xfId="0" applyNumberFormat="1" applyFont="1" applyFill="1" applyBorder="1" applyAlignment="1" applyProtection="1">
      <alignment horizontal="center"/>
      <protection locked="0"/>
    </xf>
    <xf numFmtId="0" fontId="28" fillId="0" borderId="80" xfId="0" applyFont="1" applyFill="1" applyBorder="1" applyProtection="1">
      <protection locked="0"/>
    </xf>
    <xf numFmtId="0" fontId="11" fillId="0" borderId="81" xfId="0" applyFont="1" applyFill="1" applyBorder="1" applyAlignment="1" applyProtection="1">
      <alignment horizontal="left"/>
      <protection locked="0"/>
    </xf>
    <xf numFmtId="0" fontId="33" fillId="0" borderId="82" xfId="0" applyFont="1" applyFill="1" applyBorder="1" applyProtection="1">
      <protection locked="0"/>
    </xf>
    <xf numFmtId="0" fontId="46" fillId="0" borderId="82" xfId="0" applyFont="1" applyBorder="1" applyProtection="1">
      <protection locked="0"/>
    </xf>
    <xf numFmtId="44" fontId="46" fillId="0" borderId="107" xfId="8" applyFont="1" applyBorder="1" applyProtection="1">
      <protection locked="0"/>
    </xf>
    <xf numFmtId="0" fontId="33" fillId="0" borderId="20" xfId="0" applyFont="1" applyFill="1" applyBorder="1" applyProtection="1">
      <protection locked="0"/>
    </xf>
    <xf numFmtId="180" fontId="67" fillId="2" borderId="8" xfId="8" applyNumberFormat="1" applyFont="1" applyFill="1" applyBorder="1" applyProtection="1">
      <protection locked="0"/>
    </xf>
    <xf numFmtId="180" fontId="67" fillId="2" borderId="4" xfId="8" applyNumberFormat="1" applyFont="1" applyFill="1" applyBorder="1" applyProtection="1">
      <protection locked="0"/>
    </xf>
    <xf numFmtId="0" fontId="0" fillId="0" borderId="20" xfId="0" applyFill="1" applyBorder="1" applyAlignment="1">
      <alignment horizontal="left"/>
    </xf>
    <xf numFmtId="0" fontId="11" fillId="0" borderId="6" xfId="0" applyFont="1" applyFill="1" applyBorder="1" applyProtection="1">
      <protection locked="0"/>
    </xf>
    <xf numFmtId="0" fontId="11" fillId="0" borderId="82" xfId="0" applyFont="1" applyFill="1" applyBorder="1" applyProtection="1">
      <protection locked="0"/>
    </xf>
    <xf numFmtId="0" fontId="46" fillId="0" borderId="82" xfId="0" applyFont="1" applyFill="1" applyBorder="1" applyProtection="1">
      <protection locked="0"/>
    </xf>
    <xf numFmtId="0" fontId="46" fillId="2" borderId="82" xfId="0" applyFont="1" applyFill="1" applyBorder="1" applyProtection="1">
      <protection locked="0"/>
    </xf>
    <xf numFmtId="0" fontId="11" fillId="0" borderId="80" xfId="0" applyFont="1" applyFill="1" applyBorder="1" applyAlignment="1" applyProtection="1">
      <alignment horizontal="left"/>
      <protection locked="0"/>
    </xf>
    <xf numFmtId="174" fontId="0" fillId="0" borderId="0" xfId="0" applyNumberFormat="1"/>
    <xf numFmtId="174" fontId="38" fillId="2" borderId="57" xfId="5" applyNumberFormat="1" applyFont="1" applyFill="1" applyBorder="1" applyAlignment="1" applyProtection="1">
      <alignment horizontal="center"/>
    </xf>
    <xf numFmtId="44" fontId="33" fillId="0" borderId="0" xfId="8" applyFont="1" applyBorder="1" applyAlignment="1" applyProtection="1">
      <alignment horizontal="center"/>
      <protection locked="0"/>
    </xf>
    <xf numFmtId="0" fontId="46" fillId="0" borderId="6" xfId="0" applyFont="1" applyBorder="1" applyProtection="1">
      <protection locked="0"/>
    </xf>
    <xf numFmtId="44" fontId="46" fillId="0" borderId="8" xfId="8" applyFont="1" applyBorder="1" applyProtection="1">
      <protection locked="0"/>
    </xf>
    <xf numFmtId="0" fontId="46" fillId="0" borderId="58" xfId="0" applyFont="1" applyBorder="1" applyProtection="1">
      <protection locked="0"/>
    </xf>
    <xf numFmtId="44" fontId="46" fillId="0" borderId="108" xfId="8" applyFont="1" applyBorder="1" applyProtection="1">
      <protection locked="0"/>
    </xf>
    <xf numFmtId="0" fontId="46" fillId="0" borderId="6" xfId="0" applyFont="1" applyFill="1" applyBorder="1" applyAlignment="1" applyProtection="1">
      <alignment horizontal="center"/>
      <protection locked="0"/>
    </xf>
    <xf numFmtId="0" fontId="38" fillId="9" borderId="52" xfId="0" applyFont="1" applyFill="1" applyBorder="1" applyAlignment="1" applyProtection="1">
      <alignment horizontal="center"/>
      <protection locked="0"/>
    </xf>
    <xf numFmtId="49" fontId="25" fillId="0" borderId="0" xfId="0" applyNumberFormat="1" applyFont="1" applyFill="1" applyBorder="1" applyAlignment="1"/>
    <xf numFmtId="0" fontId="40" fillId="0" borderId="0" xfId="0" applyFont="1" applyAlignment="1">
      <alignment wrapText="1"/>
    </xf>
    <xf numFmtId="0" fontId="25" fillId="0" borderId="5" xfId="0" quotePrefix="1" applyFont="1" applyBorder="1"/>
    <xf numFmtId="14" fontId="0" fillId="0" borderId="0" xfId="0" applyNumberFormat="1"/>
    <xf numFmtId="0" fontId="46" fillId="0" borderId="0" xfId="0" applyFont="1"/>
    <xf numFmtId="14" fontId="13" fillId="0" borderId="0" xfId="8" applyNumberFormat="1" applyFont="1" applyProtection="1">
      <protection locked="0"/>
    </xf>
    <xf numFmtId="44" fontId="7" fillId="8" borderId="95" xfId="8" applyFont="1" applyFill="1" applyBorder="1" applyAlignment="1" applyProtection="1">
      <alignment horizontal="center"/>
      <protection locked="0"/>
    </xf>
    <xf numFmtId="174" fontId="13" fillId="0" borderId="0" xfId="8" applyNumberFormat="1" applyFont="1" applyProtection="1">
      <protection locked="0"/>
    </xf>
    <xf numFmtId="174" fontId="46" fillId="2" borderId="92" xfId="8" applyNumberFormat="1" applyFont="1" applyFill="1" applyBorder="1" applyAlignment="1" applyProtection="1">
      <alignment horizontal="center"/>
      <protection locked="0"/>
    </xf>
    <xf numFmtId="174" fontId="46" fillId="0" borderId="0" xfId="8" applyNumberFormat="1" applyFont="1" applyFill="1" applyAlignment="1" applyProtection="1">
      <alignment horizontal="center"/>
      <protection locked="0"/>
    </xf>
    <xf numFmtId="174" fontId="11" fillId="0" borderId="5" xfId="0" applyNumberFormat="1" applyFont="1" applyBorder="1" applyAlignment="1" applyProtection="1">
      <alignment horizontal="center"/>
      <protection locked="0"/>
    </xf>
    <xf numFmtId="174" fontId="13" fillId="0" borderId="0" xfId="8" applyNumberFormat="1" applyFont="1" applyFill="1" applyAlignment="1" applyProtection="1">
      <alignment horizontal="center"/>
      <protection locked="0"/>
    </xf>
    <xf numFmtId="174" fontId="13" fillId="0" borderId="0" xfId="8" applyNumberFormat="1" applyFont="1" applyAlignment="1" applyProtection="1">
      <alignment horizontal="center"/>
      <protection locked="0"/>
    </xf>
    <xf numFmtId="0" fontId="33" fillId="8" borderId="7" xfId="0" applyFont="1" applyFill="1" applyBorder="1" applyAlignment="1" applyProtection="1">
      <alignment horizontal="center"/>
      <protection locked="0"/>
    </xf>
    <xf numFmtId="175" fontId="25" fillId="0" borderId="0" xfId="8" applyNumberFormat="1" applyFont="1" applyFill="1" applyAlignment="1" applyProtection="1">
      <alignment horizontal="center"/>
    </xf>
    <xf numFmtId="0" fontId="50" fillId="0" borderId="0" xfId="0" applyFont="1" applyFill="1" applyAlignment="1" applyProtection="1">
      <alignment horizontal="center"/>
      <protection locked="0"/>
    </xf>
    <xf numFmtId="0" fontId="50" fillId="7" borderId="34" xfId="0" applyFont="1" applyFill="1" applyBorder="1" applyProtection="1">
      <protection locked="0"/>
    </xf>
    <xf numFmtId="0" fontId="50" fillId="7" borderId="36" xfId="0" applyFont="1" applyFill="1" applyBorder="1" applyProtection="1">
      <protection locked="0"/>
    </xf>
    <xf numFmtId="0" fontId="25" fillId="7" borderId="36" xfId="0" applyFont="1" applyFill="1" applyBorder="1" applyProtection="1"/>
    <xf numFmtId="44" fontId="25" fillId="7" borderId="36" xfId="8" applyFont="1" applyFill="1" applyBorder="1" applyProtection="1"/>
    <xf numFmtId="175" fontId="25" fillId="7" borderId="35" xfId="8" applyNumberFormat="1" applyFont="1" applyFill="1" applyBorder="1" applyProtection="1"/>
    <xf numFmtId="0" fontId="50" fillId="0" borderId="0" xfId="0" applyFont="1" applyFill="1" applyBorder="1" applyProtection="1">
      <protection locked="0"/>
    </xf>
    <xf numFmtId="174" fontId="25" fillId="2" borderId="57" xfId="0" applyNumberFormat="1" applyFont="1" applyFill="1" applyBorder="1" applyAlignment="1">
      <alignment horizontal="center"/>
    </xf>
    <xf numFmtId="14" fontId="0" fillId="0" borderId="0" xfId="0" applyNumberFormat="1" applyBorder="1" applyAlignment="1">
      <alignment horizontal="center"/>
    </xf>
    <xf numFmtId="170" fontId="146" fillId="6" borderId="36" xfId="5" applyNumberFormat="1" applyFont="1" applyFill="1" applyBorder="1" applyAlignment="1" applyProtection="1">
      <alignment horizontal="center"/>
      <protection locked="0"/>
    </xf>
    <xf numFmtId="2" fontId="147" fillId="0" borderId="0" xfId="5" applyNumberFormat="1" applyFont="1" applyFill="1" applyProtection="1"/>
    <xf numFmtId="2" fontId="7" fillId="2" borderId="4" xfId="5" applyNumberFormat="1" applyFont="1" applyFill="1" applyBorder="1" applyProtection="1">
      <protection locked="0"/>
    </xf>
    <xf numFmtId="2" fontId="149" fillId="0" borderId="0" xfId="5" applyNumberFormat="1" applyFont="1" applyFill="1" applyProtection="1"/>
    <xf numFmtId="0" fontId="150" fillId="0" borderId="0" xfId="0" applyFont="1"/>
    <xf numFmtId="0" fontId="39" fillId="0" borderId="0" xfId="0" applyFont="1" applyAlignment="1">
      <alignment wrapText="1"/>
    </xf>
    <xf numFmtId="0" fontId="39" fillId="0" borderId="0" xfId="0" applyNumberFormat="1" applyFont="1" applyAlignment="1">
      <alignment wrapText="1"/>
    </xf>
    <xf numFmtId="0" fontId="41" fillId="0" borderId="0" xfId="0" applyFont="1" applyAlignment="1">
      <alignment wrapText="1"/>
    </xf>
    <xf numFmtId="0" fontId="151" fillId="0" borderId="0" xfId="0" applyFont="1" applyAlignment="1">
      <alignment wrapText="1"/>
    </xf>
    <xf numFmtId="0" fontId="41" fillId="0" borderId="0" xfId="0" applyNumberFormat="1" applyFont="1" applyAlignment="1">
      <alignment wrapText="1"/>
    </xf>
    <xf numFmtId="0" fontId="152" fillId="0" borderId="5" xfId="0" applyFont="1" applyBorder="1"/>
    <xf numFmtId="0" fontId="152" fillId="0" borderId="0" xfId="0" applyFont="1" applyBorder="1"/>
    <xf numFmtId="0" fontId="25" fillId="0" borderId="0" xfId="0" applyFont="1" applyAlignment="1">
      <alignment wrapText="1"/>
    </xf>
    <xf numFmtId="0" fontId="153" fillId="0" borderId="0" xfId="0" applyFont="1"/>
    <xf numFmtId="0" fontId="8" fillId="0" borderId="0" xfId="0" applyFont="1" applyAlignment="1">
      <alignment wrapText="1"/>
    </xf>
    <xf numFmtId="2" fontId="27" fillId="8" borderId="34" xfId="5" applyNumberFormat="1" applyFont="1" applyFill="1" applyBorder="1" applyProtection="1"/>
    <xf numFmtId="2" fontId="5" fillId="8" borderId="36" xfId="5" applyNumberFormat="1" applyFont="1" applyFill="1" applyBorder="1" applyProtection="1"/>
    <xf numFmtId="2" fontId="5" fillId="8" borderId="36" xfId="5" applyNumberFormat="1" applyFont="1" applyFill="1" applyBorder="1" applyAlignment="1" applyProtection="1">
      <protection locked="0"/>
    </xf>
    <xf numFmtId="2" fontId="5" fillId="8" borderId="35" xfId="5" applyNumberFormat="1" applyFont="1" applyFill="1" applyBorder="1" applyAlignment="1" applyProtection="1">
      <protection locked="0"/>
    </xf>
    <xf numFmtId="0" fontId="157" fillId="0" borderId="0" xfId="0" applyFont="1" applyFill="1" applyBorder="1"/>
    <xf numFmtId="0" fontId="42" fillId="0" borderId="0" xfId="0" applyFont="1" applyBorder="1"/>
    <xf numFmtId="0" fontId="29" fillId="0" borderId="0" xfId="0" applyFont="1" applyAlignment="1" applyProtection="1">
      <alignment horizontal="center"/>
      <protection locked="0"/>
    </xf>
    <xf numFmtId="2" fontId="155" fillId="4" borderId="57" xfId="5" applyNumberFormat="1" applyFont="1" applyFill="1" applyBorder="1" applyProtection="1"/>
    <xf numFmtId="2" fontId="163" fillId="4" borderId="34" xfId="5" applyNumberFormat="1" applyFont="1" applyFill="1" applyBorder="1" applyProtection="1"/>
    <xf numFmtId="0" fontId="8" fillId="2" borderId="34" xfId="0" applyFont="1" applyFill="1" applyBorder="1" applyAlignment="1">
      <alignment horizontal="left"/>
    </xf>
    <xf numFmtId="0" fontId="8" fillId="2" borderId="91" xfId="0" applyFont="1" applyFill="1" applyBorder="1" applyAlignment="1">
      <alignment horizontal="left"/>
    </xf>
    <xf numFmtId="0" fontId="8" fillId="2" borderId="57" xfId="0" applyFont="1" applyFill="1" applyBorder="1" applyAlignment="1">
      <alignment horizontal="left"/>
    </xf>
    <xf numFmtId="0" fontId="42" fillId="0" borderId="5" xfId="0" applyFont="1" applyBorder="1"/>
    <xf numFmtId="0" fontId="78" fillId="0" borderId="0" xfId="0" applyFont="1"/>
    <xf numFmtId="0" fontId="164" fillId="0" borderId="0" xfId="0" applyFont="1" applyFill="1" applyAlignment="1">
      <alignment wrapText="1"/>
    </xf>
    <xf numFmtId="0" fontId="78" fillId="0" borderId="0" xfId="0" applyFont="1" applyAlignment="1">
      <alignment wrapText="1"/>
    </xf>
    <xf numFmtId="0" fontId="165" fillId="0" borderId="0" xfId="0" applyFont="1" applyAlignment="1">
      <alignment wrapText="1"/>
    </xf>
    <xf numFmtId="2" fontId="42" fillId="0" borderId="0" xfId="5" applyNumberFormat="1" applyFont="1" applyFill="1" applyBorder="1" applyAlignment="1" applyProtection="1">
      <alignment horizontal="left"/>
    </xf>
    <xf numFmtId="0" fontId="166" fillId="0" borderId="0" xfId="0" applyFont="1" applyFill="1"/>
    <xf numFmtId="0" fontId="167" fillId="0" borderId="0" xfId="0" applyFont="1" applyAlignment="1">
      <alignment horizontal="center"/>
    </xf>
    <xf numFmtId="0" fontId="166" fillId="0" borderId="0" xfId="0" applyFont="1"/>
    <xf numFmtId="0" fontId="93" fillId="14" borderId="0" xfId="0" applyFont="1" applyFill="1" applyBorder="1" applyAlignment="1">
      <alignment horizontal="center"/>
    </xf>
    <xf numFmtId="0" fontId="92" fillId="0" borderId="0" xfId="0" applyFont="1" applyFill="1" applyBorder="1"/>
    <xf numFmtId="0" fontId="36" fillId="0" borderId="0" xfId="0" applyFont="1" applyBorder="1"/>
    <xf numFmtId="0" fontId="37" fillId="0" borderId="0" xfId="0" applyFont="1" applyBorder="1"/>
    <xf numFmtId="0" fontId="25" fillId="0" borderId="20" xfId="0" quotePrefix="1" applyFont="1" applyBorder="1"/>
    <xf numFmtId="0" fontId="166" fillId="0" borderId="0" xfId="0" quotePrefix="1" applyNumberFormat="1" applyFont="1" applyAlignment="1">
      <alignment wrapText="1"/>
    </xf>
    <xf numFmtId="0" fontId="168" fillId="0" borderId="0" xfId="0" applyFont="1" applyAlignment="1">
      <alignment vertical="top"/>
    </xf>
    <xf numFmtId="0" fontId="98" fillId="0" borderId="0" xfId="0" quotePrefix="1" applyNumberFormat="1" applyFont="1" applyAlignment="1">
      <alignment wrapText="1"/>
    </xf>
    <xf numFmtId="0" fontId="0" fillId="0" borderId="0" xfId="0" applyBorder="1" applyAlignment="1" applyProtection="1">
      <alignment horizontal="center"/>
      <protection locked="0"/>
    </xf>
    <xf numFmtId="0" fontId="8" fillId="0" borderId="109" xfId="0" applyFont="1" applyBorder="1" applyAlignment="1" applyProtection="1">
      <alignment horizontal="center"/>
      <protection locked="0"/>
    </xf>
    <xf numFmtId="173" fontId="8" fillId="0" borderId="109" xfId="0" applyNumberFormat="1" applyFont="1" applyBorder="1" applyAlignment="1" applyProtection="1">
      <alignment horizontal="center"/>
      <protection locked="0"/>
    </xf>
    <xf numFmtId="0" fontId="82" fillId="0" borderId="82" xfId="0" applyFont="1" applyBorder="1" applyAlignment="1">
      <alignment horizontal="center"/>
    </xf>
    <xf numFmtId="0" fontId="82" fillId="0" borderId="107" xfId="0" applyFont="1" applyBorder="1" applyAlignment="1">
      <alignment horizontal="center"/>
    </xf>
    <xf numFmtId="0" fontId="82" fillId="0" borderId="107" xfId="0" applyFont="1" applyBorder="1" applyAlignment="1">
      <alignment horizontal="center" wrapText="1"/>
    </xf>
    <xf numFmtId="0" fontId="82" fillId="0" borderId="81" xfId="0" applyFont="1" applyBorder="1" applyAlignment="1">
      <alignment horizontal="center"/>
    </xf>
    <xf numFmtId="0" fontId="0" fillId="0" borderId="55" xfId="0" applyBorder="1" applyAlignment="1"/>
    <xf numFmtId="0" fontId="41" fillId="0" borderId="20" xfId="0" applyFont="1" applyBorder="1"/>
    <xf numFmtId="0" fontId="72" fillId="0" borderId="20" xfId="0" applyFont="1" applyBorder="1"/>
    <xf numFmtId="176" fontId="0" fillId="2" borderId="36" xfId="0" applyNumberFormat="1" applyFill="1" applyBorder="1" applyAlignment="1">
      <alignment horizontal="left"/>
    </xf>
    <xf numFmtId="176" fontId="0" fillId="2" borderId="35" xfId="0" applyNumberFormat="1" applyFill="1" applyBorder="1" applyAlignment="1">
      <alignment horizontal="left"/>
    </xf>
    <xf numFmtId="174" fontId="25" fillId="2" borderId="34" xfId="0" applyNumberFormat="1" applyFont="1" applyFill="1" applyBorder="1" applyAlignment="1">
      <alignment horizontal="left"/>
    </xf>
    <xf numFmtId="0" fontId="169" fillId="0" borderId="0" xfId="0" applyFont="1" applyAlignment="1">
      <alignment horizontal="center"/>
    </xf>
    <xf numFmtId="0" fontId="44" fillId="0" borderId="94" xfId="0" applyFont="1" applyBorder="1" applyAlignment="1">
      <alignment wrapText="1"/>
    </xf>
    <xf numFmtId="0" fontId="44" fillId="3" borderId="20" xfId="0" applyFont="1" applyFill="1" applyBorder="1" applyAlignment="1">
      <alignment horizontal="center"/>
    </xf>
    <xf numFmtId="2" fontId="5" fillId="2" borderId="5" xfId="5" applyNumberFormat="1" applyFont="1" applyFill="1" applyBorder="1" applyAlignment="1" applyProtection="1">
      <alignment wrapText="1"/>
    </xf>
    <xf numFmtId="9" fontId="8" fillId="0" borderId="19" xfId="5" applyNumberFormat="1" applyFont="1" applyFill="1" applyBorder="1" applyProtection="1">
      <protection locked="0"/>
    </xf>
    <xf numFmtId="2" fontId="5" fillId="0" borderId="5" xfId="5" applyNumberFormat="1" applyFont="1" applyFill="1" applyBorder="1" applyAlignment="1" applyProtection="1">
      <alignment wrapText="1"/>
    </xf>
    <xf numFmtId="9" fontId="8" fillId="2" borderId="0" xfId="5" applyNumberFormat="1" applyFont="1" applyFill="1" applyBorder="1" applyProtection="1">
      <protection locked="0"/>
    </xf>
    <xf numFmtId="0" fontId="33" fillId="0" borderId="4" xfId="0" applyFont="1" applyFill="1" applyBorder="1" applyAlignment="1" applyProtection="1">
      <alignment horizontal="center"/>
      <protection locked="0"/>
    </xf>
    <xf numFmtId="9" fontId="72" fillId="0" borderId="0" xfId="0" applyNumberFormat="1" applyFont="1" applyFill="1" applyBorder="1" applyAlignment="1">
      <alignment horizontal="center"/>
    </xf>
    <xf numFmtId="2" fontId="74" fillId="0" borderId="0" xfId="5" applyNumberFormat="1" applyFont="1" applyFill="1" applyBorder="1" applyAlignment="1" applyProtection="1">
      <alignment wrapText="1"/>
    </xf>
    <xf numFmtId="2" fontId="71" fillId="0" borderId="0" xfId="5" applyNumberFormat="1" applyFont="1" applyFill="1" applyBorder="1" applyAlignment="1" applyProtection="1"/>
    <xf numFmtId="0" fontId="0" fillId="0" borderId="0" xfId="0" applyAlignment="1">
      <alignment horizontal="left" indent="1"/>
    </xf>
    <xf numFmtId="0" fontId="170" fillId="0" borderId="0" xfId="0" applyFont="1" applyAlignment="1">
      <alignment horizontal="left" indent="1"/>
    </xf>
    <xf numFmtId="174" fontId="8" fillId="2" borderId="57" xfId="0" applyNumberFormat="1" applyFont="1" applyFill="1" applyBorder="1" applyAlignment="1">
      <alignment horizontal="center"/>
    </xf>
    <xf numFmtId="0" fontId="90" fillId="0" borderId="0" xfId="0" applyFont="1" applyBorder="1" applyAlignment="1">
      <alignment horizontal="center" wrapText="1"/>
    </xf>
    <xf numFmtId="0" fontId="0" fillId="0" borderId="0" xfId="0" applyBorder="1" applyAlignment="1">
      <alignment horizontal="center" wrapText="1"/>
    </xf>
    <xf numFmtId="0" fontId="76" fillId="0" borderId="0" xfId="0" applyFont="1"/>
    <xf numFmtId="0" fontId="11" fillId="2" borderId="95" xfId="0" applyFont="1" applyFill="1" applyBorder="1" applyAlignment="1" applyProtection="1">
      <alignment horizontal="right"/>
      <protection locked="0"/>
    </xf>
    <xf numFmtId="5" fontId="11" fillId="0" borderId="3" xfId="0" applyNumberFormat="1" applyFont="1" applyFill="1" applyBorder="1" applyProtection="1">
      <protection locked="0"/>
    </xf>
    <xf numFmtId="14" fontId="46" fillId="2" borderId="92" xfId="8" applyNumberFormat="1" applyFont="1" applyFill="1" applyBorder="1" applyAlignment="1" applyProtection="1">
      <alignment horizontal="center"/>
      <protection locked="0"/>
    </xf>
    <xf numFmtId="181" fontId="0" fillId="2" borderId="0" xfId="8" applyNumberFormat="1" applyFont="1" applyFill="1"/>
    <xf numFmtId="181" fontId="0" fillId="0" borderId="19" xfId="8" applyNumberFormat="1" applyFont="1" applyBorder="1"/>
    <xf numFmtId="181" fontId="0" fillId="2" borderId="57" xfId="8" applyNumberFormat="1" applyFont="1" applyFill="1" applyBorder="1"/>
    <xf numFmtId="181" fontId="33" fillId="0" borderId="0" xfId="8" applyNumberFormat="1" applyFont="1" applyBorder="1" applyProtection="1">
      <protection locked="0"/>
    </xf>
    <xf numFmtId="181" fontId="67" fillId="7" borderId="36" xfId="8" applyNumberFormat="1" applyFont="1" applyFill="1" applyBorder="1" applyProtection="1"/>
    <xf numFmtId="181" fontId="8" fillId="2" borderId="4" xfId="8" applyNumberFormat="1" applyFont="1" applyFill="1" applyBorder="1" applyProtection="1">
      <protection locked="0"/>
    </xf>
    <xf numFmtId="181" fontId="46" fillId="2" borderId="4" xfId="8" applyNumberFormat="1" applyFont="1" applyFill="1" applyBorder="1" applyProtection="1">
      <protection locked="0"/>
    </xf>
    <xf numFmtId="182" fontId="67" fillId="8" borderId="0" xfId="8" applyNumberFormat="1" applyFont="1" applyFill="1" applyBorder="1" applyProtection="1"/>
    <xf numFmtId="182" fontId="68" fillId="2" borderId="7" xfId="8" applyNumberFormat="1" applyFont="1" applyFill="1" applyBorder="1" applyProtection="1"/>
    <xf numFmtId="182" fontId="68" fillId="2" borderId="0" xfId="8" applyNumberFormat="1" applyFont="1" applyFill="1" applyBorder="1" applyProtection="1">
      <protection locked="0"/>
    </xf>
    <xf numFmtId="182" fontId="46" fillId="2" borderId="4" xfId="8" applyNumberFormat="1" applyFont="1" applyFill="1" applyBorder="1" applyProtection="1">
      <protection locked="0"/>
    </xf>
    <xf numFmtId="182" fontId="68" fillId="8" borderId="7" xfId="8" applyNumberFormat="1" applyFont="1" applyFill="1" applyBorder="1" applyProtection="1"/>
    <xf numFmtId="182" fontId="68" fillId="2" borderId="80" xfId="8" applyNumberFormat="1" applyFont="1" applyFill="1" applyBorder="1" applyProtection="1"/>
    <xf numFmtId="182" fontId="68" fillId="0" borderId="5" xfId="8" applyNumberFormat="1" applyFont="1" applyFill="1" applyBorder="1" applyProtection="1"/>
    <xf numFmtId="182" fontId="68" fillId="0" borderId="7" xfId="8" applyNumberFormat="1" applyFont="1" applyFill="1" applyBorder="1" applyProtection="1"/>
    <xf numFmtId="182" fontId="67" fillId="8" borderId="7" xfId="8" applyNumberFormat="1" applyFont="1" applyFill="1" applyBorder="1" applyProtection="1"/>
    <xf numFmtId="182" fontId="46" fillId="8" borderId="4" xfId="8" applyNumberFormat="1" applyFont="1" applyFill="1" applyBorder="1" applyAlignment="1" applyProtection="1">
      <alignment horizontal="center"/>
      <protection locked="0"/>
    </xf>
    <xf numFmtId="182" fontId="46" fillId="0" borderId="4" xfId="8" applyNumberFormat="1" applyFont="1" applyBorder="1" applyProtection="1">
      <protection locked="0"/>
    </xf>
    <xf numFmtId="182" fontId="67" fillId="0" borderId="0" xfId="8" applyNumberFormat="1" applyFont="1" applyFill="1" applyBorder="1" applyProtection="1"/>
    <xf numFmtId="182" fontId="46" fillId="8" borderId="90" xfId="8" applyNumberFormat="1" applyFont="1" applyFill="1" applyBorder="1" applyProtection="1">
      <protection locked="0"/>
    </xf>
    <xf numFmtId="182" fontId="68" fillId="8" borderId="0" xfId="8" applyNumberFormat="1" applyFont="1" applyFill="1" applyBorder="1" applyProtection="1"/>
    <xf numFmtId="182" fontId="46" fillId="2" borderId="95" xfId="8" applyNumberFormat="1" applyFont="1" applyFill="1" applyBorder="1" applyProtection="1">
      <protection locked="0"/>
    </xf>
    <xf numFmtId="182" fontId="68" fillId="0" borderId="7" xfId="8" applyNumberFormat="1" applyFont="1" applyBorder="1" applyProtection="1"/>
    <xf numFmtId="182" fontId="68" fillId="0" borderId="5" xfId="8" applyNumberFormat="1" applyFont="1" applyBorder="1" applyProtection="1"/>
    <xf numFmtId="182" fontId="46" fillId="8" borderId="95" xfId="8" applyNumberFormat="1" applyFont="1" applyFill="1" applyBorder="1" applyProtection="1">
      <protection locked="0"/>
    </xf>
    <xf numFmtId="182" fontId="46" fillId="2" borderId="95" xfId="0" applyNumberFormat="1" applyFont="1" applyFill="1" applyBorder="1" applyProtection="1">
      <protection locked="0"/>
    </xf>
    <xf numFmtId="3" fontId="46" fillId="8" borderId="95" xfId="8" applyNumberFormat="1" applyFont="1" applyFill="1" applyBorder="1" applyProtection="1">
      <protection locked="0"/>
    </xf>
    <xf numFmtId="3" fontId="46" fillId="2" borderId="95" xfId="0" applyNumberFormat="1" applyFont="1" applyFill="1" applyBorder="1" applyProtection="1">
      <protection locked="0"/>
    </xf>
    <xf numFmtId="1" fontId="46" fillId="8" borderId="95" xfId="8" applyNumberFormat="1" applyFont="1" applyFill="1" applyBorder="1" applyProtection="1">
      <protection locked="0"/>
    </xf>
    <xf numFmtId="0" fontId="11" fillId="2" borderId="110" xfId="0" applyFont="1" applyFill="1" applyBorder="1" applyProtection="1">
      <protection locked="0"/>
    </xf>
    <xf numFmtId="0" fontId="48" fillId="0" borderId="4" xfId="0" applyFont="1" applyBorder="1" applyProtection="1">
      <protection locked="0"/>
    </xf>
    <xf numFmtId="0" fontId="33" fillId="0" borderId="4" xfId="0" applyFont="1" applyBorder="1" applyProtection="1">
      <protection locked="0"/>
    </xf>
    <xf numFmtId="0" fontId="33" fillId="0" borderId="104" xfId="0" applyFont="1" applyBorder="1" applyAlignment="1" applyProtection="1">
      <alignment horizontal="right"/>
    </xf>
    <xf numFmtId="0" fontId="7" fillId="0" borderId="105" xfId="0" applyFont="1" applyBorder="1" applyAlignment="1" applyProtection="1">
      <alignment horizontal="right"/>
    </xf>
    <xf numFmtId="44" fontId="7" fillId="0" borderId="111" xfId="8" applyFont="1" applyBorder="1" applyAlignment="1" applyProtection="1">
      <alignment horizontal="right"/>
    </xf>
    <xf numFmtId="182" fontId="123" fillId="2" borderId="7" xfId="8" applyNumberFormat="1" applyFont="1" applyFill="1" applyBorder="1" applyProtection="1"/>
    <xf numFmtId="183" fontId="33" fillId="0" borderId="0" xfId="8" applyNumberFormat="1" applyFont="1" applyBorder="1" applyProtection="1">
      <protection locked="0"/>
    </xf>
    <xf numFmtId="183" fontId="8" fillId="2" borderId="4" xfId="8" applyNumberFormat="1" applyFont="1" applyFill="1" applyBorder="1" applyProtection="1">
      <protection locked="0"/>
    </xf>
    <xf numFmtId="183" fontId="46" fillId="2" borderId="4" xfId="8" applyNumberFormat="1" applyFont="1" applyFill="1" applyBorder="1" applyProtection="1">
      <protection locked="0"/>
    </xf>
    <xf numFmtId="183" fontId="68" fillId="0" borderId="0" xfId="8" applyNumberFormat="1" applyFont="1" applyBorder="1" applyProtection="1"/>
    <xf numFmtId="183" fontId="46" fillId="2" borderId="49" xfId="8" applyNumberFormat="1" applyFont="1" applyFill="1" applyBorder="1" applyProtection="1"/>
    <xf numFmtId="183" fontId="46" fillId="2" borderId="49" xfId="8" applyNumberFormat="1" applyFont="1" applyFill="1" applyBorder="1" applyAlignment="1" applyProtection="1">
      <alignment horizontal="right"/>
    </xf>
    <xf numFmtId="183" fontId="68" fillId="0" borderId="0" xfId="8" applyNumberFormat="1" applyFont="1" applyBorder="1" applyAlignment="1" applyProtection="1">
      <alignment horizontal="right"/>
    </xf>
    <xf numFmtId="182" fontId="29" fillId="3" borderId="35" xfId="8" applyNumberFormat="1" applyFont="1" applyFill="1" applyBorder="1" applyProtection="1"/>
    <xf numFmtId="182" fontId="29" fillId="13" borderId="35" xfId="8" applyNumberFormat="1" applyFont="1" applyFill="1" applyBorder="1" applyProtection="1"/>
    <xf numFmtId="182" fontId="29" fillId="17" borderId="35" xfId="8" applyNumberFormat="1" applyFont="1" applyFill="1" applyBorder="1" applyProtection="1"/>
    <xf numFmtId="182" fontId="33" fillId="0" borderId="0" xfId="8" applyNumberFormat="1" applyFont="1" applyBorder="1" applyProtection="1">
      <protection locked="0"/>
    </xf>
    <xf numFmtId="182" fontId="29" fillId="0" borderId="0" xfId="8" applyNumberFormat="1" applyFont="1" applyBorder="1" applyProtection="1">
      <protection locked="0"/>
    </xf>
    <xf numFmtId="182" fontId="0" fillId="0" borderId="0" xfId="0" applyNumberFormat="1" applyAlignment="1">
      <alignment wrapText="1"/>
    </xf>
    <xf numFmtId="182" fontId="67" fillId="13" borderId="20" xfId="8" applyNumberFormat="1" applyFont="1" applyFill="1" applyBorder="1" applyProtection="1"/>
    <xf numFmtId="182" fontId="67" fillId="13" borderId="34" xfId="8" applyNumberFormat="1" applyFont="1" applyFill="1" applyBorder="1" applyProtection="1"/>
    <xf numFmtId="182" fontId="7" fillId="13" borderId="4" xfId="8" applyNumberFormat="1" applyFont="1" applyFill="1" applyBorder="1" applyProtection="1"/>
    <xf numFmtId="182" fontId="67" fillId="13" borderId="7" xfId="8" applyNumberFormat="1" applyFont="1" applyFill="1" applyBorder="1" applyProtection="1"/>
    <xf numFmtId="182" fontId="65" fillId="0" borderId="4" xfId="8" applyNumberFormat="1" applyFont="1" applyFill="1" applyBorder="1" applyProtection="1"/>
    <xf numFmtId="182" fontId="69" fillId="5" borderId="7" xfId="8" applyNumberFormat="1" applyFont="1" applyFill="1" applyBorder="1" applyProtection="1"/>
    <xf numFmtId="182" fontId="8" fillId="2" borderId="4" xfId="8" applyNumberFormat="1" applyFont="1" applyFill="1" applyBorder="1" applyProtection="1">
      <protection locked="0"/>
    </xf>
    <xf numFmtId="164" fontId="8" fillId="2" borderId="4" xfId="8" applyNumberFormat="1" applyFont="1" applyFill="1" applyBorder="1" applyProtection="1">
      <protection locked="0"/>
    </xf>
    <xf numFmtId="164" fontId="46" fillId="2" borderId="4" xfId="8" applyNumberFormat="1" applyFont="1" applyFill="1" applyBorder="1" applyProtection="1">
      <protection locked="0"/>
    </xf>
    <xf numFmtId="182" fontId="68" fillId="0" borderId="80" xfId="8" applyNumberFormat="1" applyFont="1" applyBorder="1" applyProtection="1"/>
    <xf numFmtId="182" fontId="67" fillId="13" borderId="0" xfId="8" applyNumberFormat="1" applyFont="1" applyFill="1" applyBorder="1" applyProtection="1"/>
    <xf numFmtId="182" fontId="68" fillId="0" borderId="0" xfId="8" applyNumberFormat="1" applyFont="1" applyBorder="1" applyProtection="1"/>
    <xf numFmtId="182" fontId="67" fillId="7" borderId="36" xfId="8" applyNumberFormat="1" applyFont="1" applyFill="1" applyBorder="1" applyProtection="1"/>
    <xf numFmtId="182" fontId="68" fillId="0" borderId="0" xfId="8" applyNumberFormat="1" applyFont="1" applyFill="1" applyBorder="1" applyProtection="1"/>
    <xf numFmtId="182" fontId="46" fillId="2" borderId="107" xfId="8" applyNumberFormat="1" applyFont="1" applyFill="1" applyBorder="1" applyProtection="1">
      <protection locked="0"/>
    </xf>
    <xf numFmtId="182" fontId="8" fillId="13" borderId="4" xfId="8" applyNumberFormat="1" applyFont="1" applyFill="1" applyBorder="1" applyProtection="1">
      <protection locked="0"/>
    </xf>
    <xf numFmtId="182" fontId="46" fillId="2" borderId="49" xfId="8" applyNumberFormat="1" applyFont="1" applyFill="1" applyBorder="1" applyProtection="1"/>
    <xf numFmtId="164" fontId="67" fillId="7" borderId="36" xfId="8" applyNumberFormat="1" applyFont="1" applyFill="1" applyBorder="1" applyProtection="1"/>
    <xf numFmtId="182" fontId="67" fillId="0" borderId="0" xfId="8" applyNumberFormat="1" applyFont="1" applyFill="1" applyBorder="1" applyProtection="1">
      <protection locked="0"/>
    </xf>
    <xf numFmtId="182" fontId="68" fillId="0" borderId="0" xfId="8" applyNumberFormat="1" applyFont="1" applyBorder="1" applyProtection="1">
      <protection locked="0"/>
    </xf>
    <xf numFmtId="165" fontId="46" fillId="2" borderId="4" xfId="8" applyNumberFormat="1" applyFont="1" applyFill="1" applyBorder="1" applyProtection="1">
      <protection locked="0"/>
    </xf>
    <xf numFmtId="165" fontId="67" fillId="17" borderId="34" xfId="8" applyNumberFormat="1" applyFont="1" applyFill="1" applyBorder="1" applyAlignment="1" applyProtection="1">
      <alignment horizontal="right"/>
    </xf>
    <xf numFmtId="165" fontId="67" fillId="0" borderId="0" xfId="8" applyNumberFormat="1" applyFont="1" applyBorder="1" applyAlignment="1" applyProtection="1">
      <alignment horizontal="right"/>
    </xf>
    <xf numFmtId="165" fontId="67" fillId="17" borderId="36" xfId="8" applyNumberFormat="1" applyFont="1" applyFill="1" applyBorder="1" applyProtection="1"/>
    <xf numFmtId="182" fontId="68" fillId="2" borderId="0" xfId="8" applyNumberFormat="1" applyFont="1" applyFill="1" applyBorder="1" applyProtection="1"/>
    <xf numFmtId="182" fontId="67" fillId="2" borderId="0" xfId="8" applyNumberFormat="1" applyFont="1" applyFill="1" applyBorder="1" applyProtection="1"/>
    <xf numFmtId="182" fontId="67" fillId="2" borderId="0" xfId="8" applyNumberFormat="1" applyFont="1" applyFill="1" applyBorder="1" applyProtection="1">
      <protection locked="0"/>
    </xf>
    <xf numFmtId="182" fontId="67" fillId="0" borderId="7" xfId="8" applyNumberFormat="1" applyFont="1" applyFill="1" applyBorder="1" applyProtection="1"/>
    <xf numFmtId="182" fontId="46" fillId="8" borderId="4" xfId="8" applyNumberFormat="1" applyFont="1" applyFill="1" applyBorder="1" applyProtection="1">
      <protection locked="0"/>
    </xf>
    <xf numFmtId="182" fontId="46" fillId="2" borderId="92" xfId="0" applyNumberFormat="1" applyFont="1" applyFill="1" applyBorder="1" applyProtection="1">
      <protection locked="0"/>
    </xf>
    <xf numFmtId="182" fontId="46" fillId="2" borderId="92" xfId="8" applyNumberFormat="1" applyFont="1" applyFill="1" applyBorder="1" applyProtection="1">
      <protection locked="0"/>
    </xf>
    <xf numFmtId="182" fontId="3" fillId="0" borderId="22" xfId="8" applyNumberFormat="1" applyFont="1" applyFill="1" applyBorder="1" applyProtection="1"/>
    <xf numFmtId="182" fontId="3" fillId="0" borderId="0" xfId="8" applyNumberFormat="1" applyFont="1" applyFill="1" applyBorder="1" applyProtection="1"/>
    <xf numFmtId="182" fontId="5" fillId="5" borderId="19" xfId="8" applyNumberFormat="1" applyFont="1" applyFill="1" applyBorder="1" applyProtection="1"/>
    <xf numFmtId="182" fontId="5" fillId="2" borderId="0" xfId="8" applyNumberFormat="1" applyFont="1" applyFill="1" applyBorder="1" applyProtection="1">
      <protection locked="0"/>
    </xf>
    <xf numFmtId="182" fontId="24" fillId="13" borderId="19" xfId="8" applyNumberFormat="1" applyFont="1" applyFill="1" applyBorder="1" applyProtection="1"/>
    <xf numFmtId="182" fontId="3" fillId="0" borderId="5" xfId="8" applyNumberFormat="1" applyFont="1" applyFill="1" applyBorder="1" applyProtection="1"/>
    <xf numFmtId="182" fontId="5" fillId="8" borderId="21" xfId="8" applyNumberFormat="1" applyFont="1" applyFill="1" applyBorder="1" applyProtection="1"/>
    <xf numFmtId="182" fontId="5" fillId="2" borderId="22" xfId="8" applyNumberFormat="1" applyFont="1" applyFill="1" applyBorder="1" applyProtection="1">
      <protection locked="0"/>
    </xf>
    <xf numFmtId="182" fontId="27" fillId="17" borderId="21" xfId="8" applyNumberFormat="1" applyFont="1" applyFill="1" applyBorder="1" applyProtection="1"/>
    <xf numFmtId="182" fontId="3" fillId="0" borderId="0" xfId="8" applyNumberFormat="1" applyFont="1" applyProtection="1"/>
    <xf numFmtId="182" fontId="27" fillId="3" borderId="4" xfId="8" applyNumberFormat="1" applyFont="1" applyFill="1" applyBorder="1" applyProtection="1"/>
    <xf numFmtId="182" fontId="74" fillId="0" borderId="22" xfId="1" applyNumberFormat="1" applyFont="1" applyFill="1" applyBorder="1" applyProtection="1"/>
    <xf numFmtId="182" fontId="27" fillId="3" borderId="21" xfId="8" applyNumberFormat="1" applyFont="1" applyFill="1" applyBorder="1" applyProtection="1"/>
    <xf numFmtId="182" fontId="3" fillId="0" borderId="0" xfId="8" applyNumberFormat="1" applyFont="1" applyBorder="1" applyProtection="1"/>
    <xf numFmtId="182" fontId="5" fillId="0" borderId="0" xfId="8" applyNumberFormat="1" applyFont="1" applyFill="1" applyBorder="1" applyProtection="1"/>
    <xf numFmtId="182" fontId="0" fillId="0" borderId="23" xfId="1" applyNumberFormat="1" applyFont="1" applyFill="1" applyBorder="1"/>
    <xf numFmtId="182" fontId="0" fillId="5" borderId="23" xfId="1" applyNumberFormat="1" applyFont="1" applyFill="1" applyBorder="1"/>
    <xf numFmtId="182" fontId="0" fillId="13" borderId="23" xfId="1" applyNumberFormat="1" applyFont="1" applyFill="1" applyBorder="1"/>
    <xf numFmtId="182" fontId="0" fillId="8" borderId="25" xfId="1" applyNumberFormat="1" applyFont="1" applyFill="1" applyBorder="1"/>
    <xf numFmtId="182" fontId="0" fillId="17" borderId="27" xfId="1" applyNumberFormat="1" applyFont="1" applyFill="1" applyBorder="1"/>
    <xf numFmtId="182" fontId="0" fillId="3" borderId="36" xfId="1" applyNumberFormat="1" applyFont="1" applyFill="1" applyBorder="1"/>
    <xf numFmtId="182" fontId="0" fillId="0" borderId="0" xfId="1" applyNumberFormat="1" applyFont="1" applyFill="1" applyBorder="1"/>
    <xf numFmtId="182" fontId="0" fillId="5" borderId="0" xfId="1" applyNumberFormat="1" applyFont="1" applyFill="1" applyBorder="1"/>
    <xf numFmtId="182" fontId="0" fillId="13" borderId="0" xfId="1" applyNumberFormat="1" applyFont="1" applyFill="1" applyBorder="1"/>
    <xf numFmtId="182" fontId="0" fillId="8" borderId="19" xfId="1" applyNumberFormat="1" applyFont="1" applyFill="1" applyBorder="1"/>
    <xf numFmtId="182" fontId="0" fillId="17" borderId="20" xfId="1" applyNumberFormat="1" applyFont="1" applyFill="1" applyBorder="1"/>
    <xf numFmtId="182" fontId="3" fillId="0" borderId="0" xfId="8" applyNumberFormat="1" applyFont="1" applyFill="1" applyProtection="1"/>
    <xf numFmtId="182" fontId="3" fillId="0" borderId="32" xfId="8" applyNumberFormat="1" applyFont="1" applyFill="1" applyBorder="1" applyProtection="1"/>
    <xf numFmtId="182" fontId="3" fillId="0" borderId="7" xfId="8" applyNumberFormat="1" applyFont="1" applyFill="1" applyBorder="1" applyProtection="1"/>
    <xf numFmtId="182" fontId="5" fillId="0" borderId="0" xfId="8" applyNumberFormat="1" applyFont="1" applyFill="1" applyProtection="1"/>
    <xf numFmtId="182" fontId="5" fillId="0" borderId="5" xfId="8" applyNumberFormat="1" applyFont="1" applyBorder="1" applyProtection="1"/>
    <xf numFmtId="182" fontId="27" fillId="0" borderId="0" xfId="8" applyNumberFormat="1" applyFont="1" applyFill="1" applyAlignment="1" applyProtection="1">
      <alignment horizontal="right"/>
    </xf>
    <xf numFmtId="182" fontId="3" fillId="2" borderId="8" xfId="5" applyNumberFormat="1" applyFont="1" applyFill="1" applyBorder="1" applyProtection="1">
      <protection locked="0"/>
    </xf>
    <xf numFmtId="182" fontId="5" fillId="0" borderId="0" xfId="5" applyNumberFormat="1" applyFont="1" applyAlignment="1" applyProtection="1"/>
    <xf numFmtId="182" fontId="3" fillId="7" borderId="8" xfId="1" applyNumberFormat="1" applyFont="1" applyFill="1" applyBorder="1" applyProtection="1"/>
    <xf numFmtId="182" fontId="3" fillId="2" borderId="4" xfId="5" applyNumberFormat="1" applyFont="1" applyFill="1" applyBorder="1" applyProtection="1">
      <protection locked="0"/>
    </xf>
    <xf numFmtId="182" fontId="3" fillId="7" borderId="4" xfId="1" applyNumberFormat="1" applyFont="1" applyFill="1" applyBorder="1" applyProtection="1"/>
    <xf numFmtId="182" fontId="5" fillId="0" borderId="0" xfId="5" applyNumberFormat="1" applyFont="1" applyBorder="1" applyAlignment="1" applyProtection="1"/>
    <xf numFmtId="182" fontId="5" fillId="0" borderId="0" xfId="5" applyNumberFormat="1" applyFont="1" applyFill="1" applyAlignment="1" applyProtection="1"/>
    <xf numFmtId="182" fontId="27" fillId="5" borderId="39" xfId="1" applyNumberFormat="1" applyFont="1" applyFill="1" applyBorder="1" applyProtection="1"/>
    <xf numFmtId="182" fontId="3" fillId="2" borderId="12" xfId="5" applyNumberFormat="1" applyFont="1" applyFill="1" applyBorder="1" applyProtection="1">
      <protection locked="0"/>
    </xf>
    <xf numFmtId="182" fontId="3" fillId="7" borderId="40" xfId="1" applyNumberFormat="1" applyFont="1" applyFill="1" applyBorder="1" applyProtection="1"/>
    <xf numFmtId="182" fontId="27" fillId="5" borderId="41" xfId="1" applyNumberFormat="1" applyFont="1" applyFill="1" applyBorder="1" applyProtection="1"/>
    <xf numFmtId="182" fontId="3" fillId="2" borderId="15" xfId="5" applyNumberFormat="1" applyFont="1" applyFill="1" applyBorder="1" applyProtection="1">
      <protection locked="0"/>
    </xf>
    <xf numFmtId="182" fontId="3" fillId="7" borderId="42" xfId="1" applyNumberFormat="1" applyFont="1" applyFill="1" applyBorder="1" applyProtection="1"/>
    <xf numFmtId="182" fontId="27" fillId="2" borderId="43" xfId="1" applyNumberFormat="1" applyFont="1" applyFill="1" applyBorder="1" applyProtection="1">
      <protection locked="0"/>
    </xf>
    <xf numFmtId="182" fontId="3" fillId="2" borderId="17" xfId="1" applyNumberFormat="1" applyFont="1" applyFill="1" applyBorder="1" applyProtection="1">
      <protection locked="0"/>
    </xf>
    <xf numFmtId="182" fontId="3" fillId="2" borderId="33" xfId="1" applyNumberFormat="1" applyFont="1" applyFill="1" applyBorder="1" applyProtection="1">
      <protection locked="0"/>
    </xf>
    <xf numFmtId="182" fontId="3" fillId="2" borderId="44" xfId="1" applyNumberFormat="1" applyFont="1" applyFill="1" applyBorder="1" applyProtection="1">
      <protection locked="0"/>
    </xf>
    <xf numFmtId="182" fontId="3" fillId="2" borderId="84" xfId="1" applyNumberFormat="1" applyFont="1" applyFill="1" applyBorder="1" applyProtection="1">
      <protection locked="0"/>
    </xf>
    <xf numFmtId="182" fontId="3" fillId="2" borderId="8" xfId="1" applyNumberFormat="1" applyFont="1" applyFill="1" applyBorder="1" applyProtection="1">
      <protection locked="0"/>
    </xf>
    <xf numFmtId="182" fontId="27" fillId="5" borderId="43" xfId="1" applyNumberFormat="1" applyFont="1" applyFill="1" applyBorder="1" applyProtection="1"/>
    <xf numFmtId="182" fontId="27" fillId="13" borderId="45" xfId="1" applyNumberFormat="1" applyFont="1" applyFill="1" applyBorder="1" applyProtection="1"/>
    <xf numFmtId="182" fontId="3" fillId="2" borderId="5" xfId="1" applyNumberFormat="1" applyFont="1" applyFill="1" applyBorder="1" applyProtection="1">
      <protection locked="0"/>
    </xf>
    <xf numFmtId="182" fontId="5" fillId="0" borderId="0" xfId="5" applyNumberFormat="1" applyFont="1" applyProtection="1"/>
    <xf numFmtId="182" fontId="3" fillId="0" borderId="0" xfId="5" applyNumberFormat="1" applyFont="1" applyProtection="1"/>
    <xf numFmtId="182" fontId="24" fillId="8" borderId="19" xfId="1" applyNumberFormat="1" applyFont="1" applyFill="1" applyBorder="1" applyProtection="1"/>
    <xf numFmtId="182" fontId="5" fillId="8" borderId="0" xfId="5" applyNumberFormat="1" applyFont="1" applyFill="1" applyProtection="1"/>
    <xf numFmtId="182" fontId="3" fillId="8" borderId="0" xfId="5" applyNumberFormat="1" applyFont="1" applyFill="1" applyProtection="1"/>
    <xf numFmtId="182" fontId="3" fillId="0" borderId="0" xfId="1" applyNumberFormat="1" applyFont="1" applyBorder="1" applyProtection="1"/>
    <xf numFmtId="182" fontId="3" fillId="0" borderId="0" xfId="5" applyNumberFormat="1" applyFont="1" applyBorder="1" applyProtection="1"/>
    <xf numFmtId="182" fontId="3" fillId="2" borderId="0" xfId="1" applyNumberFormat="1" applyFont="1" applyFill="1" applyBorder="1" applyProtection="1">
      <protection locked="0"/>
    </xf>
    <xf numFmtId="182" fontId="5" fillId="0" borderId="0" xfId="5" applyNumberFormat="1" applyFont="1" applyBorder="1" applyProtection="1"/>
    <xf numFmtId="182" fontId="4" fillId="0" borderId="0" xfId="1" applyNumberFormat="1" applyFont="1" applyBorder="1" applyProtection="1"/>
    <xf numFmtId="182" fontId="4" fillId="0" borderId="0" xfId="5" applyNumberFormat="1" applyFont="1" applyBorder="1" applyProtection="1"/>
    <xf numFmtId="182" fontId="13" fillId="2" borderId="7" xfId="1" applyNumberFormat="1" applyFont="1" applyFill="1" applyBorder="1" applyProtection="1">
      <protection locked="0"/>
    </xf>
    <xf numFmtId="182" fontId="3" fillId="0" borderId="0" xfId="5" applyNumberFormat="1" applyFont="1" applyFill="1" applyBorder="1" applyProtection="1"/>
    <xf numFmtId="182" fontId="13" fillId="2" borderId="48" xfId="1" applyNumberFormat="1" applyFont="1" applyFill="1" applyBorder="1" applyProtection="1">
      <protection locked="0"/>
    </xf>
    <xf numFmtId="182" fontId="3" fillId="0" borderId="0" xfId="1" applyNumberFormat="1" applyFont="1" applyProtection="1"/>
    <xf numFmtId="182" fontId="4" fillId="0" borderId="0" xfId="1" applyNumberFormat="1" applyFont="1" applyProtection="1"/>
    <xf numFmtId="182" fontId="11" fillId="2" borderId="5" xfId="1" applyNumberFormat="1" applyFont="1" applyFill="1" applyBorder="1" applyProtection="1">
      <protection locked="0"/>
    </xf>
    <xf numFmtId="182" fontId="11" fillId="2" borderId="0" xfId="1" applyNumberFormat="1" applyFont="1" applyFill="1" applyBorder="1" applyProtection="1">
      <protection locked="0"/>
    </xf>
    <xf numFmtId="182" fontId="3" fillId="2" borderId="7" xfId="1" applyNumberFormat="1" applyFont="1" applyFill="1" applyBorder="1" applyProtection="1">
      <protection locked="0"/>
    </xf>
    <xf numFmtId="182" fontId="26" fillId="0" borderId="0" xfId="1" applyNumberFormat="1" applyFont="1" applyAlignment="1" applyProtection="1">
      <alignment horizontal="center" vertical="center"/>
    </xf>
    <xf numFmtId="182" fontId="41" fillId="0" borderId="0" xfId="0" applyNumberFormat="1" applyFont="1" applyAlignment="1">
      <alignment horizontal="center"/>
    </xf>
    <xf numFmtId="182" fontId="26" fillId="0" borderId="0" xfId="1" applyNumberFormat="1" applyFont="1" applyAlignment="1" applyProtection="1">
      <alignment horizontal="center" vertical="center" wrapText="1"/>
    </xf>
    <xf numFmtId="182" fontId="26" fillId="0" borderId="0" xfId="5" applyNumberFormat="1" applyFont="1" applyAlignment="1" applyProtection="1">
      <alignment horizontal="center"/>
    </xf>
    <xf numFmtId="182" fontId="27" fillId="17" borderId="19" xfId="1" applyNumberFormat="1" applyFont="1" applyFill="1" applyBorder="1" applyProtection="1"/>
    <xf numFmtId="182" fontId="3" fillId="17" borderId="0" xfId="5" applyNumberFormat="1" applyFont="1" applyFill="1" applyProtection="1"/>
    <xf numFmtId="182" fontId="27" fillId="0" borderId="0" xfId="1" applyNumberFormat="1" applyFont="1" applyFill="1" applyBorder="1" applyProtection="1"/>
    <xf numFmtId="182" fontId="3" fillId="0" borderId="0" xfId="5" applyNumberFormat="1" applyFont="1" applyFill="1" applyProtection="1"/>
    <xf numFmtId="165" fontId="27" fillId="17" borderId="21" xfId="1" applyNumberFormat="1" applyFont="1" applyFill="1" applyBorder="1" applyProtection="1"/>
    <xf numFmtId="182" fontId="3" fillId="2" borderId="83" xfId="1" applyNumberFormat="1" applyFont="1" applyFill="1" applyBorder="1" applyProtection="1">
      <protection locked="0"/>
    </xf>
    <xf numFmtId="182" fontId="3" fillId="2" borderId="110" xfId="1" applyNumberFormat="1" applyFont="1" applyFill="1" applyBorder="1" applyProtection="1">
      <protection locked="0"/>
    </xf>
    <xf numFmtId="182" fontId="3" fillId="0" borderId="0" xfId="1" applyNumberFormat="1" applyFont="1" applyFill="1" applyBorder="1" applyProtection="1"/>
    <xf numFmtId="182" fontId="3" fillId="2" borderId="22" xfId="1" applyNumberFormat="1" applyFont="1" applyFill="1" applyBorder="1" applyProtection="1">
      <protection locked="0"/>
    </xf>
    <xf numFmtId="182" fontId="3" fillId="2" borderId="112" xfId="1" applyNumberFormat="1" applyFont="1" applyFill="1" applyBorder="1" applyProtection="1">
      <protection locked="0"/>
    </xf>
    <xf numFmtId="182" fontId="24" fillId="8" borderId="21" xfId="1" applyNumberFormat="1" applyFont="1" applyFill="1" applyBorder="1" applyProtection="1"/>
    <xf numFmtId="182" fontId="3" fillId="8" borderId="0" xfId="1" applyNumberFormat="1" applyFont="1" applyFill="1" applyBorder="1" applyProtection="1"/>
    <xf numFmtId="182" fontId="24" fillId="8" borderId="97" xfId="1" applyNumberFormat="1" applyFont="1" applyFill="1" applyBorder="1" applyProtection="1"/>
    <xf numFmtId="182" fontId="3" fillId="0" borderId="24" xfId="1" applyNumberFormat="1" applyFont="1" applyBorder="1" applyProtection="1"/>
    <xf numFmtId="182" fontId="24" fillId="8" borderId="26" xfId="1" applyNumberFormat="1" applyFont="1" applyFill="1" applyBorder="1" applyProtection="1"/>
    <xf numFmtId="182" fontId="3" fillId="2" borderId="48" xfId="1" applyNumberFormat="1" applyFont="1" applyFill="1" applyBorder="1" applyProtection="1">
      <protection locked="0"/>
    </xf>
    <xf numFmtId="182" fontId="3" fillId="2" borderId="86" xfId="1" applyNumberFormat="1" applyFont="1" applyFill="1" applyBorder="1" applyProtection="1">
      <protection locked="0"/>
    </xf>
    <xf numFmtId="182" fontId="5" fillId="17" borderId="19" xfId="1" applyNumberFormat="1" applyFont="1" applyFill="1" applyBorder="1" applyProtection="1"/>
    <xf numFmtId="182" fontId="5" fillId="17" borderId="0" xfId="1" applyNumberFormat="1" applyFont="1" applyFill="1" applyBorder="1" applyProtection="1"/>
    <xf numFmtId="182" fontId="5" fillId="17" borderId="26" xfId="1" applyNumberFormat="1" applyFont="1" applyFill="1" applyBorder="1" applyProtection="1"/>
    <xf numFmtId="182" fontId="27" fillId="17" borderId="21" xfId="1" quotePrefix="1" applyNumberFormat="1" applyFont="1" applyFill="1" applyBorder="1" applyProtection="1"/>
    <xf numFmtId="182" fontId="3" fillId="2" borderId="2" xfId="8" applyNumberFormat="1" applyFont="1" applyFill="1" applyBorder="1" applyAlignment="1" applyProtection="1">
      <alignment horizontal="right"/>
      <protection locked="0"/>
    </xf>
    <xf numFmtId="182" fontId="3" fillId="2" borderId="4" xfId="8" applyNumberFormat="1" applyFont="1" applyFill="1" applyBorder="1" applyAlignment="1" applyProtection="1">
      <alignment horizontal="right"/>
      <protection locked="0"/>
    </xf>
    <xf numFmtId="182" fontId="3" fillId="2" borderId="103" xfId="8" applyNumberFormat="1" applyFont="1" applyFill="1" applyBorder="1" applyAlignment="1" applyProtection="1">
      <alignment horizontal="right"/>
      <protection locked="0"/>
    </xf>
    <xf numFmtId="182" fontId="3" fillId="2" borderId="113" xfId="8" applyNumberFormat="1" applyFont="1" applyFill="1" applyBorder="1" applyAlignment="1" applyProtection="1">
      <alignment horizontal="right"/>
      <protection locked="0"/>
    </xf>
    <xf numFmtId="182" fontId="3" fillId="21" borderId="4" xfId="8" applyNumberFormat="1" applyFont="1" applyFill="1" applyBorder="1" applyProtection="1"/>
    <xf numFmtId="182" fontId="3" fillId="0" borderId="48" xfId="8" applyNumberFormat="1" applyFont="1" applyFill="1" applyBorder="1" applyProtection="1"/>
    <xf numFmtId="182" fontId="3" fillId="8" borderId="0" xfId="8" applyNumberFormat="1" applyFont="1" applyFill="1" applyBorder="1" applyProtection="1"/>
    <xf numFmtId="182" fontId="3" fillId="2" borderId="100" xfId="8" applyNumberFormat="1" applyFont="1" applyFill="1" applyBorder="1" applyAlignment="1" applyProtection="1">
      <alignment horizontal="right"/>
      <protection locked="0"/>
    </xf>
    <xf numFmtId="182" fontId="3" fillId="2" borderId="88" xfId="8" applyNumberFormat="1" applyFont="1" applyFill="1" applyBorder="1" applyProtection="1">
      <protection locked="0"/>
    </xf>
    <xf numFmtId="182" fontId="3" fillId="0" borderId="0" xfId="8" applyNumberFormat="1" applyFont="1" applyFill="1" applyBorder="1" applyProtection="1">
      <protection locked="0"/>
    </xf>
    <xf numFmtId="182" fontId="3" fillId="2" borderId="114" xfId="8" applyNumberFormat="1" applyFont="1" applyFill="1" applyBorder="1" applyProtection="1">
      <protection locked="0"/>
    </xf>
    <xf numFmtId="182" fontId="3" fillId="2" borderId="115" xfId="8" applyNumberFormat="1" applyFont="1" applyFill="1" applyBorder="1" applyProtection="1">
      <protection locked="0"/>
    </xf>
    <xf numFmtId="182" fontId="3" fillId="0" borderId="10" xfId="1" applyNumberFormat="1" applyFont="1" applyBorder="1" applyProtection="1"/>
    <xf numFmtId="182" fontId="3" fillId="0" borderId="37" xfId="1" applyNumberFormat="1" applyFont="1" applyBorder="1" applyProtection="1"/>
    <xf numFmtId="182" fontId="24" fillId="17" borderId="101" xfId="8" applyNumberFormat="1" applyFont="1" applyFill="1" applyBorder="1" applyProtection="1"/>
    <xf numFmtId="182" fontId="24" fillId="17" borderId="0" xfId="8" applyNumberFormat="1" applyFont="1" applyFill="1" applyBorder="1" applyProtection="1"/>
    <xf numFmtId="182" fontId="24" fillId="17" borderId="32" xfId="8" applyNumberFormat="1" applyFont="1" applyFill="1" applyBorder="1" applyProtection="1"/>
    <xf numFmtId="182" fontId="24" fillId="17" borderId="116" xfId="8" applyNumberFormat="1" applyFont="1" applyFill="1" applyBorder="1" applyProtection="1"/>
    <xf numFmtId="182" fontId="3" fillId="2" borderId="88" xfId="8" applyNumberFormat="1" applyFont="1" applyFill="1" applyBorder="1" applyAlignment="1" applyProtection="1">
      <alignment horizontal="center"/>
      <protection locked="0"/>
    </xf>
    <xf numFmtId="182" fontId="3" fillId="0" borderId="0" xfId="8" applyNumberFormat="1" applyFont="1" applyFill="1" applyBorder="1" applyAlignment="1" applyProtection="1">
      <alignment horizontal="center"/>
      <protection locked="0"/>
    </xf>
    <xf numFmtId="182" fontId="3" fillId="2" borderId="5" xfId="8" applyNumberFormat="1" applyFont="1" applyFill="1" applyBorder="1" applyProtection="1">
      <protection locked="0"/>
    </xf>
    <xf numFmtId="182" fontId="3" fillId="0" borderId="0" xfId="5" applyNumberFormat="1" applyFont="1" applyFill="1" applyBorder="1" applyProtection="1">
      <protection locked="0"/>
    </xf>
    <xf numFmtId="182" fontId="3" fillId="2" borderId="7" xfId="5" applyNumberFormat="1" applyFont="1" applyFill="1" applyBorder="1" applyProtection="1">
      <protection locked="0"/>
    </xf>
    <xf numFmtId="182" fontId="3" fillId="2" borderId="3" xfId="5" applyNumberFormat="1" applyFont="1" applyFill="1" applyBorder="1" applyProtection="1">
      <protection locked="0"/>
    </xf>
    <xf numFmtId="182" fontId="3" fillId="2" borderId="7" xfId="8" applyNumberFormat="1" applyFont="1" applyFill="1" applyBorder="1" applyProtection="1">
      <protection locked="0"/>
    </xf>
    <xf numFmtId="182" fontId="24" fillId="8" borderId="117" xfId="8" applyNumberFormat="1" applyFont="1" applyFill="1" applyBorder="1" applyProtection="1"/>
    <xf numFmtId="182" fontId="24" fillId="8" borderId="117" xfId="1" applyNumberFormat="1" applyFont="1" applyFill="1" applyBorder="1" applyProtection="1"/>
    <xf numFmtId="182" fontId="24" fillId="8" borderId="15" xfId="1" applyNumberFormat="1" applyFont="1" applyFill="1" applyBorder="1" applyProtection="1"/>
    <xf numFmtId="182" fontId="24" fillId="8" borderId="0" xfId="1" applyNumberFormat="1" applyFont="1" applyFill="1" applyBorder="1" applyProtection="1"/>
    <xf numFmtId="182" fontId="24" fillId="8" borderId="42" xfId="1" applyNumberFormat="1" applyFont="1" applyFill="1" applyBorder="1" applyProtection="1"/>
    <xf numFmtId="182" fontId="27" fillId="17" borderId="118" xfId="8" quotePrefix="1" applyNumberFormat="1" applyFont="1" applyFill="1" applyBorder="1" applyProtection="1"/>
    <xf numFmtId="182" fontId="27" fillId="0" borderId="118" xfId="1" quotePrefix="1" applyNumberFormat="1" applyFont="1" applyFill="1" applyBorder="1" applyProtection="1"/>
    <xf numFmtId="182" fontId="27" fillId="17" borderId="119" xfId="1" quotePrefix="1" applyNumberFormat="1" applyFont="1" applyFill="1" applyBorder="1" applyProtection="1"/>
    <xf numFmtId="182" fontId="27" fillId="0" borderId="0" xfId="1" quotePrefix="1" applyNumberFormat="1" applyFont="1" applyFill="1" applyBorder="1" applyProtection="1"/>
    <xf numFmtId="182" fontId="27" fillId="17" borderId="120" xfId="1" quotePrefix="1" applyNumberFormat="1" applyFont="1" applyFill="1" applyBorder="1" applyProtection="1"/>
    <xf numFmtId="184" fontId="68" fillId="2" borderId="7" xfId="8" applyNumberFormat="1" applyFont="1" applyFill="1" applyBorder="1" applyProtection="1"/>
    <xf numFmtId="181" fontId="3" fillId="2" borderId="121" xfId="1" applyNumberFormat="1" applyFont="1" applyFill="1" applyBorder="1" applyProtection="1">
      <protection locked="0"/>
    </xf>
    <xf numFmtId="181" fontId="3" fillId="2" borderId="38" xfId="1" applyNumberFormat="1" applyFont="1" applyFill="1" applyBorder="1" applyProtection="1">
      <protection locked="0"/>
    </xf>
    <xf numFmtId="181" fontId="3" fillId="2" borderId="116" xfId="1" applyNumberFormat="1" applyFont="1" applyFill="1" applyBorder="1" applyProtection="1">
      <protection locked="0"/>
    </xf>
    <xf numFmtId="181" fontId="3" fillId="2" borderId="37" xfId="1" applyNumberFormat="1" applyFont="1" applyFill="1" applyBorder="1" applyProtection="1">
      <protection locked="0"/>
    </xf>
    <xf numFmtId="181" fontId="27" fillId="5" borderId="43" xfId="1" applyNumberFormat="1" applyFont="1" applyFill="1" applyBorder="1" applyProtection="1"/>
    <xf numFmtId="181" fontId="27" fillId="0" borderId="20" xfId="1" applyNumberFormat="1" applyFont="1" applyFill="1" applyBorder="1" applyProtection="1"/>
    <xf numFmtId="181" fontId="3" fillId="0" borderId="45" xfId="1" applyNumberFormat="1" applyFont="1" applyFill="1" applyBorder="1" applyProtection="1"/>
    <xf numFmtId="181" fontId="27" fillId="13" borderId="45" xfId="1" applyNumberFormat="1" applyFont="1" applyFill="1" applyBorder="1" applyProtection="1"/>
    <xf numFmtId="181" fontId="67" fillId="8" borderId="0" xfId="8" applyNumberFormat="1" applyFont="1" applyFill="1" applyBorder="1" applyProtection="1"/>
    <xf numFmtId="181" fontId="68" fillId="2" borderId="7" xfId="8" applyNumberFormat="1" applyFont="1" applyFill="1" applyBorder="1" applyProtection="1"/>
    <xf numFmtId="181" fontId="68" fillId="0" borderId="7" xfId="8" applyNumberFormat="1" applyFont="1" applyBorder="1" applyProtection="1"/>
    <xf numFmtId="181" fontId="68" fillId="2" borderId="4" xfId="8" applyNumberFormat="1" applyFont="1" applyFill="1" applyBorder="1" applyProtection="1"/>
    <xf numFmtId="181" fontId="67" fillId="0" borderId="0" xfId="8" applyNumberFormat="1" applyFont="1" applyFill="1" applyBorder="1" applyProtection="1"/>
    <xf numFmtId="181" fontId="68" fillId="8" borderId="0" xfId="8" applyNumberFormat="1" applyFont="1" applyFill="1" applyBorder="1" applyProtection="1"/>
    <xf numFmtId="181" fontId="68" fillId="0" borderId="5" xfId="8" applyNumberFormat="1" applyFont="1" applyBorder="1" applyProtection="1"/>
    <xf numFmtId="181" fontId="68" fillId="8" borderId="7" xfId="8" applyNumberFormat="1" applyFont="1" applyFill="1" applyBorder="1" applyProtection="1"/>
    <xf numFmtId="0" fontId="28" fillId="0" borderId="4" xfId="0" applyFont="1" applyFill="1" applyBorder="1" applyProtection="1">
      <protection locked="0"/>
    </xf>
    <xf numFmtId="0" fontId="11" fillId="0" borderId="4" xfId="0" applyFont="1" applyFill="1" applyBorder="1" applyAlignment="1" applyProtection="1">
      <alignment horizontal="left"/>
      <protection locked="0"/>
    </xf>
    <xf numFmtId="0" fontId="28" fillId="0" borderId="4" xfId="0" applyFont="1" applyFill="1" applyBorder="1" applyAlignment="1" applyProtection="1">
      <alignment horizontal="left"/>
      <protection locked="0"/>
    </xf>
    <xf numFmtId="0" fontId="33" fillId="0" borderId="4" xfId="0" applyFont="1" applyFill="1" applyBorder="1" applyProtection="1">
      <protection locked="0"/>
    </xf>
    <xf numFmtId="0" fontId="11" fillId="0" borderId="4" xfId="0" applyFont="1" applyFill="1" applyBorder="1" applyProtection="1">
      <protection locked="0"/>
    </xf>
    <xf numFmtId="0" fontId="46" fillId="0" borderId="4" xfId="0" applyFont="1" applyFill="1" applyBorder="1" applyProtection="1">
      <protection locked="0"/>
    </xf>
    <xf numFmtId="0" fontId="46" fillId="2" borderId="4" xfId="0" applyFont="1" applyFill="1" applyBorder="1" applyProtection="1">
      <protection locked="0"/>
    </xf>
    <xf numFmtId="181" fontId="29" fillId="3" borderId="35" xfId="8" applyNumberFormat="1" applyFont="1" applyFill="1" applyBorder="1" applyProtection="1"/>
    <xf numFmtId="181" fontId="29" fillId="0" borderId="0" xfId="8" applyNumberFormat="1" applyFont="1" applyFill="1" applyBorder="1" applyProtection="1">
      <protection locked="0"/>
    </xf>
    <xf numFmtId="181" fontId="29" fillId="13" borderId="35" xfId="8" applyNumberFormat="1" applyFont="1" applyFill="1" applyBorder="1" applyProtection="1"/>
    <xf numFmtId="181" fontId="29" fillId="17" borderId="35" xfId="8" applyNumberFormat="1" applyFont="1" applyFill="1" applyBorder="1" applyProtection="1"/>
    <xf numFmtId="181" fontId="29" fillId="0" borderId="0" xfId="8" applyNumberFormat="1" applyFont="1" applyBorder="1" applyProtection="1">
      <protection locked="0"/>
    </xf>
    <xf numFmtId="181" fontId="33" fillId="0" borderId="19" xfId="8" applyNumberFormat="1" applyFont="1" applyBorder="1" applyProtection="1">
      <protection locked="0"/>
    </xf>
    <xf numFmtId="181" fontId="67" fillId="13" borderId="20" xfId="8" applyNumberFormat="1" applyFont="1" applyFill="1" applyBorder="1" applyProtection="1"/>
    <xf numFmtId="181" fontId="67" fillId="13" borderId="34" xfId="8" applyNumberFormat="1" applyFont="1" applyFill="1" applyBorder="1" applyProtection="1"/>
    <xf numFmtId="181" fontId="67" fillId="13" borderId="7" xfId="8" applyNumberFormat="1" applyFont="1" applyFill="1" applyBorder="1" applyProtection="1"/>
    <xf numFmtId="181" fontId="92" fillId="0" borderId="4" xfId="8" applyNumberFormat="1" applyFont="1" applyFill="1" applyBorder="1" applyProtection="1">
      <protection locked="0"/>
    </xf>
    <xf numFmtId="181" fontId="8" fillId="0" borderId="4" xfId="8" applyNumberFormat="1" applyFont="1" applyFill="1" applyBorder="1" applyProtection="1">
      <protection locked="0"/>
    </xf>
    <xf numFmtId="181" fontId="67" fillId="5" borderId="7" xfId="8" applyNumberFormat="1" applyFont="1" applyFill="1" applyBorder="1" applyProtection="1"/>
    <xf numFmtId="181" fontId="67" fillId="0" borderId="7" xfId="8" applyNumberFormat="1" applyFont="1" applyFill="1" applyBorder="1" applyProtection="1"/>
    <xf numFmtId="181" fontId="8" fillId="13" borderId="4" xfId="8" applyNumberFormat="1" applyFont="1" applyFill="1" applyBorder="1" applyProtection="1">
      <protection locked="0"/>
    </xf>
    <xf numFmtId="181" fontId="69" fillId="5" borderId="7" xfId="8" applyNumberFormat="1" applyFont="1" applyFill="1" applyBorder="1" applyProtection="1"/>
    <xf numFmtId="181" fontId="68" fillId="0" borderId="80" xfId="8" applyNumberFormat="1" applyFont="1" applyBorder="1" applyProtection="1"/>
    <xf numFmtId="181" fontId="46" fillId="2" borderId="107" xfId="8" applyNumberFormat="1" applyFont="1" applyFill="1" applyBorder="1" applyProtection="1">
      <protection locked="0"/>
    </xf>
    <xf numFmtId="181" fontId="67" fillId="13" borderId="0" xfId="8" applyNumberFormat="1" applyFont="1" applyFill="1" applyBorder="1" applyProtection="1"/>
    <xf numFmtId="181" fontId="68" fillId="0" borderId="0" xfId="8" applyNumberFormat="1" applyFont="1" applyBorder="1" applyProtection="1"/>
    <xf numFmtId="181" fontId="68" fillId="0" borderId="7" xfId="8" applyNumberFormat="1" applyFont="1" applyFill="1" applyBorder="1" applyProtection="1"/>
    <xf numFmtId="181" fontId="30" fillId="0" borderId="0" xfId="8" applyNumberFormat="1" applyFont="1" applyFill="1" applyBorder="1" applyProtection="1">
      <protection locked="0"/>
    </xf>
    <xf numFmtId="181" fontId="13" fillId="0" borderId="0" xfId="8" applyNumberFormat="1" applyFont="1" applyFill="1" applyBorder="1" applyProtection="1">
      <protection locked="0"/>
    </xf>
    <xf numFmtId="181" fontId="85" fillId="14" borderId="0" xfId="8" applyNumberFormat="1" applyFont="1" applyFill="1" applyBorder="1" applyProtection="1">
      <protection locked="0"/>
    </xf>
    <xf numFmtId="181" fontId="31" fillId="0" borderId="0" xfId="8" applyNumberFormat="1" applyFont="1" applyFill="1" applyBorder="1" applyProtection="1">
      <protection locked="0"/>
    </xf>
    <xf numFmtId="181" fontId="51" fillId="0" borderId="0" xfId="8" applyNumberFormat="1" applyFont="1" applyFill="1" applyBorder="1" applyProtection="1">
      <protection locked="0"/>
    </xf>
    <xf numFmtId="181" fontId="51" fillId="0" borderId="0" xfId="8" applyNumberFormat="1" applyFont="1" applyFill="1" applyProtection="1">
      <protection locked="0"/>
    </xf>
    <xf numFmtId="181" fontId="29" fillId="3" borderId="34" xfId="8" applyNumberFormat="1" applyFont="1" applyFill="1" applyBorder="1" applyProtection="1">
      <protection locked="0"/>
    </xf>
    <xf numFmtId="181" fontId="33" fillId="0" borderId="0" xfId="8" applyNumberFormat="1" applyFont="1" applyFill="1" applyBorder="1" applyProtection="1">
      <protection locked="0"/>
    </xf>
    <xf numFmtId="181" fontId="29" fillId="13" borderId="34" xfId="8" applyNumberFormat="1" applyFont="1" applyFill="1" applyBorder="1" applyProtection="1">
      <protection locked="0"/>
    </xf>
    <xf numFmtId="181" fontId="29" fillId="17" borderId="34" xfId="8" applyNumberFormat="1" applyFont="1" applyFill="1" applyBorder="1" applyProtection="1">
      <protection locked="0"/>
    </xf>
    <xf numFmtId="181" fontId="29" fillId="0" borderId="0" xfId="8" applyNumberFormat="1" applyFont="1" applyFill="1" applyBorder="1" applyProtection="1"/>
    <xf numFmtId="181" fontId="13" fillId="6" borderId="0" xfId="8" applyNumberFormat="1" applyFont="1" applyFill="1" applyBorder="1" applyProtection="1">
      <protection locked="0"/>
    </xf>
    <xf numFmtId="181" fontId="13" fillId="0" borderId="0" xfId="8" applyNumberFormat="1" applyFont="1" applyBorder="1" applyProtection="1">
      <protection locked="0"/>
    </xf>
    <xf numFmtId="181" fontId="33" fillId="0" borderId="0" xfId="8" applyNumberFormat="1" applyFont="1" applyBorder="1" applyAlignment="1" applyProtection="1">
      <alignment horizontal="center"/>
      <protection locked="0"/>
    </xf>
    <xf numFmtId="181" fontId="133" fillId="0" borderId="0" xfId="8" applyNumberFormat="1" applyFont="1" applyBorder="1" applyProtection="1">
      <protection locked="0"/>
    </xf>
    <xf numFmtId="181" fontId="29" fillId="0" borderId="0" xfId="7" applyNumberFormat="1" applyFont="1" applyBorder="1" applyProtection="1">
      <protection locked="0"/>
    </xf>
    <xf numFmtId="181" fontId="13" fillId="0" borderId="20" xfId="8" applyNumberFormat="1" applyFont="1" applyBorder="1" applyProtection="1">
      <protection locked="0"/>
    </xf>
    <xf numFmtId="181" fontId="13" fillId="1" borderId="0" xfId="8" applyNumberFormat="1" applyFont="1" applyFill="1" applyBorder="1" applyProtection="1">
      <protection locked="0"/>
    </xf>
    <xf numFmtId="181" fontId="13" fillId="0" borderId="20" xfId="8" applyNumberFormat="1" applyFont="1" applyBorder="1" applyProtection="1"/>
    <xf numFmtId="181" fontId="7" fillId="13" borderId="105" xfId="8" applyNumberFormat="1" applyFont="1" applyFill="1" applyBorder="1" applyProtection="1"/>
    <xf numFmtId="181" fontId="7" fillId="0" borderId="49" xfId="8" applyNumberFormat="1" applyFont="1" applyFill="1" applyBorder="1" applyProtection="1"/>
    <xf numFmtId="181" fontId="7" fillId="13" borderId="96" xfId="8" applyNumberFormat="1" applyFont="1" applyFill="1" applyBorder="1" applyProtection="1"/>
    <xf numFmtId="181" fontId="46" fillId="0" borderId="49" xfId="8" applyNumberFormat="1" applyFont="1" applyBorder="1" applyProtection="1"/>
    <xf numFmtId="181" fontId="7" fillId="7" borderId="93" xfId="8" applyNumberFormat="1" applyFont="1" applyFill="1" applyBorder="1" applyProtection="1"/>
    <xf numFmtId="181" fontId="33" fillId="0" borderId="4" xfId="8" applyNumberFormat="1" applyFont="1" applyBorder="1" applyAlignment="1" applyProtection="1">
      <alignment horizontal="right"/>
    </xf>
    <xf numFmtId="181" fontId="33" fillId="0" borderId="2" xfId="8" applyNumberFormat="1" applyFont="1" applyBorder="1" applyAlignment="1" applyProtection="1">
      <alignment horizontal="right"/>
    </xf>
    <xf numFmtId="181" fontId="7" fillId="13" borderId="4" xfId="8" applyNumberFormat="1" applyFont="1" applyFill="1" applyBorder="1" applyProtection="1"/>
    <xf numFmtId="181" fontId="65" fillId="0" borderId="4" xfId="8" applyNumberFormat="1" applyFont="1" applyFill="1" applyBorder="1" applyProtection="1"/>
    <xf numFmtId="181" fontId="66" fillId="0" borderId="4" xfId="8" applyNumberFormat="1" applyFont="1" applyBorder="1" applyProtection="1">
      <protection locked="0"/>
    </xf>
    <xf numFmtId="181" fontId="66" fillId="0" borderId="4" xfId="8" applyNumberFormat="1" applyFont="1" applyFill="1" applyBorder="1" applyProtection="1">
      <protection locked="0"/>
    </xf>
    <xf numFmtId="181" fontId="46" fillId="2" borderId="49" xfId="8" applyNumberFormat="1" applyFont="1" applyFill="1" applyBorder="1" applyProtection="1"/>
    <xf numFmtId="181" fontId="68" fillId="0" borderId="0" xfId="8" applyNumberFormat="1" applyFont="1" applyFill="1" applyBorder="1" applyProtection="1"/>
    <xf numFmtId="181" fontId="46" fillId="2" borderId="49" xfId="8" applyNumberFormat="1" applyFont="1" applyFill="1" applyBorder="1" applyAlignment="1" applyProtection="1">
      <alignment horizontal="right"/>
    </xf>
    <xf numFmtId="181" fontId="68" fillId="0" borderId="0" xfId="8" applyNumberFormat="1" applyFont="1" applyBorder="1" applyAlignment="1" applyProtection="1">
      <alignment horizontal="right"/>
    </xf>
    <xf numFmtId="181" fontId="46" fillId="2" borderId="49" xfId="8" applyNumberFormat="1" applyFont="1" applyFill="1" applyBorder="1" applyProtection="1">
      <protection locked="0"/>
    </xf>
    <xf numFmtId="181" fontId="68" fillId="0" borderId="0" xfId="8" applyNumberFormat="1" applyFont="1" applyFill="1" applyBorder="1" applyProtection="1">
      <protection locked="0"/>
    </xf>
    <xf numFmtId="181" fontId="7" fillId="2" borderId="49" xfId="8" applyNumberFormat="1" applyFont="1" applyFill="1" applyBorder="1" applyProtection="1">
      <protection locked="0"/>
    </xf>
    <xf numFmtId="181" fontId="67" fillId="0" borderId="0" xfId="8" applyNumberFormat="1" applyFont="1" applyFill="1" applyBorder="1" applyProtection="1">
      <protection locked="0"/>
    </xf>
    <xf numFmtId="181" fontId="68" fillId="0" borderId="0" xfId="8" applyNumberFormat="1" applyFont="1" applyBorder="1" applyProtection="1">
      <protection locked="0"/>
    </xf>
    <xf numFmtId="181" fontId="7" fillId="2" borderId="49" xfId="8" applyNumberFormat="1" applyFont="1" applyFill="1" applyBorder="1" applyProtection="1"/>
    <xf numFmtId="181" fontId="7" fillId="4" borderId="49" xfId="8" applyNumberFormat="1" applyFont="1" applyFill="1" applyBorder="1" applyProtection="1"/>
    <xf numFmtId="181" fontId="67" fillId="4" borderId="0" xfId="8" applyNumberFormat="1" applyFont="1" applyFill="1" applyBorder="1" applyProtection="1"/>
    <xf numFmtId="181" fontId="46" fillId="0" borderId="49" xfId="8" applyNumberFormat="1" applyFont="1" applyBorder="1" applyAlignment="1" applyProtection="1">
      <alignment horizontal="right"/>
    </xf>
    <xf numFmtId="181" fontId="46" fillId="17" borderId="96" xfId="8" applyNumberFormat="1" applyFont="1" applyFill="1" applyBorder="1" applyAlignment="1" applyProtection="1">
      <alignment horizontal="right"/>
    </xf>
    <xf numFmtId="181" fontId="67" fillId="17" borderId="34" xfId="8" applyNumberFormat="1" applyFont="1" applyFill="1" applyBorder="1" applyAlignment="1" applyProtection="1">
      <alignment horizontal="right"/>
    </xf>
    <xf numFmtId="181" fontId="67" fillId="0" borderId="0" xfId="8" applyNumberFormat="1" applyFont="1" applyBorder="1" applyAlignment="1" applyProtection="1">
      <alignment horizontal="right"/>
    </xf>
    <xf numFmtId="181" fontId="8" fillId="17" borderId="93" xfId="8" applyNumberFormat="1" applyFont="1" applyFill="1" applyBorder="1" applyProtection="1"/>
    <xf numFmtId="181" fontId="67" fillId="17" borderId="36" xfId="8" applyNumberFormat="1" applyFont="1" applyFill="1" applyBorder="1" applyProtection="1"/>
    <xf numFmtId="181" fontId="7" fillId="8" borderId="49" xfId="8" applyNumberFormat="1" applyFont="1" applyFill="1" applyBorder="1" applyProtection="1"/>
    <xf numFmtId="181" fontId="46" fillId="0" borderId="49" xfId="8" applyNumberFormat="1" applyFont="1" applyFill="1" applyBorder="1" applyProtection="1"/>
    <xf numFmtId="181" fontId="68" fillId="2" borderId="0" xfId="8" applyNumberFormat="1" applyFont="1" applyFill="1" applyBorder="1" applyProtection="1"/>
    <xf numFmtId="181" fontId="46" fillId="0" borderId="4" xfId="8" applyNumberFormat="1" applyFont="1" applyBorder="1" applyProtection="1">
      <protection locked="0"/>
    </xf>
    <xf numFmtId="181" fontId="46" fillId="0" borderId="49" xfId="8" applyNumberFormat="1" applyFont="1" applyBorder="1" applyProtection="1">
      <protection locked="0"/>
    </xf>
    <xf numFmtId="181" fontId="67" fillId="2" borderId="0" xfId="8" applyNumberFormat="1" applyFont="1" applyFill="1" applyBorder="1" applyProtection="1"/>
    <xf numFmtId="181" fontId="68" fillId="2" borderId="0" xfId="8" applyNumberFormat="1" applyFont="1" applyFill="1" applyBorder="1" applyProtection="1">
      <protection locked="0"/>
    </xf>
    <xf numFmtId="181" fontId="46" fillId="8" borderId="49" xfId="8" applyNumberFormat="1" applyFont="1" applyFill="1" applyBorder="1" applyProtection="1"/>
    <xf numFmtId="181" fontId="7" fillId="0" borderId="49" xfId="8" applyNumberFormat="1" applyFont="1" applyFill="1" applyBorder="1" applyProtection="1">
      <protection locked="0"/>
    </xf>
    <xf numFmtId="181" fontId="67" fillId="2" borderId="0" xfId="8" applyNumberFormat="1" applyFont="1" applyFill="1" applyBorder="1" applyProtection="1">
      <protection locked="0"/>
    </xf>
    <xf numFmtId="181" fontId="46" fillId="8" borderId="4" xfId="8" applyNumberFormat="1" applyFont="1" applyFill="1" applyBorder="1" applyAlignment="1" applyProtection="1">
      <alignment horizontal="center"/>
      <protection locked="0"/>
    </xf>
    <xf numFmtId="181" fontId="46" fillId="8" borderId="4" xfId="8" applyNumberFormat="1" applyFont="1" applyFill="1" applyBorder="1" applyProtection="1">
      <protection locked="0"/>
    </xf>
    <xf numFmtId="181" fontId="46" fillId="0" borderId="107" xfId="8" applyNumberFormat="1" applyFont="1" applyBorder="1" applyProtection="1">
      <protection locked="0"/>
    </xf>
    <xf numFmtId="181" fontId="68" fillId="2" borderId="80" xfId="8" applyNumberFormat="1" applyFont="1" applyFill="1" applyBorder="1" applyProtection="1"/>
    <xf numFmtId="181" fontId="67" fillId="2" borderId="8" xfId="8" applyNumberFormat="1" applyFont="1" applyFill="1" applyBorder="1" applyProtection="1">
      <protection locked="0"/>
    </xf>
    <xf numFmtId="181" fontId="68" fillId="0" borderId="5" xfId="8" applyNumberFormat="1" applyFont="1" applyFill="1" applyBorder="1" applyProtection="1"/>
    <xf numFmtId="181" fontId="67" fillId="2" borderId="4" xfId="8" applyNumberFormat="1" applyFont="1" applyFill="1" applyBorder="1" applyProtection="1">
      <protection locked="0"/>
    </xf>
    <xf numFmtId="181" fontId="67" fillId="8" borderId="7" xfId="8" applyNumberFormat="1" applyFont="1" applyFill="1" applyBorder="1" applyProtection="1"/>
    <xf numFmtId="181" fontId="46" fillId="0" borderId="4" xfId="8" applyNumberFormat="1" applyFont="1" applyFill="1" applyBorder="1" applyAlignment="1" applyProtection="1">
      <alignment horizontal="center"/>
      <protection locked="0"/>
    </xf>
    <xf numFmtId="181" fontId="46" fillId="0" borderId="49" xfId="8" applyNumberFormat="1" applyFont="1" applyFill="1" applyBorder="1" applyProtection="1">
      <protection locked="0"/>
    </xf>
    <xf numFmtId="181" fontId="46" fillId="0" borderId="0" xfId="8" applyNumberFormat="1" applyFont="1" applyFill="1" applyBorder="1" applyProtection="1">
      <protection locked="0"/>
    </xf>
    <xf numFmtId="181" fontId="46" fillId="8" borderId="90" xfId="8" applyNumberFormat="1" applyFont="1" applyFill="1" applyBorder="1" applyProtection="1">
      <protection locked="0"/>
    </xf>
    <xf numFmtId="181" fontId="46" fillId="2" borderId="95" xfId="8" applyNumberFormat="1" applyFont="1" applyFill="1" applyBorder="1" applyProtection="1">
      <protection locked="0"/>
    </xf>
    <xf numFmtId="181" fontId="46" fillId="8" borderId="95" xfId="8" applyNumberFormat="1" applyFont="1" applyFill="1" applyBorder="1" applyProtection="1">
      <protection locked="0"/>
    </xf>
    <xf numFmtId="181" fontId="46" fillId="2" borderId="92" xfId="8" applyNumberFormat="1" applyFont="1" applyFill="1" applyBorder="1" applyProtection="1">
      <protection locked="0"/>
    </xf>
    <xf numFmtId="181" fontId="46" fillId="0" borderId="108" xfId="8" applyNumberFormat="1" applyFont="1" applyBorder="1" applyProtection="1">
      <protection locked="0"/>
    </xf>
    <xf numFmtId="181" fontId="7" fillId="8" borderId="49" xfId="8" applyNumberFormat="1" applyFont="1" applyFill="1" applyBorder="1" applyAlignment="1" applyProtection="1">
      <alignment horizontal="center"/>
    </xf>
    <xf numFmtId="181" fontId="123" fillId="2" borderId="7" xfId="8" applyNumberFormat="1" applyFont="1" applyFill="1" applyBorder="1" applyProtection="1"/>
    <xf numFmtId="181" fontId="46" fillId="4" borderId="0" xfId="8" applyNumberFormat="1" applyFont="1" applyFill="1" applyProtection="1">
      <protection locked="0"/>
    </xf>
    <xf numFmtId="181" fontId="68" fillId="4" borderId="0" xfId="8" applyNumberFormat="1" applyFont="1" applyFill="1" applyProtection="1"/>
    <xf numFmtId="181" fontId="46" fillId="0" borderId="0" xfId="8" applyNumberFormat="1" applyFont="1" applyProtection="1">
      <protection locked="0"/>
    </xf>
    <xf numFmtId="181" fontId="68" fillId="0" borderId="0" xfId="8" applyNumberFormat="1" applyFont="1" applyProtection="1"/>
    <xf numFmtId="181" fontId="46" fillId="0" borderId="0" xfId="8" applyNumberFormat="1" applyFont="1" applyFill="1" applyProtection="1"/>
    <xf numFmtId="181" fontId="68" fillId="0" borderId="0" xfId="8" applyNumberFormat="1" applyFont="1" applyFill="1" applyProtection="1"/>
    <xf numFmtId="181" fontId="25" fillId="7" borderId="36" xfId="8" applyNumberFormat="1" applyFont="1" applyFill="1" applyBorder="1" applyProtection="1"/>
    <xf numFmtId="181" fontId="25" fillId="7" borderId="35" xfId="8" applyNumberFormat="1" applyFont="1" applyFill="1" applyBorder="1" applyProtection="1"/>
    <xf numFmtId="181" fontId="25" fillId="0" borderId="0" xfId="8" applyNumberFormat="1" applyFont="1" applyFill="1" applyAlignment="1" applyProtection="1">
      <alignment horizontal="center"/>
    </xf>
    <xf numFmtId="181" fontId="7" fillId="8" borderId="95" xfId="8" applyNumberFormat="1" applyFont="1" applyFill="1" applyBorder="1" applyAlignment="1" applyProtection="1">
      <alignment horizontal="center"/>
      <protection locked="0"/>
    </xf>
    <xf numFmtId="181" fontId="68" fillId="8" borderId="7" xfId="1" applyNumberFormat="1" applyFont="1" applyFill="1" applyBorder="1" applyProtection="1">
      <protection locked="0"/>
    </xf>
    <xf numFmtId="181" fontId="46" fillId="2" borderId="92" xfId="8" applyNumberFormat="1" applyFont="1" applyFill="1" applyBorder="1" applyAlignment="1" applyProtection="1">
      <alignment horizontal="center"/>
      <protection locked="0"/>
    </xf>
    <xf numFmtId="181" fontId="68" fillId="0" borderId="5" xfId="1" applyNumberFormat="1" applyFont="1" applyBorder="1" applyProtection="1">
      <protection locked="0"/>
    </xf>
    <xf numFmtId="181" fontId="46" fillId="0" borderId="0" xfId="8" applyNumberFormat="1" applyFont="1" applyFill="1" applyAlignment="1" applyProtection="1">
      <alignment horizontal="center"/>
      <protection locked="0"/>
    </xf>
    <xf numFmtId="181" fontId="68" fillId="0" borderId="0" xfId="8" applyNumberFormat="1" applyFont="1" applyFill="1" applyProtection="1">
      <protection locked="0"/>
    </xf>
    <xf numFmtId="181" fontId="11" fillId="0" borderId="5" xfId="0" applyNumberFormat="1" applyFont="1" applyBorder="1" applyAlignment="1" applyProtection="1">
      <alignment horizontal="center"/>
      <protection locked="0"/>
    </xf>
    <xf numFmtId="181" fontId="13" fillId="0" borderId="0" xfId="8" applyNumberFormat="1" applyFont="1" applyFill="1" applyAlignment="1" applyProtection="1">
      <alignment horizontal="center"/>
      <protection locked="0"/>
    </xf>
    <xf numFmtId="181" fontId="13" fillId="0" borderId="0" xfId="8" applyNumberFormat="1" applyFont="1" applyFill="1" applyProtection="1">
      <protection locked="0"/>
    </xf>
    <xf numFmtId="181" fontId="13" fillId="0" borderId="0" xfId="8" applyNumberFormat="1" applyFont="1" applyAlignment="1" applyProtection="1">
      <alignment horizontal="center"/>
      <protection locked="0"/>
    </xf>
    <xf numFmtId="181" fontId="13" fillId="0" borderId="0" xfId="8" applyNumberFormat="1" applyFont="1" applyProtection="1">
      <protection locked="0"/>
    </xf>
    <xf numFmtId="181" fontId="13" fillId="0" borderId="0" xfId="0" applyNumberFormat="1" applyFont="1" applyProtection="1">
      <protection locked="0"/>
    </xf>
    <xf numFmtId="181" fontId="51" fillId="0" borderId="0" xfId="8" applyNumberFormat="1" applyFont="1" applyFill="1" applyBorder="1" applyAlignment="1" applyProtection="1">
      <alignment horizontal="center"/>
      <protection locked="0"/>
    </xf>
    <xf numFmtId="181" fontId="68" fillId="0" borderId="4" xfId="8" applyNumberFormat="1" applyFont="1" applyFill="1" applyBorder="1" applyProtection="1"/>
    <xf numFmtId="181" fontId="7" fillId="0" borderId="111" xfId="8" applyNumberFormat="1" applyFont="1" applyBorder="1" applyAlignment="1" applyProtection="1">
      <alignment horizontal="right"/>
    </xf>
    <xf numFmtId="181" fontId="67" fillId="0" borderId="5" xfId="8" applyNumberFormat="1" applyFont="1" applyBorder="1" applyAlignment="1" applyProtection="1">
      <alignment horizontal="right"/>
    </xf>
    <xf numFmtId="181" fontId="46" fillId="0" borderId="0" xfId="8" applyNumberFormat="1" applyFont="1" applyAlignment="1" applyProtection="1">
      <alignment horizontal="center"/>
      <protection locked="0"/>
    </xf>
    <xf numFmtId="181" fontId="68" fillId="0" borderId="0" xfId="8" applyNumberFormat="1" applyFont="1" applyProtection="1">
      <protection locked="0"/>
    </xf>
    <xf numFmtId="0" fontId="28" fillId="0" borderId="7" xfId="0" applyFont="1" applyBorder="1" applyProtection="1">
      <protection locked="0"/>
    </xf>
    <xf numFmtId="0" fontId="33" fillId="0" borderId="3" xfId="0" applyFont="1" applyBorder="1" applyProtection="1">
      <protection locked="0"/>
    </xf>
    <xf numFmtId="181" fontId="68" fillId="2" borderId="5" xfId="8" applyNumberFormat="1" applyFont="1" applyFill="1" applyBorder="1" applyProtection="1"/>
    <xf numFmtId="0" fontId="28" fillId="0" borderId="4" xfId="0" applyFont="1" applyBorder="1" applyProtection="1">
      <protection locked="0"/>
    </xf>
    <xf numFmtId="175" fontId="67" fillId="0" borderId="5" xfId="8" applyNumberFormat="1" applyFont="1" applyBorder="1" applyAlignment="1" applyProtection="1">
      <alignment horizontal="right"/>
    </xf>
    <xf numFmtId="182" fontId="68" fillId="2" borderId="4" xfId="8" applyNumberFormat="1" applyFont="1" applyFill="1" applyBorder="1" applyProtection="1"/>
    <xf numFmtId="181" fontId="29" fillId="0" borderId="19" xfId="8" applyNumberFormat="1" applyFont="1" applyBorder="1" applyProtection="1">
      <protection locked="0"/>
    </xf>
    <xf numFmtId="182" fontId="29" fillId="0" borderId="19" xfId="8" applyNumberFormat="1" applyFont="1" applyBorder="1" applyProtection="1">
      <protection locked="0"/>
    </xf>
    <xf numFmtId="10" fontId="29" fillId="0" borderId="0" xfId="7" applyNumberFormat="1" applyFont="1" applyBorder="1" applyProtection="1">
      <protection locked="0"/>
    </xf>
    <xf numFmtId="9" fontId="67" fillId="2" borderId="8" xfId="8" applyNumberFormat="1" applyFont="1" applyFill="1" applyBorder="1" applyProtection="1">
      <protection locked="0"/>
    </xf>
    <xf numFmtId="9" fontId="67" fillId="2" borderId="4" xfId="8" applyNumberFormat="1" applyFont="1" applyFill="1" applyBorder="1" applyProtection="1">
      <protection locked="0"/>
    </xf>
    <xf numFmtId="0" fontId="172" fillId="0" borderId="0" xfId="0" applyFont="1" applyBorder="1" applyProtection="1">
      <protection locked="0"/>
    </xf>
    <xf numFmtId="0" fontId="173" fillId="0" borderId="0" xfId="0" applyFont="1" applyFill="1" applyBorder="1" applyProtection="1">
      <protection locked="0"/>
    </xf>
    <xf numFmtId="0" fontId="11" fillId="0" borderId="4" xfId="0" applyFont="1" applyBorder="1" applyAlignment="1" applyProtection="1">
      <protection locked="0"/>
    </xf>
    <xf numFmtId="182" fontId="46" fillId="2" borderId="49" xfId="8" applyNumberFormat="1" applyFont="1" applyFill="1" applyBorder="1" applyProtection="1">
      <protection locked="0"/>
    </xf>
    <xf numFmtId="0" fontId="13" fillId="0" borderId="4" xfId="0" applyFont="1" applyBorder="1" applyAlignment="1" applyProtection="1">
      <alignment horizontal="left"/>
      <protection locked="0"/>
    </xf>
    <xf numFmtId="0" fontId="1" fillId="0" borderId="4" xfId="0" applyFont="1" applyBorder="1" applyProtection="1">
      <protection locked="0"/>
    </xf>
    <xf numFmtId="0" fontId="40" fillId="2" borderId="4" xfId="0" applyFont="1" applyFill="1" applyBorder="1" applyProtection="1">
      <protection locked="0"/>
    </xf>
    <xf numFmtId="0" fontId="48" fillId="0" borderId="4" xfId="0" applyFont="1" applyBorder="1" applyAlignment="1" applyProtection="1">
      <alignment horizontal="left"/>
      <protection locked="0"/>
    </xf>
    <xf numFmtId="181" fontId="68" fillId="2" borderId="4" xfId="8" applyNumberFormat="1" applyFont="1" applyFill="1" applyBorder="1" applyProtection="1">
      <protection locked="0"/>
    </xf>
    <xf numFmtId="0" fontId="33" fillId="0" borderId="2" xfId="0" applyFont="1" applyBorder="1" applyProtection="1">
      <protection locked="0"/>
    </xf>
    <xf numFmtId="0" fontId="11" fillId="0" borderId="0" xfId="0" applyFont="1" applyBorder="1" applyAlignment="1" applyProtection="1">
      <protection locked="0"/>
    </xf>
    <xf numFmtId="0" fontId="46" fillId="0" borderId="49" xfId="0" applyFont="1" applyBorder="1" applyProtection="1">
      <protection locked="0"/>
    </xf>
    <xf numFmtId="182" fontId="46" fillId="0" borderId="10" xfId="8" applyNumberFormat="1" applyFont="1" applyBorder="1" applyProtection="1">
      <protection locked="0"/>
    </xf>
    <xf numFmtId="182" fontId="68" fillId="2" borderId="5" xfId="8" applyNumberFormat="1" applyFont="1" applyFill="1" applyBorder="1" applyProtection="1"/>
    <xf numFmtId="181" fontId="46" fillId="0" borderId="10" xfId="8" applyNumberFormat="1" applyFont="1" applyBorder="1" applyProtection="1">
      <protection locked="0"/>
    </xf>
    <xf numFmtId="49" fontId="0" fillId="0" borderId="0" xfId="0" applyNumberFormat="1"/>
    <xf numFmtId="3" fontId="0" fillId="0" borderId="0" xfId="0" applyNumberFormat="1"/>
    <xf numFmtId="49" fontId="174" fillId="0" borderId="0" xfId="0" applyNumberFormat="1" applyFont="1"/>
    <xf numFmtId="0" fontId="35" fillId="0" borderId="0" xfId="3" applyAlignment="1" applyProtection="1"/>
    <xf numFmtId="0" fontId="44" fillId="0" borderId="59" xfId="0" applyFont="1" applyBorder="1" applyAlignment="1" applyProtection="1">
      <alignment horizontal="left" vertical="center" wrapText="1"/>
      <protection locked="0"/>
    </xf>
    <xf numFmtId="0" fontId="44" fillId="0" borderId="61" xfId="0" applyFont="1" applyBorder="1" applyAlignment="1" applyProtection="1">
      <alignment horizontal="left" vertical="center" wrapText="1"/>
      <protection locked="0"/>
    </xf>
    <xf numFmtId="0" fontId="44" fillId="0" borderId="105" xfId="0" applyFont="1" applyBorder="1" applyAlignment="1" applyProtection="1">
      <alignment horizontal="left" vertical="center" wrapText="1"/>
      <protection locked="0"/>
    </xf>
    <xf numFmtId="173" fontId="44" fillId="0" borderId="63" xfId="0" applyNumberFormat="1" applyFont="1" applyBorder="1" applyAlignment="1" applyProtection="1">
      <alignment horizontal="center" vertical="center" wrapText="1"/>
      <protection locked="0"/>
    </xf>
    <xf numFmtId="173" fontId="44" fillId="0" borderId="49" xfId="0" applyNumberFormat="1" applyFont="1" applyBorder="1" applyAlignment="1" applyProtection="1">
      <alignment horizontal="center" vertical="center" wrapText="1"/>
      <protection locked="0"/>
    </xf>
    <xf numFmtId="173" fontId="44" fillId="0" borderId="79" xfId="0" applyNumberFormat="1" applyFont="1" applyBorder="1" applyAlignment="1" applyProtection="1">
      <alignment horizontal="center" vertical="center" wrapText="1"/>
      <protection locked="0"/>
    </xf>
    <xf numFmtId="43" fontId="44" fillId="0" borderId="122" xfId="1" applyFont="1" applyBorder="1" applyAlignment="1" applyProtection="1">
      <alignment vertical="center" wrapText="1"/>
      <protection locked="0"/>
    </xf>
    <xf numFmtId="43" fontId="44" fillId="0" borderId="123" xfId="1" applyFont="1" applyBorder="1" applyAlignment="1" applyProtection="1">
      <alignment vertical="center" wrapText="1"/>
      <protection locked="0"/>
    </xf>
    <xf numFmtId="43" fontId="44" fillId="0" borderId="124" xfId="1" applyFont="1" applyBorder="1" applyAlignment="1" applyProtection="1">
      <alignment vertical="center" wrapText="1"/>
      <protection locked="0"/>
    </xf>
    <xf numFmtId="0" fontId="0" fillId="0" borderId="0" xfId="0" applyFill="1" applyAlignment="1" applyProtection="1">
      <alignment wrapText="1"/>
      <protection locked="0"/>
    </xf>
    <xf numFmtId="0" fontId="35" fillId="0" borderId="0" xfId="3" applyFill="1" applyAlignment="1" applyProtection="1">
      <protection locked="0"/>
    </xf>
    <xf numFmtId="185" fontId="0" fillId="0" borderId="0" xfId="2" applyFont="1" applyFill="1" applyProtection="1">
      <protection locked="0"/>
    </xf>
    <xf numFmtId="0" fontId="0" fillId="0" borderId="0" xfId="0" applyAlignment="1" applyProtection="1">
      <alignment wrapText="1"/>
      <protection locked="0"/>
    </xf>
    <xf numFmtId="0" fontId="35" fillId="0" borderId="0" xfId="3" applyAlignment="1" applyProtection="1">
      <protection locked="0"/>
    </xf>
    <xf numFmtId="185" fontId="0" fillId="0" borderId="0" xfId="2" applyFont="1" applyProtection="1">
      <protection locked="0"/>
    </xf>
    <xf numFmtId="37" fontId="0" fillId="0" borderId="0" xfId="8" applyNumberFormat="1" applyFont="1"/>
    <xf numFmtId="0" fontId="35" fillId="0" borderId="105" xfId="3" applyBorder="1" applyAlignment="1" applyProtection="1"/>
    <xf numFmtId="0" fontId="44" fillId="23" borderId="59" xfId="0" applyFont="1" applyFill="1" applyBorder="1" applyAlignment="1" applyProtection="1">
      <alignment horizontal="left" vertical="center" wrapText="1"/>
      <protection locked="0"/>
    </xf>
    <xf numFmtId="0" fontId="45" fillId="23" borderId="47" xfId="0" applyFont="1" applyFill="1" applyBorder="1" applyAlignment="1" applyProtection="1">
      <alignment horizontal="left" vertical="center" wrapText="1"/>
      <protection locked="0"/>
    </xf>
    <xf numFmtId="173" fontId="44" fillId="23" borderId="63" xfId="0" applyNumberFormat="1" applyFont="1" applyFill="1" applyBorder="1" applyAlignment="1" applyProtection="1">
      <alignment horizontal="center" vertical="center" wrapText="1"/>
      <protection locked="0"/>
    </xf>
    <xf numFmtId="43" fontId="44" fillId="23" borderId="122" xfId="1" applyFont="1" applyFill="1" applyBorder="1" applyAlignment="1" applyProtection="1">
      <alignment vertical="center" wrapText="1"/>
      <protection locked="0"/>
    </xf>
    <xf numFmtId="0" fontId="44" fillId="23" borderId="61" xfId="0" applyFont="1" applyFill="1" applyBorder="1" applyAlignment="1" applyProtection="1">
      <alignment horizontal="left" vertical="center" wrapText="1"/>
      <protection locked="0"/>
    </xf>
    <xf numFmtId="0" fontId="45" fillId="23" borderId="49" xfId="0" applyFont="1" applyFill="1" applyBorder="1" applyAlignment="1" applyProtection="1">
      <alignment horizontal="left" vertical="center" wrapText="1"/>
      <protection locked="0"/>
    </xf>
    <xf numFmtId="173" fontId="44" fillId="23" borderId="49" xfId="0" applyNumberFormat="1" applyFont="1" applyFill="1" applyBorder="1" applyAlignment="1" applyProtection="1">
      <alignment horizontal="center" vertical="center" wrapText="1"/>
      <protection locked="0"/>
    </xf>
    <xf numFmtId="43" fontId="44" fillId="23" borderId="123" xfId="1" applyFont="1" applyFill="1" applyBorder="1" applyAlignment="1" applyProtection="1">
      <alignment vertical="center" wrapText="1"/>
      <protection locked="0"/>
    </xf>
    <xf numFmtId="0" fontId="44" fillId="23" borderId="105" xfId="0" applyFont="1" applyFill="1" applyBorder="1" applyAlignment="1" applyProtection="1">
      <alignment horizontal="left" vertical="center" wrapText="1"/>
      <protection locked="0"/>
    </xf>
    <xf numFmtId="0" fontId="45" fillId="23" borderId="8" xfId="0" applyFont="1" applyFill="1" applyBorder="1" applyAlignment="1" applyProtection="1">
      <alignment horizontal="left" vertical="center" wrapText="1"/>
      <protection locked="0"/>
    </xf>
    <xf numFmtId="173" fontId="44" fillId="23" borderId="79" xfId="0" applyNumberFormat="1" applyFont="1" applyFill="1" applyBorder="1" applyAlignment="1" applyProtection="1">
      <alignment horizontal="center" vertical="center" wrapText="1"/>
      <protection locked="0"/>
    </xf>
    <xf numFmtId="43" fontId="44" fillId="23" borderId="124" xfId="1" applyFont="1" applyFill="1" applyBorder="1" applyAlignment="1" applyProtection="1">
      <alignment vertical="center" wrapText="1"/>
      <protection locked="0"/>
    </xf>
    <xf numFmtId="2" fontId="71" fillId="24" borderId="4" xfId="5" applyNumberFormat="1" applyFont="1" applyFill="1" applyBorder="1" applyAlignment="1" applyProtection="1">
      <alignment horizontal="center" wrapText="1"/>
    </xf>
    <xf numFmtId="2" fontId="175" fillId="0" borderId="0" xfId="5" applyNumberFormat="1" applyFont="1" applyFill="1" applyBorder="1" applyProtection="1"/>
    <xf numFmtId="2" fontId="175" fillId="4" borderId="0" xfId="5" applyNumberFormat="1" applyFont="1" applyFill="1" applyBorder="1" applyProtection="1"/>
    <xf numFmtId="2" fontId="175" fillId="6" borderId="0" xfId="5" applyNumberFormat="1" applyFont="1" applyFill="1" applyBorder="1" applyProtection="1"/>
    <xf numFmtId="2" fontId="175" fillId="24" borderId="4" xfId="5" applyNumberFormat="1" applyFont="1" applyFill="1" applyBorder="1" applyProtection="1"/>
    <xf numFmtId="2" fontId="175" fillId="4" borderId="36" xfId="5" applyNumberFormat="1" applyFont="1" applyFill="1" applyBorder="1" applyProtection="1"/>
    <xf numFmtId="2" fontId="175" fillId="0" borderId="20" xfId="5" applyNumberFormat="1" applyFont="1" applyFill="1" applyBorder="1" applyAlignment="1" applyProtection="1">
      <alignment horizontal="center"/>
    </xf>
    <xf numFmtId="2" fontId="175" fillId="0" borderId="5" xfId="5" applyNumberFormat="1" applyFont="1" applyFill="1" applyBorder="1" applyProtection="1"/>
    <xf numFmtId="0" fontId="13" fillId="0" borderId="0" xfId="0" applyFont="1" applyAlignment="1" applyProtection="1">
      <alignment horizontal="center"/>
      <protection locked="0"/>
    </xf>
    <xf numFmtId="0" fontId="0" fillId="0" borderId="0" xfId="0" applyAlignment="1">
      <alignment horizontal="center"/>
    </xf>
    <xf numFmtId="0" fontId="31" fillId="0" borderId="0" xfId="0" applyFont="1" applyFill="1" applyBorder="1" applyAlignment="1" applyProtection="1">
      <alignment horizontal="center"/>
      <protection locked="0"/>
    </xf>
    <xf numFmtId="0" fontId="28" fillId="0" borderId="0" xfId="0" applyFont="1" applyBorder="1" applyAlignment="1" applyProtection="1">
      <alignment horizontal="center" vertical="center"/>
      <protection locked="0"/>
    </xf>
    <xf numFmtId="0" fontId="29" fillId="0" borderId="2" xfId="0" applyFont="1" applyBorder="1" applyAlignment="1" applyProtection="1">
      <alignment horizontal="left"/>
      <protection locked="0"/>
    </xf>
    <xf numFmtId="0" fontId="29" fillId="0" borderId="7" xfId="0" applyFont="1" applyBorder="1" applyAlignment="1" applyProtection="1">
      <alignment horizontal="left"/>
      <protection locked="0"/>
    </xf>
    <xf numFmtId="0" fontId="29" fillId="0" borderId="3" xfId="0" applyFont="1" applyBorder="1" applyAlignment="1" applyProtection="1">
      <alignment horizontal="left"/>
      <protection locked="0"/>
    </xf>
    <xf numFmtId="14" fontId="29" fillId="0" borderId="34" xfId="0" applyNumberFormat="1" applyFont="1" applyBorder="1" applyAlignment="1" applyProtection="1">
      <alignment horizontal="left"/>
      <protection locked="0"/>
    </xf>
    <xf numFmtId="0" fontId="0" fillId="0" borderId="36" xfId="0" applyBorder="1" applyAlignment="1">
      <alignment horizontal="left"/>
    </xf>
    <xf numFmtId="0" fontId="0" fillId="0" borderId="35" xfId="0" applyBorder="1" applyAlignment="1">
      <alignment horizontal="left"/>
    </xf>
    <xf numFmtId="0" fontId="29" fillId="0" borderId="34" xfId="0" applyFont="1" applyBorder="1" applyAlignment="1" applyProtection="1">
      <alignment horizontal="center"/>
      <protection locked="0"/>
    </xf>
    <xf numFmtId="0" fontId="0" fillId="0" borderId="36" xfId="0" applyBorder="1" applyAlignment="1"/>
    <xf numFmtId="0" fontId="0" fillId="0" borderId="35" xfId="0" applyBorder="1" applyAlignment="1"/>
    <xf numFmtId="5" fontId="107" fillId="0" borderId="0" xfId="6" applyFont="1" applyAlignment="1">
      <alignment horizontal="left"/>
    </xf>
    <xf numFmtId="5" fontId="107" fillId="0" borderId="0" xfId="6" applyFont="1" applyAlignment="1"/>
    <xf numFmtId="5" fontId="107" fillId="0" borderId="7" xfId="6" applyFont="1" applyFill="1" applyBorder="1" applyAlignment="1">
      <alignment horizontal="left"/>
    </xf>
    <xf numFmtId="5" fontId="107" fillId="0" borderId="7" xfId="6" applyFont="1" applyBorder="1" applyAlignment="1">
      <alignment horizontal="left"/>
    </xf>
    <xf numFmtId="5" fontId="105" fillId="2" borderId="0" xfId="6" applyFont="1" applyFill="1" applyBorder="1" applyAlignment="1">
      <alignment horizontal="left"/>
    </xf>
    <xf numFmtId="5" fontId="102" fillId="0" borderId="0" xfId="6" applyAlignment="1"/>
    <xf numFmtId="5" fontId="102" fillId="0" borderId="7" xfId="6" applyBorder="1" applyAlignment="1">
      <alignment horizontal="left"/>
    </xf>
    <xf numFmtId="5" fontId="102" fillId="0" borderId="7" xfId="6" applyBorder="1" applyAlignment="1"/>
    <xf numFmtId="5" fontId="102" fillId="0" borderId="0" xfId="6" applyBorder="1" applyAlignment="1">
      <alignment horizontal="left"/>
    </xf>
    <xf numFmtId="5" fontId="114" fillId="0" borderId="0" xfId="6" applyFont="1" applyAlignment="1">
      <alignment horizontal="left"/>
    </xf>
    <xf numFmtId="5" fontId="114" fillId="0" borderId="0" xfId="6" applyFont="1" applyAlignment="1"/>
    <xf numFmtId="5" fontId="114" fillId="0" borderId="0" xfId="6" applyFont="1" applyBorder="1" applyAlignment="1">
      <alignment horizontal="left"/>
    </xf>
    <xf numFmtId="5" fontId="114" fillId="18" borderId="0" xfId="6" applyFont="1" applyFill="1" applyAlignment="1">
      <alignment horizontal="left"/>
    </xf>
    <xf numFmtId="5" fontId="116" fillId="0" borderId="0" xfId="6" applyFont="1" applyBorder="1" applyAlignment="1">
      <alignment horizontal="left"/>
    </xf>
    <xf numFmtId="5" fontId="116" fillId="0" borderId="0" xfId="6" applyFont="1" applyBorder="1" applyAlignment="1"/>
    <xf numFmtId="5" fontId="116" fillId="0" borderId="0" xfId="6" applyFont="1" applyAlignment="1"/>
    <xf numFmtId="5" fontId="45" fillId="0" borderId="0" xfId="6" applyFont="1" applyAlignment="1">
      <alignment horizontal="left"/>
    </xf>
    <xf numFmtId="5" fontId="122" fillId="0" borderId="7" xfId="6" applyFont="1" applyBorder="1" applyAlignment="1">
      <alignment horizontal="center"/>
    </xf>
    <xf numFmtId="5" fontId="122" fillId="0" borderId="7" xfId="6" applyFont="1" applyFill="1" applyBorder="1" applyAlignment="1">
      <alignment horizontal="left"/>
    </xf>
    <xf numFmtId="0" fontId="0" fillId="0" borderId="7" xfId="0" applyBorder="1" applyAlignment="1">
      <alignment horizontal="left"/>
    </xf>
    <xf numFmtId="5" fontId="122" fillId="0" borderId="5" xfId="6" applyFont="1" applyFill="1" applyBorder="1" applyAlignment="1">
      <alignment horizontal="left"/>
    </xf>
    <xf numFmtId="0" fontId="0" fillId="0" borderId="5" xfId="0" applyBorder="1" applyAlignment="1">
      <alignment horizontal="left"/>
    </xf>
    <xf numFmtId="0" fontId="154" fillId="3" borderId="34" xfId="0" applyFont="1" applyFill="1" applyBorder="1" applyAlignment="1">
      <alignment wrapText="1"/>
    </xf>
    <xf numFmtId="0" fontId="154" fillId="3" borderId="36" xfId="0" applyFont="1" applyFill="1" applyBorder="1" applyAlignment="1">
      <alignment wrapText="1"/>
    </xf>
    <xf numFmtId="0" fontId="154" fillId="3" borderId="35" xfId="0" applyFont="1" applyFill="1" applyBorder="1" applyAlignment="1">
      <alignment wrapText="1"/>
    </xf>
    <xf numFmtId="0" fontId="8" fillId="2" borderId="29" xfId="0" applyFont="1" applyFill="1" applyBorder="1" applyAlignment="1">
      <alignment wrapText="1"/>
    </xf>
    <xf numFmtId="0" fontId="40" fillId="0" borderId="30" xfId="0" applyFont="1" applyBorder="1" applyAlignment="1">
      <alignment wrapText="1"/>
    </xf>
    <xf numFmtId="0" fontId="40" fillId="0" borderId="31" xfId="0" applyFont="1" applyBorder="1" applyAlignment="1">
      <alignment wrapText="1"/>
    </xf>
    <xf numFmtId="0" fontId="40" fillId="0" borderId="27" xfId="0" applyFont="1" applyBorder="1" applyAlignment="1">
      <alignment wrapText="1"/>
    </xf>
    <xf numFmtId="0" fontId="40" fillId="0" borderId="20" xfId="0" applyFont="1" applyBorder="1" applyAlignment="1">
      <alignment wrapText="1"/>
    </xf>
    <xf numFmtId="0" fontId="40" fillId="0" borderId="28" xfId="0" applyFont="1" applyBorder="1" applyAlignment="1">
      <alignment wrapText="1"/>
    </xf>
    <xf numFmtId="0" fontId="0" fillId="2" borderId="34" xfId="0" applyFill="1" applyBorder="1" applyAlignment="1">
      <alignment wrapText="1"/>
    </xf>
    <xf numFmtId="0" fontId="0" fillId="0" borderId="36" xfId="0" applyBorder="1" applyAlignment="1">
      <alignment wrapText="1"/>
    </xf>
    <xf numFmtId="0" fontId="0" fillId="0" borderId="35" xfId="0" applyBorder="1" applyAlignment="1">
      <alignment wrapText="1"/>
    </xf>
    <xf numFmtId="0" fontId="0" fillId="2" borderId="0" xfId="0" applyFill="1" applyAlignment="1"/>
    <xf numFmtId="0" fontId="0" fillId="2" borderId="20" xfId="0" applyFill="1" applyBorder="1" applyAlignment="1"/>
    <xf numFmtId="0" fontId="0" fillId="0" borderId="0" xfId="0" applyAlignment="1"/>
    <xf numFmtId="0" fontId="90" fillId="0" borderId="20" xfId="0" applyFont="1" applyBorder="1" applyAlignment="1">
      <alignment horizontal="center" wrapText="1"/>
    </xf>
    <xf numFmtId="0" fontId="0" fillId="0" borderId="20" xfId="0" applyBorder="1" applyAlignment="1">
      <alignment horizontal="center" wrapText="1"/>
    </xf>
    <xf numFmtId="0" fontId="0" fillId="0" borderId="34" xfId="0" applyBorder="1" applyAlignment="1">
      <alignment horizontal="center" wrapText="1"/>
    </xf>
    <xf numFmtId="0" fontId="0" fillId="0" borderId="36" xfId="0" applyBorder="1" applyAlignment="1">
      <alignment horizontal="center" wrapText="1"/>
    </xf>
    <xf numFmtId="0" fontId="0" fillId="0" borderId="35" xfId="0" applyBorder="1" applyAlignment="1">
      <alignment horizontal="center" wrapText="1"/>
    </xf>
    <xf numFmtId="0" fontId="38" fillId="0" borderId="0" xfId="0" applyFont="1" applyBorder="1" applyAlignment="1">
      <alignment horizontal="left" wrapText="1"/>
    </xf>
    <xf numFmtId="0" fontId="38" fillId="0" borderId="0" xfId="0" applyFont="1" applyBorder="1" applyAlignment="1">
      <alignment horizontal="left"/>
    </xf>
    <xf numFmtId="0" fontId="45" fillId="0" borderId="0" xfId="0" applyFont="1" applyBorder="1" applyAlignment="1"/>
    <xf numFmtId="0" fontId="171" fillId="0" borderId="94" xfId="0" applyNumberFormat="1" applyFont="1" applyBorder="1" applyAlignment="1">
      <alignment horizontal="left" wrapText="1"/>
    </xf>
    <xf numFmtId="0" fontId="171" fillId="0" borderId="94" xfId="0" applyFont="1" applyBorder="1" applyAlignment="1">
      <alignment horizontal="left" wrapText="1"/>
    </xf>
    <xf numFmtId="0" fontId="0" fillId="2" borderId="29" xfId="0"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27" xfId="0" applyBorder="1" applyAlignment="1">
      <alignment vertical="top" wrapText="1"/>
    </xf>
    <xf numFmtId="0" fontId="0" fillId="0" borderId="20" xfId="0" applyBorder="1" applyAlignment="1">
      <alignment vertical="top" wrapText="1"/>
    </xf>
    <xf numFmtId="0" fontId="0" fillId="0" borderId="28" xfId="0" applyBorder="1" applyAlignment="1">
      <alignment vertical="top" wrapText="1"/>
    </xf>
    <xf numFmtId="2" fontId="8" fillId="2" borderId="29" xfId="0" applyNumberFormat="1" applyFont="1" applyFill="1" applyBorder="1" applyAlignment="1">
      <alignment wrapText="1"/>
    </xf>
    <xf numFmtId="0" fontId="8" fillId="0" borderId="30" xfId="0" applyFont="1" applyBorder="1" applyAlignment="1">
      <alignment wrapText="1"/>
    </xf>
    <xf numFmtId="0" fontId="8" fillId="0" borderId="31" xfId="0" applyFont="1" applyBorder="1" applyAlignment="1">
      <alignment wrapText="1"/>
    </xf>
    <xf numFmtId="166" fontId="42" fillId="2" borderId="1" xfId="8" applyNumberFormat="1" applyFont="1" applyFill="1" applyBorder="1" applyAlignment="1">
      <alignment horizontal="left"/>
    </xf>
    <xf numFmtId="44" fontId="42" fillId="2" borderId="1" xfId="8" applyFont="1" applyFill="1" applyBorder="1" applyAlignment="1">
      <alignment horizontal="left"/>
    </xf>
    <xf numFmtId="2" fontId="8" fillId="2" borderId="27"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2" fontId="8" fillId="2" borderId="27" xfId="0" applyNumberFormat="1" applyFont="1" applyFill="1" applyBorder="1" applyAlignment="1">
      <alignment wrapText="1"/>
    </xf>
    <xf numFmtId="0" fontId="0" fillId="0" borderId="20" xfId="0" applyBorder="1" applyAlignment="1">
      <alignment wrapText="1"/>
    </xf>
    <xf numFmtId="0" fontId="0" fillId="0" borderId="28" xfId="0" applyBorder="1" applyAlignment="1">
      <alignment wrapText="1"/>
    </xf>
    <xf numFmtId="2" fontId="8" fillId="2" borderId="29"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2" fontId="8" fillId="2" borderId="23"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90" fillId="0" borderId="0" xfId="0" applyFont="1" applyBorder="1" applyAlignment="1">
      <alignment horizontal="center"/>
    </xf>
    <xf numFmtId="0" fontId="91" fillId="0" borderId="0" xfId="0" applyFont="1" applyAlignment="1"/>
    <xf numFmtId="0" fontId="91" fillId="0" borderId="0" xfId="0" applyFont="1" applyBorder="1" applyAlignment="1"/>
    <xf numFmtId="0" fontId="42" fillId="0" borderId="34" xfId="0" applyFont="1" applyBorder="1" applyAlignment="1"/>
    <xf numFmtId="0" fontId="42" fillId="0" borderId="27" xfId="0" applyFont="1" applyBorder="1" applyAlignment="1"/>
    <xf numFmtId="0" fontId="0" fillId="0" borderId="20" xfId="0" applyBorder="1" applyAlignment="1"/>
    <xf numFmtId="1" fontId="42" fillId="2" borderId="34" xfId="0" applyNumberFormat="1" applyFont="1" applyFill="1" applyBorder="1" applyAlignment="1">
      <alignment horizontal="center"/>
    </xf>
    <xf numFmtId="1" fontId="42" fillId="2" borderId="27" xfId="0" applyNumberFormat="1" applyFont="1" applyFill="1" applyBorder="1" applyAlignment="1">
      <alignment horizontal="center"/>
    </xf>
    <xf numFmtId="0" fontId="0" fillId="0" borderId="28" xfId="0" applyBorder="1" applyAlignment="1"/>
    <xf numFmtId="0" fontId="25" fillId="2" borderId="27" xfId="0" applyFont="1" applyFill="1" applyBorder="1" applyAlignment="1">
      <alignment horizontal="center"/>
    </xf>
    <xf numFmtId="0" fontId="25" fillId="2" borderId="20" xfId="0" applyFont="1" applyFill="1" applyBorder="1" applyAlignment="1">
      <alignment horizontal="center"/>
    </xf>
    <xf numFmtId="0" fontId="25" fillId="2" borderId="28" xfId="0" applyFont="1" applyFill="1" applyBorder="1" applyAlignment="1">
      <alignment horizontal="center"/>
    </xf>
    <xf numFmtId="1" fontId="42" fillId="2" borderId="34" xfId="0" applyNumberFormat="1" applyFont="1" applyFill="1" applyBorder="1" applyAlignment="1">
      <alignment horizontal="left"/>
    </xf>
    <xf numFmtId="0" fontId="25" fillId="0" borderId="0" xfId="0" applyFont="1" applyBorder="1" applyAlignment="1">
      <alignment horizontal="left"/>
    </xf>
    <xf numFmtId="0" fontId="0" fillId="0" borderId="0" xfId="0" applyBorder="1" applyAlignment="1"/>
    <xf numFmtId="0" fontId="97" fillId="0" borderId="94" xfId="0" applyFont="1" applyBorder="1" applyAlignment="1">
      <alignment horizontal="left" wrapText="1"/>
    </xf>
    <xf numFmtId="0" fontId="44" fillId="0" borderId="94" xfId="0" applyFont="1" applyBorder="1" applyAlignment="1">
      <alignment horizontal="left" wrapText="1"/>
    </xf>
    <xf numFmtId="0" fontId="40" fillId="0" borderId="94" xfId="0" applyFont="1" applyBorder="1" applyAlignment="1">
      <alignment wrapText="1"/>
    </xf>
    <xf numFmtId="0" fontId="51" fillId="6" borderId="0" xfId="0" applyFont="1" applyFill="1" applyBorder="1" applyAlignment="1" applyProtection="1">
      <alignment horizontal="center"/>
      <protection locked="0"/>
    </xf>
    <xf numFmtId="0" fontId="51" fillId="6" borderId="0" xfId="0" applyFont="1" applyFill="1" applyAlignment="1" applyProtection="1">
      <alignment horizontal="center"/>
      <protection locked="0"/>
    </xf>
    <xf numFmtId="0" fontId="134" fillId="5" borderId="29" xfId="0" applyFont="1" applyFill="1" applyBorder="1" applyAlignment="1" applyProtection="1">
      <alignment wrapText="1"/>
      <protection locked="0"/>
    </xf>
    <xf numFmtId="0" fontId="135" fillId="5" borderId="30" xfId="0" applyFont="1" applyFill="1" applyBorder="1" applyAlignment="1">
      <alignment wrapText="1"/>
    </xf>
    <xf numFmtId="0" fontId="135" fillId="5" borderId="31" xfId="0" applyFont="1" applyFill="1" applyBorder="1" applyAlignment="1">
      <alignment wrapText="1"/>
    </xf>
    <xf numFmtId="0" fontId="135" fillId="5" borderId="27" xfId="0" applyFont="1" applyFill="1" applyBorder="1" applyAlignment="1">
      <alignment wrapText="1"/>
    </xf>
    <xf numFmtId="0" fontId="135" fillId="5" borderId="20" xfId="0" applyFont="1" applyFill="1" applyBorder="1" applyAlignment="1">
      <alignment wrapText="1"/>
    </xf>
    <xf numFmtId="0" fontId="135" fillId="5" borderId="28" xfId="0" applyFont="1" applyFill="1" applyBorder="1" applyAlignment="1">
      <alignment wrapText="1"/>
    </xf>
    <xf numFmtId="0" fontId="162" fillId="3" borderId="30" xfId="0" applyFont="1" applyFill="1" applyBorder="1" applyAlignment="1" applyProtection="1">
      <alignment horizontal="center" wrapText="1"/>
      <protection locked="0"/>
    </xf>
    <xf numFmtId="0" fontId="72" fillId="0" borderId="30" xfId="0" applyFont="1" applyBorder="1" applyAlignment="1">
      <alignment wrapText="1"/>
    </xf>
    <xf numFmtId="0" fontId="83" fillId="22" borderId="0" xfId="0" applyFont="1" applyFill="1" applyBorder="1" applyAlignment="1" applyProtection="1">
      <alignment horizontal="center"/>
      <protection locked="0"/>
    </xf>
    <xf numFmtId="0" fontId="29" fillId="0" borderId="0" xfId="0" applyFont="1" applyAlignment="1" applyProtection="1">
      <alignment horizontal="left"/>
      <protection locked="0"/>
    </xf>
    <xf numFmtId="0" fontId="0" fillId="0" borderId="24" xfId="0" applyBorder="1" applyAlignment="1"/>
    <xf numFmtId="0" fontId="0" fillId="0" borderId="36" xfId="0" applyBorder="1"/>
    <xf numFmtId="0" fontId="0" fillId="0" borderId="35" xfId="0" applyBorder="1"/>
    <xf numFmtId="0" fontId="11" fillId="0" borderId="2" xfId="0" applyFont="1" applyBorder="1" applyAlignment="1" applyProtection="1">
      <protection locked="0"/>
    </xf>
    <xf numFmtId="0" fontId="0" fillId="0" borderId="3" xfId="0" applyBorder="1" applyAlignment="1"/>
    <xf numFmtId="0" fontId="59" fillId="0" borderId="36" xfId="0" applyFont="1" applyBorder="1" applyAlignment="1">
      <alignment horizontal="center"/>
    </xf>
    <xf numFmtId="0" fontId="59" fillId="0" borderId="35" xfId="0" applyFont="1" applyBorder="1" applyAlignment="1">
      <alignment horizontal="center"/>
    </xf>
    <xf numFmtId="5" fontId="29" fillId="2" borderId="34" xfId="0" applyNumberFormat="1" applyFont="1" applyFill="1" applyBorder="1" applyAlignment="1" applyProtection="1">
      <alignment horizontal="left"/>
      <protection locked="0"/>
    </xf>
    <xf numFmtId="0" fontId="28" fillId="0" borderId="0" xfId="0" applyFont="1" applyAlignment="1" applyProtection="1">
      <alignment wrapText="1"/>
      <protection locked="0"/>
    </xf>
    <xf numFmtId="0" fontId="0" fillId="0" borderId="0" xfId="0" applyAlignment="1">
      <alignment wrapText="1"/>
    </xf>
    <xf numFmtId="0" fontId="13" fillId="0" borderId="2" xfId="0" applyFont="1" applyBorder="1" applyAlignment="1" applyProtection="1">
      <protection locked="0"/>
    </xf>
    <xf numFmtId="0" fontId="60" fillId="13" borderId="96" xfId="0" applyFont="1" applyFill="1" applyBorder="1" applyAlignment="1" applyProtection="1">
      <alignment horizontal="left"/>
      <protection locked="0"/>
    </xf>
    <xf numFmtId="0" fontId="131" fillId="0" borderId="36" xfId="0" applyFont="1" applyBorder="1" applyAlignment="1"/>
    <xf numFmtId="175" fontId="50" fillId="2" borderId="29" xfId="8" applyNumberFormat="1" applyFont="1" applyFill="1" applyBorder="1" applyAlignment="1" applyProtection="1">
      <alignment horizontal="center"/>
      <protection locked="0"/>
    </xf>
    <xf numFmtId="0" fontId="72" fillId="0" borderId="31" xfId="0" applyFont="1" applyBorder="1" applyAlignment="1">
      <alignment horizontal="center"/>
    </xf>
    <xf numFmtId="5" fontId="57" fillId="2" borderId="34" xfId="0" applyNumberFormat="1" applyFont="1" applyFill="1" applyBorder="1" applyAlignment="1" applyProtection="1">
      <alignment horizontal="center"/>
      <protection locked="0"/>
    </xf>
    <xf numFmtId="0" fontId="58" fillId="2" borderId="36" xfId="0" applyNumberFormat="1" applyFont="1" applyFill="1" applyBorder="1" applyAlignment="1">
      <alignment horizontal="center"/>
    </xf>
    <xf numFmtId="0" fontId="58" fillId="2" borderId="35" xfId="0" applyNumberFormat="1" applyFont="1" applyFill="1" applyBorder="1" applyAlignment="1">
      <alignment horizontal="center"/>
    </xf>
    <xf numFmtId="0" fontId="11" fillId="0" borderId="3" xfId="0" applyFont="1" applyBorder="1" applyAlignment="1" applyProtection="1">
      <protection locked="0"/>
    </xf>
    <xf numFmtId="0" fontId="11" fillId="0" borderId="2" xfId="0" applyFont="1" applyFill="1" applyBorder="1" applyAlignment="1" applyProtection="1">
      <protection locked="0"/>
    </xf>
    <xf numFmtId="0" fontId="136" fillId="17" borderId="29" xfId="0" applyFont="1" applyFill="1" applyBorder="1" applyAlignment="1" applyProtection="1">
      <alignment wrapText="1"/>
      <protection locked="0"/>
    </xf>
    <xf numFmtId="0" fontId="137" fillId="17" borderId="30" xfId="0" applyFont="1" applyFill="1" applyBorder="1" applyAlignment="1">
      <alignment wrapText="1"/>
    </xf>
    <xf numFmtId="0" fontId="137" fillId="17" borderId="31" xfId="0" applyFont="1" applyFill="1" applyBorder="1" applyAlignment="1">
      <alignment wrapText="1"/>
    </xf>
    <xf numFmtId="0" fontId="137" fillId="17" borderId="27" xfId="0" applyFont="1" applyFill="1" applyBorder="1" applyAlignment="1">
      <alignment wrapText="1"/>
    </xf>
    <xf numFmtId="0" fontId="137" fillId="17" borderId="20" xfId="0" applyFont="1" applyFill="1" applyBorder="1" applyAlignment="1">
      <alignment wrapText="1"/>
    </xf>
    <xf numFmtId="0" fontId="137" fillId="17" borderId="28" xfId="0" applyFont="1" applyFill="1" applyBorder="1" applyAlignment="1">
      <alignment wrapText="1"/>
    </xf>
    <xf numFmtId="0" fontId="11" fillId="0" borderId="4" xfId="0" applyFont="1" applyBorder="1" applyAlignment="1" applyProtection="1">
      <protection locked="0"/>
    </xf>
    <xf numFmtId="1" fontId="27" fillId="0" borderId="0" xfId="5" applyNumberFormat="1" applyFont="1" applyFill="1" applyBorder="1" applyAlignment="1" applyProtection="1">
      <alignment horizontal="center"/>
    </xf>
    <xf numFmtId="1" fontId="17" fillId="0" borderId="0" xfId="0" applyNumberFormat="1" applyFont="1" applyFill="1" applyBorder="1" applyAlignment="1">
      <alignment horizontal="center"/>
    </xf>
    <xf numFmtId="2" fontId="26" fillId="0" borderId="20" xfId="5" applyNumberFormat="1" applyFont="1" applyBorder="1" applyAlignment="1" applyProtection="1">
      <alignment horizontal="center"/>
    </xf>
    <xf numFmtId="0" fontId="41" fillId="0" borderId="20" xfId="0" applyFont="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2" fontId="5" fillId="2" borderId="2" xfId="5" applyNumberFormat="1" applyFont="1" applyFill="1" applyBorder="1" applyAlignment="1" applyProtection="1">
      <protection locked="0"/>
    </xf>
    <xf numFmtId="2" fontId="5" fillId="2" borderId="6" xfId="5" applyNumberFormat="1" applyFont="1" applyFill="1" applyBorder="1" applyAlignment="1" applyProtection="1">
      <protection locked="0"/>
    </xf>
    <xf numFmtId="2" fontId="5" fillId="2" borderId="12" xfId="5" applyNumberFormat="1" applyFont="1" applyFill="1" applyBorder="1" applyAlignment="1" applyProtection="1">
      <protection locked="0"/>
    </xf>
    <xf numFmtId="2" fontId="10" fillId="0" borderId="5" xfId="5" applyNumberFormat="1" applyFont="1" applyBorder="1" applyAlignment="1" applyProtection="1">
      <alignment horizontal="center"/>
    </xf>
    <xf numFmtId="2" fontId="7" fillId="2" borderId="2" xfId="5" applyNumberFormat="1" applyFont="1" applyFill="1" applyBorder="1" applyAlignment="1" applyProtection="1">
      <alignment horizontal="left"/>
      <protection locked="0"/>
    </xf>
    <xf numFmtId="2" fontId="7" fillId="2" borderId="7" xfId="5" applyNumberFormat="1" applyFont="1" applyFill="1" applyBorder="1" applyAlignment="1" applyProtection="1">
      <alignment horizontal="left"/>
      <protection locked="0"/>
    </xf>
    <xf numFmtId="2" fontId="7" fillId="2" borderId="3" xfId="5" applyNumberFormat="1" applyFont="1" applyFill="1" applyBorder="1" applyAlignment="1" applyProtection="1">
      <alignment horizontal="left"/>
      <protection locked="0"/>
    </xf>
    <xf numFmtId="168" fontId="25" fillId="2" borderId="2" xfId="5" applyNumberFormat="1" applyFont="1" applyFill="1" applyBorder="1" applyAlignment="1" applyProtection="1">
      <alignment horizontal="left"/>
      <protection locked="0"/>
    </xf>
    <xf numFmtId="168" fontId="25" fillId="2" borderId="3" xfId="5" applyNumberFormat="1" applyFont="1" applyFill="1" applyBorder="1" applyAlignment="1" applyProtection="1">
      <alignment horizontal="left"/>
      <protection locked="0"/>
    </xf>
    <xf numFmtId="2" fontId="8" fillId="0" borderId="0" xfId="5" applyNumberFormat="1" applyFont="1" applyAlignment="1" applyProtection="1">
      <alignment horizontal="center"/>
    </xf>
    <xf numFmtId="2" fontId="25" fillId="2" borderId="12" xfId="5" applyNumberFormat="1" applyFont="1" applyFill="1" applyBorder="1" applyAlignment="1" applyProtection="1">
      <alignment horizontal="left"/>
      <protection locked="0"/>
    </xf>
    <xf numFmtId="0" fontId="44" fillId="0" borderId="5" xfId="0" applyFont="1" applyBorder="1" applyAlignment="1">
      <alignment horizontal="left"/>
    </xf>
    <xf numFmtId="0" fontId="44" fillId="0" borderId="7" xfId="0" applyFont="1" applyBorder="1" applyAlignment="1">
      <alignment horizontal="left"/>
    </xf>
    <xf numFmtId="0" fontId="8" fillId="0" borderId="34" xfId="0" applyFont="1" applyBorder="1" applyAlignment="1">
      <alignment horizontal="center"/>
    </xf>
    <xf numFmtId="0" fontId="8" fillId="0" borderId="35" xfId="0" applyFont="1" applyBorder="1" applyAlignment="1">
      <alignment horizontal="center"/>
    </xf>
    <xf numFmtId="171" fontId="8" fillId="0" borderId="0" xfId="1" applyNumberFormat="1" applyFont="1" applyAlignment="1">
      <alignment horizontal="center"/>
    </xf>
    <xf numFmtId="0" fontId="8" fillId="0" borderId="0" xfId="0" applyFont="1" applyAlignment="1">
      <alignment horizontal="center"/>
    </xf>
    <xf numFmtId="2" fontId="8" fillId="2" borderId="29" xfId="5" applyNumberFormat="1" applyFont="1" applyFill="1" applyBorder="1" applyAlignment="1" applyProtection="1">
      <alignment horizontal="center" wrapText="1"/>
      <protection locked="0"/>
    </xf>
    <xf numFmtId="2" fontId="27" fillId="0" borderId="0" xfId="5" applyNumberFormat="1" applyFont="1" applyAlignment="1" applyProtection="1">
      <alignment horizontal="center"/>
    </xf>
    <xf numFmtId="2" fontId="6" fillId="0" borderId="0" xfId="5" applyNumberFormat="1" applyFont="1" applyAlignment="1" applyProtection="1">
      <alignment horizontal="center"/>
    </xf>
    <xf numFmtId="49" fontId="42" fillId="2" borderId="34" xfId="5" applyNumberFormat="1" applyFont="1" applyFill="1" applyBorder="1" applyAlignment="1" applyProtection="1">
      <alignment horizontal="center"/>
      <protection locked="0"/>
    </xf>
    <xf numFmtId="0" fontId="42" fillId="2" borderId="36" xfId="5" applyNumberFormat="1" applyFont="1" applyFill="1" applyBorder="1" applyAlignment="1" applyProtection="1">
      <alignment horizontal="center"/>
      <protection locked="0"/>
    </xf>
    <xf numFmtId="0" fontId="42" fillId="2" borderId="35" xfId="5" applyNumberFormat="1" applyFont="1" applyFill="1" applyBorder="1" applyAlignment="1" applyProtection="1">
      <alignment horizontal="center"/>
      <protection locked="0"/>
    </xf>
    <xf numFmtId="174" fontId="8" fillId="2" borderId="34" xfId="5" applyNumberFormat="1" applyFont="1" applyFill="1" applyBorder="1" applyAlignment="1" applyProtection="1">
      <alignment horizontal="center"/>
      <protection locked="0"/>
    </xf>
    <xf numFmtId="174" fontId="8" fillId="2" borderId="35" xfId="5" applyNumberFormat="1" applyFont="1" applyFill="1" applyBorder="1" applyAlignment="1" applyProtection="1">
      <alignment horizontal="center"/>
      <protection locked="0"/>
    </xf>
    <xf numFmtId="1" fontId="25" fillId="2" borderId="125" xfId="5" applyNumberFormat="1" applyFont="1" applyFill="1" applyBorder="1" applyAlignment="1" applyProtection="1">
      <alignment horizontal="center"/>
      <protection locked="0"/>
    </xf>
    <xf numFmtId="2" fontId="156" fillId="3" borderId="34" xfId="5" applyNumberFormat="1" applyFont="1" applyFill="1" applyBorder="1" applyAlignment="1" applyProtection="1"/>
    <xf numFmtId="0" fontId="161" fillId="3" borderId="36" xfId="0" applyFont="1" applyFill="1" applyBorder="1" applyAlignment="1"/>
    <xf numFmtId="0" fontId="161" fillId="3" borderId="35" xfId="0" applyFont="1" applyFill="1" applyBorder="1" applyAlignment="1"/>
    <xf numFmtId="171" fontId="26" fillId="0" borderId="34" xfId="1" applyNumberFormat="1" applyFont="1" applyFill="1" applyBorder="1" applyAlignment="1" applyProtection="1">
      <alignment horizontal="center"/>
    </xf>
    <xf numFmtId="0" fontId="72" fillId="0" borderId="36" xfId="0" applyFont="1" applyBorder="1" applyAlignment="1">
      <alignment horizontal="center"/>
    </xf>
    <xf numFmtId="0" fontId="72" fillId="0" borderId="35" xfId="0" applyFont="1" applyBorder="1" applyAlignment="1">
      <alignment horizontal="center"/>
    </xf>
    <xf numFmtId="171" fontId="38" fillId="0" borderId="29" xfId="1" applyNumberFormat="1" applyFont="1" applyBorder="1" applyAlignment="1">
      <alignment horizontal="center"/>
    </xf>
    <xf numFmtId="0" fontId="38" fillId="0" borderId="30" xfId="0" applyFont="1" applyBorder="1" applyAlignment="1">
      <alignment horizontal="center"/>
    </xf>
    <xf numFmtId="0" fontId="38" fillId="0" borderId="31" xfId="0" applyFont="1" applyFill="1" applyBorder="1" applyAlignment="1">
      <alignment horizontal="center"/>
    </xf>
    <xf numFmtId="2" fontId="25" fillId="2" borderId="2" xfId="5" applyNumberFormat="1" applyFont="1" applyFill="1" applyBorder="1" applyAlignment="1" applyProtection="1">
      <alignment horizontal="left"/>
      <protection locked="0"/>
    </xf>
    <xf numFmtId="2" fontId="25" fillId="2" borderId="7" xfId="5" applyNumberFormat="1" applyFont="1" applyFill="1" applyBorder="1" applyAlignment="1" applyProtection="1">
      <alignment horizontal="left"/>
      <protection locked="0"/>
    </xf>
    <xf numFmtId="2" fontId="25" fillId="2" borderId="3" xfId="5" applyNumberFormat="1" applyFont="1" applyFill="1" applyBorder="1" applyAlignment="1" applyProtection="1">
      <alignment horizontal="left"/>
      <protection locked="0"/>
    </xf>
    <xf numFmtId="2" fontId="25" fillId="2" borderId="2" xfId="5" applyNumberFormat="1" applyFont="1" applyFill="1" applyBorder="1" applyAlignment="1" applyProtection="1">
      <alignment horizontal="center"/>
      <protection locked="0"/>
    </xf>
    <xf numFmtId="2" fontId="25" fillId="2" borderId="3" xfId="5" applyNumberFormat="1" applyFont="1" applyFill="1" applyBorder="1" applyAlignment="1" applyProtection="1">
      <alignment horizontal="center"/>
      <protection locked="0"/>
    </xf>
    <xf numFmtId="2" fontId="8" fillId="2" borderId="2" xfId="5" applyNumberFormat="1" applyFont="1" applyFill="1" applyBorder="1" applyAlignment="1" applyProtection="1">
      <alignment horizontal="center"/>
      <protection locked="0"/>
    </xf>
    <xf numFmtId="0" fontId="40" fillId="0" borderId="7" xfId="0" applyFont="1" applyBorder="1" applyAlignment="1">
      <alignment horizontal="center"/>
    </xf>
    <xf numFmtId="0" fontId="44" fillId="0" borderId="3" xfId="0" applyFont="1" applyBorder="1" applyAlignment="1">
      <alignment horizontal="left"/>
    </xf>
    <xf numFmtId="2" fontId="7" fillId="2" borderId="2" xfId="5" applyNumberFormat="1" applyFont="1" applyFill="1" applyBorder="1" applyAlignment="1" applyProtection="1">
      <alignment horizontal="center"/>
      <protection locked="0"/>
    </xf>
    <xf numFmtId="0" fontId="0" fillId="0" borderId="3" xfId="0" applyBorder="1" applyAlignment="1">
      <alignment horizontal="center"/>
    </xf>
    <xf numFmtId="0" fontId="0" fillId="0" borderId="3" xfId="0" applyBorder="1" applyAlignment="1">
      <alignment horizontal="left"/>
    </xf>
    <xf numFmtId="2" fontId="5" fillId="12" borderId="2" xfId="5" applyNumberFormat="1" applyFont="1" applyFill="1" applyBorder="1" applyAlignment="1" applyProtection="1">
      <alignment horizontal="center"/>
    </xf>
    <xf numFmtId="2" fontId="5" fillId="12" borderId="7" xfId="5" applyNumberFormat="1" applyFont="1" applyFill="1" applyBorder="1" applyAlignment="1" applyProtection="1">
      <alignment horizontal="center"/>
    </xf>
    <xf numFmtId="2" fontId="5" fillId="12" borderId="3" xfId="5" applyNumberFormat="1" applyFont="1" applyFill="1" applyBorder="1" applyAlignment="1" applyProtection="1">
      <alignment horizontal="center"/>
    </xf>
    <xf numFmtId="0" fontId="7" fillId="12" borderId="2" xfId="0" applyFont="1" applyFill="1" applyBorder="1" applyAlignment="1" applyProtection="1">
      <alignment horizontal="center"/>
    </xf>
    <xf numFmtId="0" fontId="7" fillId="12" borderId="7" xfId="0" applyFont="1" applyFill="1" applyBorder="1" applyAlignment="1" applyProtection="1">
      <alignment horizontal="center"/>
    </xf>
    <xf numFmtId="171" fontId="38" fillId="0" borderId="34" xfId="1" applyNumberFormat="1" applyFont="1" applyBorder="1" applyAlignment="1">
      <alignment horizontal="center"/>
    </xf>
    <xf numFmtId="0" fontId="38" fillId="0" borderId="36" xfId="0" applyFont="1" applyBorder="1" applyAlignment="1">
      <alignment horizontal="center"/>
    </xf>
    <xf numFmtId="0" fontId="38" fillId="0" borderId="35" xfId="0" applyFont="1" applyBorder="1" applyAlignment="1">
      <alignment horizontal="center"/>
    </xf>
    <xf numFmtId="0" fontId="38" fillId="12" borderId="10" xfId="0" applyFont="1" applyFill="1" applyBorder="1" applyAlignment="1" applyProtection="1">
      <alignment horizontal="center"/>
    </xf>
    <xf numFmtId="0" fontId="38" fillId="12" borderId="0" xfId="0" applyFont="1" applyFill="1" applyBorder="1" applyAlignment="1" applyProtection="1">
      <alignment horizontal="center"/>
    </xf>
    <xf numFmtId="0" fontId="38" fillId="12" borderId="37" xfId="0" applyFont="1" applyFill="1" applyBorder="1" applyAlignment="1" applyProtection="1">
      <alignment horizontal="center"/>
    </xf>
    <xf numFmtId="2" fontId="6" fillId="0" borderId="20" xfId="5" applyNumberFormat="1" applyFont="1" applyBorder="1" applyAlignment="1" applyProtection="1">
      <alignment horizontal="center"/>
    </xf>
    <xf numFmtId="2" fontId="6" fillId="0" borderId="20" xfId="5" applyNumberFormat="1" applyFont="1" applyFill="1" applyBorder="1" applyAlignment="1" applyProtection="1">
      <alignment horizontal="center"/>
    </xf>
    <xf numFmtId="174" fontId="38" fillId="2" borderId="27" xfId="5" applyNumberFormat="1" applyFont="1" applyFill="1" applyBorder="1" applyAlignment="1" applyProtection="1">
      <alignment horizontal="center"/>
      <protection locked="0"/>
    </xf>
    <xf numFmtId="174" fontId="38" fillId="2" borderId="28" xfId="5" applyNumberFormat="1" applyFont="1" applyFill="1" applyBorder="1" applyAlignment="1" applyProtection="1">
      <alignment horizontal="center"/>
      <protection locked="0"/>
    </xf>
    <xf numFmtId="1" fontId="25" fillId="2" borderId="34" xfId="5" applyNumberFormat="1" applyFont="1" applyFill="1" applyBorder="1" applyAlignment="1" applyProtection="1">
      <alignment horizontal="center"/>
      <protection locked="0"/>
    </xf>
    <xf numFmtId="0" fontId="44" fillId="0" borderId="36" xfId="0" applyFont="1" applyBorder="1" applyAlignment="1"/>
    <xf numFmtId="0" fontId="44" fillId="0" borderId="35" xfId="0" applyFont="1" applyBorder="1" applyAlignment="1"/>
    <xf numFmtId="2" fontId="8" fillId="2" borderId="34" xfId="5" applyNumberFormat="1" applyFont="1" applyFill="1" applyBorder="1" applyAlignment="1" applyProtection="1">
      <alignment horizontal="center"/>
      <protection locked="0"/>
    </xf>
    <xf numFmtId="0" fontId="40" fillId="2" borderId="35" xfId="0" applyFont="1" applyFill="1" applyBorder="1" applyAlignment="1">
      <alignment horizontal="center"/>
    </xf>
    <xf numFmtId="2" fontId="27" fillId="0" borderId="0" xfId="5" applyNumberFormat="1" applyFont="1" applyFill="1" applyBorder="1" applyAlignment="1" applyProtection="1">
      <alignment horizontal="center"/>
    </xf>
    <xf numFmtId="2" fontId="5" fillId="0" borderId="0" xfId="5" applyNumberFormat="1" applyFont="1" applyAlignment="1" applyProtection="1">
      <alignment horizontal="center"/>
    </xf>
    <xf numFmtId="2" fontId="42" fillId="2" borderId="34" xfId="5" applyNumberFormat="1" applyFont="1" applyFill="1" applyBorder="1" applyAlignment="1" applyProtection="1">
      <alignment horizontal="center"/>
      <protection locked="0"/>
    </xf>
    <xf numFmtId="2" fontId="42" fillId="2" borderId="36" xfId="5" applyNumberFormat="1" applyFont="1" applyFill="1" applyBorder="1" applyAlignment="1" applyProtection="1">
      <alignment horizontal="center"/>
      <protection locked="0"/>
    </xf>
    <xf numFmtId="2" fontId="42" fillId="2" borderId="35" xfId="5" applyNumberFormat="1" applyFont="1" applyFill="1" applyBorder="1" applyAlignment="1" applyProtection="1">
      <alignment horizontal="center"/>
      <protection locked="0"/>
    </xf>
    <xf numFmtId="2" fontId="3" fillId="0" borderId="0" xfId="5" applyNumberFormat="1" applyFont="1" applyAlignment="1" applyProtection="1">
      <alignment horizontal="center"/>
    </xf>
    <xf numFmtId="2" fontId="3" fillId="0" borderId="9" xfId="5" applyNumberFormat="1" applyFont="1" applyBorder="1" applyAlignment="1" applyProtection="1"/>
    <xf numFmtId="0" fontId="0" fillId="0" borderId="48" xfId="0" applyBorder="1" applyAlignment="1"/>
    <xf numFmtId="0" fontId="0" fillId="0" borderId="64" xfId="0" applyBorder="1" applyAlignment="1"/>
    <xf numFmtId="2" fontId="3" fillId="0" borderId="12" xfId="5" applyNumberFormat="1" applyFont="1" applyBorder="1" applyAlignment="1" applyProtection="1"/>
    <xf numFmtId="0" fontId="0" fillId="0" borderId="5" xfId="0" applyBorder="1" applyAlignment="1"/>
    <xf numFmtId="0" fontId="0" fillId="0" borderId="6" xfId="0" applyBorder="1" applyAlignment="1"/>
    <xf numFmtId="168" fontId="8" fillId="2" borderId="34" xfId="5" applyNumberFormat="1" applyFont="1" applyFill="1" applyBorder="1" applyAlignment="1" applyProtection="1">
      <alignment horizontal="left"/>
      <protection locked="0"/>
    </xf>
    <xf numFmtId="168" fontId="8" fillId="2" borderId="36" xfId="5" applyNumberFormat="1" applyFont="1" applyFill="1" applyBorder="1" applyAlignment="1" applyProtection="1">
      <alignment horizontal="left"/>
      <protection locked="0"/>
    </xf>
    <xf numFmtId="168" fontId="8" fillId="0" borderId="36" xfId="5" applyNumberFormat="1" applyFont="1" applyFill="1" applyBorder="1" applyAlignment="1" applyProtection="1">
      <alignment horizontal="left"/>
      <protection locked="0"/>
    </xf>
    <xf numFmtId="168" fontId="8" fillId="2" borderId="35" xfId="5" applyNumberFormat="1" applyFont="1" applyFill="1" applyBorder="1" applyAlignment="1" applyProtection="1">
      <alignment horizontal="left"/>
      <protection locked="0"/>
    </xf>
    <xf numFmtId="2" fontId="160" fillId="3" borderId="34" xfId="5" applyNumberFormat="1" applyFont="1" applyFill="1" applyBorder="1" applyAlignment="1" applyProtection="1">
      <alignment horizontal="center"/>
    </xf>
    <xf numFmtId="2" fontId="160" fillId="3" borderId="36" xfId="5" applyNumberFormat="1" applyFont="1" applyFill="1" applyBorder="1" applyAlignment="1" applyProtection="1">
      <alignment horizontal="center"/>
    </xf>
    <xf numFmtId="2" fontId="160" fillId="3" borderId="35" xfId="5" applyNumberFormat="1" applyFont="1" applyFill="1" applyBorder="1" applyAlignment="1" applyProtection="1">
      <alignment horizontal="center"/>
    </xf>
    <xf numFmtId="2" fontId="71" fillId="12" borderId="10" xfId="5" applyNumberFormat="1" applyFont="1" applyFill="1" applyBorder="1" applyAlignment="1" applyProtection="1">
      <alignment horizontal="center"/>
    </xf>
    <xf numFmtId="2" fontId="71" fillId="12" borderId="0" xfId="5" applyNumberFormat="1" applyFont="1" applyFill="1" applyBorder="1" applyAlignment="1" applyProtection="1">
      <alignment horizontal="center"/>
    </xf>
    <xf numFmtId="2" fontId="71" fillId="12" borderId="37" xfId="5" applyNumberFormat="1" applyFont="1" applyFill="1" applyBorder="1" applyAlignment="1" applyProtection="1">
      <alignment horizontal="center"/>
    </xf>
    <xf numFmtId="2" fontId="71" fillId="12" borderId="125" xfId="5" applyNumberFormat="1" applyFont="1" applyFill="1" applyBorder="1" applyAlignment="1" applyProtection="1">
      <alignment horizontal="center"/>
    </xf>
    <xf numFmtId="2" fontId="71" fillId="12" borderId="20" xfId="5" applyNumberFormat="1" applyFont="1" applyFill="1" applyBorder="1" applyAlignment="1" applyProtection="1">
      <alignment horizontal="center"/>
    </xf>
    <xf numFmtId="2" fontId="71" fillId="12" borderId="79" xfId="5" applyNumberFormat="1" applyFont="1" applyFill="1" applyBorder="1" applyAlignment="1" applyProtection="1">
      <alignment horizontal="center"/>
    </xf>
    <xf numFmtId="2" fontId="156" fillId="3" borderId="34" xfId="5" applyNumberFormat="1" applyFont="1" applyFill="1" applyBorder="1" applyAlignment="1" applyProtection="1">
      <alignment wrapText="1"/>
    </xf>
    <xf numFmtId="0" fontId="159" fillId="0" borderId="36" xfId="0" applyFont="1" applyBorder="1" applyAlignment="1">
      <alignment wrapText="1"/>
    </xf>
    <xf numFmtId="0" fontId="159" fillId="0" borderId="35" xfId="0" applyFont="1" applyBorder="1" applyAlignment="1">
      <alignment wrapText="1"/>
    </xf>
    <xf numFmtId="1" fontId="25" fillId="2" borderId="27" xfId="5" applyNumberFormat="1" applyFont="1" applyFill="1" applyBorder="1" applyAlignment="1" applyProtection="1">
      <alignment horizontal="center"/>
      <protection locked="0"/>
    </xf>
    <xf numFmtId="1" fontId="25" fillId="2" borderId="28" xfId="5" applyNumberFormat="1" applyFont="1" applyFill="1" applyBorder="1" applyAlignment="1" applyProtection="1">
      <alignment horizontal="center"/>
      <protection locked="0"/>
    </xf>
    <xf numFmtId="171" fontId="38" fillId="17" borderId="0" xfId="1" applyNumberFormat="1" applyFont="1" applyFill="1" applyAlignment="1">
      <alignment horizontal="center"/>
    </xf>
    <xf numFmtId="0" fontId="38" fillId="17" borderId="0" xfId="0" applyFont="1" applyFill="1" applyAlignment="1">
      <alignment horizontal="center"/>
    </xf>
    <xf numFmtId="2" fontId="8" fillId="0" borderId="0" xfId="5" applyNumberFormat="1" applyFont="1" applyFill="1" applyBorder="1" applyAlignment="1" applyProtection="1">
      <alignment horizontal="center"/>
      <protection locked="0"/>
    </xf>
    <xf numFmtId="0" fontId="40" fillId="0" borderId="0" xfId="0" applyFont="1" applyFill="1" applyBorder="1" applyAlignment="1">
      <alignment horizontal="center"/>
    </xf>
    <xf numFmtId="2" fontId="25" fillId="2" borderId="34" xfId="5" applyNumberFormat="1" applyFont="1" applyFill="1" applyBorder="1" applyAlignment="1" applyProtection="1">
      <alignment horizontal="center"/>
      <protection locked="0"/>
    </xf>
    <xf numFmtId="2" fontId="25" fillId="2" borderId="36" xfId="5" applyNumberFormat="1" applyFont="1" applyFill="1" applyBorder="1" applyAlignment="1" applyProtection="1">
      <alignment horizontal="center"/>
      <protection locked="0"/>
    </xf>
    <xf numFmtId="2" fontId="25" fillId="2" borderId="35" xfId="5" applyNumberFormat="1" applyFont="1" applyFill="1" applyBorder="1" applyAlignment="1" applyProtection="1">
      <alignment horizontal="center"/>
      <protection locked="0"/>
    </xf>
    <xf numFmtId="2" fontId="27" fillId="17" borderId="34" xfId="5" applyNumberFormat="1" applyFont="1" applyFill="1" applyBorder="1" applyAlignment="1" applyProtection="1">
      <alignment horizontal="center"/>
    </xf>
    <xf numFmtId="0" fontId="59" fillId="17" borderId="36" xfId="0" applyFont="1" applyFill="1" applyBorder="1" applyAlignment="1">
      <alignment horizontal="center"/>
    </xf>
    <xf numFmtId="0" fontId="59" fillId="17" borderId="35" xfId="0" applyFont="1" applyFill="1" applyBorder="1" applyAlignment="1">
      <alignment horizontal="center"/>
    </xf>
    <xf numFmtId="2" fontId="24" fillId="2" borderId="34" xfId="5" applyNumberFormat="1" applyFont="1" applyFill="1" applyBorder="1" applyAlignment="1" applyProtection="1">
      <alignment horizontal="left"/>
    </xf>
    <xf numFmtId="0" fontId="148" fillId="2" borderId="36" xfId="0" applyFont="1" applyFill="1" applyBorder="1" applyAlignment="1">
      <alignment horizontal="left"/>
    </xf>
    <xf numFmtId="0" fontId="148" fillId="2" borderId="35" xfId="0" applyFont="1" applyFill="1" applyBorder="1" applyAlignment="1">
      <alignment horizontal="left"/>
    </xf>
    <xf numFmtId="0" fontId="59" fillId="0" borderId="0" xfId="0" applyFont="1" applyAlignment="1">
      <alignment horizontal="center"/>
    </xf>
    <xf numFmtId="174" fontId="38" fillId="2" borderId="34" xfId="5" applyNumberFormat="1" applyFont="1" applyFill="1" applyBorder="1" applyAlignment="1" applyProtection="1">
      <alignment horizontal="center"/>
      <protection locked="0"/>
    </xf>
    <xf numFmtId="174" fontId="45" fillId="2" borderId="35" xfId="0" applyNumberFormat="1" applyFont="1" applyFill="1" applyBorder="1" applyAlignment="1">
      <alignment horizontal="center"/>
    </xf>
    <xf numFmtId="2" fontId="3" fillId="0" borderId="20" xfId="5" applyNumberFormat="1" applyFont="1" applyBorder="1" applyAlignment="1" applyProtection="1">
      <alignment horizontal="center"/>
    </xf>
    <xf numFmtId="0" fontId="59" fillId="0" borderId="20" xfId="0" applyFont="1" applyBorder="1" applyAlignment="1">
      <alignment horizontal="center"/>
    </xf>
    <xf numFmtId="171" fontId="19" fillId="10" borderId="0" xfId="1" applyNumberFormat="1" applyFont="1" applyFill="1" applyBorder="1" applyAlignment="1">
      <alignment horizontal="center" wrapText="1"/>
    </xf>
    <xf numFmtId="171" fontId="19" fillId="10" borderId="20" xfId="1" applyNumberFormat="1" applyFont="1" applyFill="1" applyBorder="1" applyAlignment="1">
      <alignment horizontal="center" wrapText="1"/>
    </xf>
    <xf numFmtId="0" fontId="19" fillId="10" borderId="24" xfId="0" applyFont="1" applyFill="1" applyBorder="1" applyAlignment="1">
      <alignment horizontal="center" wrapText="1"/>
    </xf>
    <xf numFmtId="0" fontId="19" fillId="10" borderId="28" xfId="0" applyFont="1" applyFill="1" applyBorder="1" applyAlignment="1">
      <alignment horizontal="center" wrapText="1"/>
    </xf>
    <xf numFmtId="171" fontId="19" fillId="10" borderId="23" xfId="1" applyNumberFormat="1" applyFont="1" applyFill="1" applyBorder="1" applyAlignment="1">
      <alignment horizontal="center" wrapText="1"/>
    </xf>
    <xf numFmtId="171" fontId="19" fillId="10" borderId="27" xfId="1" applyNumberFormat="1" applyFont="1" applyFill="1" applyBorder="1" applyAlignment="1">
      <alignment horizontal="center" wrapText="1"/>
    </xf>
    <xf numFmtId="0" fontId="19" fillId="10" borderId="0" xfId="0" applyFont="1" applyFill="1" applyBorder="1" applyAlignment="1">
      <alignment horizontal="center" wrapText="1"/>
    </xf>
    <xf numFmtId="0" fontId="19" fillId="10" borderId="20" xfId="0" applyFont="1" applyFill="1" applyBorder="1" applyAlignment="1">
      <alignment horizontal="center" wrapText="1"/>
    </xf>
    <xf numFmtId="174" fontId="8" fillId="2" borderId="23" xfId="5" applyNumberFormat="1" applyFont="1" applyFill="1" applyBorder="1" applyAlignment="1" applyProtection="1">
      <alignment horizontal="center"/>
      <protection locked="0"/>
    </xf>
    <xf numFmtId="174" fontId="8" fillId="2" borderId="24" xfId="5" applyNumberFormat="1" applyFont="1" applyFill="1" applyBorder="1" applyAlignment="1" applyProtection="1">
      <alignment horizontal="center"/>
      <protection locked="0"/>
    </xf>
    <xf numFmtId="171" fontId="38" fillId="17" borderId="34" xfId="1" applyNumberFormat="1" applyFont="1" applyFill="1" applyBorder="1" applyAlignment="1">
      <alignment horizontal="center"/>
    </xf>
    <xf numFmtId="0" fontId="38" fillId="17" borderId="36" xfId="0" applyFont="1" applyFill="1" applyBorder="1" applyAlignment="1">
      <alignment horizontal="center"/>
    </xf>
    <xf numFmtId="0" fontId="38" fillId="17" borderId="35" xfId="0" applyFont="1" applyFill="1" applyBorder="1" applyAlignment="1">
      <alignment horizontal="center"/>
    </xf>
    <xf numFmtId="172" fontId="6" fillId="0" borderId="0" xfId="5" applyNumberFormat="1" applyFont="1" applyFill="1" applyBorder="1" applyAlignment="1" applyProtection="1">
      <alignment horizontal="center"/>
    </xf>
    <xf numFmtId="172" fontId="0" fillId="0" borderId="0" xfId="0" applyNumberFormat="1" applyFill="1" applyBorder="1" applyAlignment="1"/>
    <xf numFmtId="174" fontId="8" fillId="2" borderId="29" xfId="5" applyNumberFormat="1" applyFont="1" applyFill="1" applyBorder="1" applyAlignment="1" applyProtection="1">
      <alignment horizontal="center"/>
      <protection locked="0"/>
    </xf>
    <xf numFmtId="174" fontId="0" fillId="0" borderId="31" xfId="0" applyNumberFormat="1" applyBorder="1" applyAlignment="1">
      <alignment horizontal="center"/>
    </xf>
    <xf numFmtId="1" fontId="5" fillId="2" borderId="27" xfId="5" applyNumberFormat="1" applyFont="1" applyFill="1" applyBorder="1" applyAlignment="1" applyProtection="1">
      <alignment horizontal="center"/>
    </xf>
    <xf numFmtId="0" fontId="0" fillId="0" borderId="28" xfId="0" applyBorder="1" applyAlignment="1">
      <alignment horizontal="center"/>
    </xf>
    <xf numFmtId="2" fontId="99" fillId="2" borderId="27" xfId="5" applyNumberFormat="1" applyFont="1" applyFill="1" applyBorder="1" applyAlignment="1" applyProtection="1">
      <alignment horizontal="center"/>
    </xf>
    <xf numFmtId="0" fontId="36" fillId="0" borderId="28" xfId="0" applyFont="1" applyBorder="1" applyAlignment="1"/>
    <xf numFmtId="176" fontId="158" fillId="3" borderId="34" xfId="5" applyNumberFormat="1" applyFont="1" applyFill="1" applyBorder="1" applyAlignment="1" applyProtection="1">
      <alignment horizontal="center"/>
    </xf>
    <xf numFmtId="0" fontId="157" fillId="3" borderId="36" xfId="0" applyFont="1" applyFill="1" applyBorder="1" applyAlignment="1"/>
    <xf numFmtId="0" fontId="157" fillId="3" borderId="35" xfId="0" applyFont="1" applyFill="1" applyBorder="1" applyAlignment="1"/>
    <xf numFmtId="0" fontId="44" fillId="0" borderId="16" xfId="0" applyFont="1" applyBorder="1" applyAlignment="1">
      <alignment horizontal="left" vertical="center" wrapText="1"/>
    </xf>
    <xf numFmtId="0" fontId="44" fillId="0" borderId="1" xfId="0" applyFont="1" applyBorder="1" applyAlignment="1">
      <alignment horizontal="left" vertical="center" wrapText="1"/>
    </xf>
    <xf numFmtId="0" fontId="44" fillId="0" borderId="46" xfId="0" applyFont="1" applyBorder="1" applyAlignment="1">
      <alignment horizontal="left" vertical="center" wrapText="1"/>
    </xf>
    <xf numFmtId="0" fontId="44" fillId="0" borderId="126" xfId="0" applyFont="1" applyBorder="1" applyAlignment="1">
      <alignment horizontal="left" vertical="center" wrapText="1"/>
    </xf>
    <xf numFmtId="0" fontId="44" fillId="0" borderId="109" xfId="0" applyFont="1" applyBorder="1" applyAlignment="1">
      <alignment horizontal="left" vertical="center" wrapText="1"/>
    </xf>
    <xf numFmtId="0" fontId="44" fillId="0" borderId="127" xfId="0" applyFont="1" applyBorder="1" applyAlignment="1">
      <alignment horizontal="left" vertical="center" wrapText="1"/>
    </xf>
    <xf numFmtId="2" fontId="27" fillId="17" borderId="0" xfId="5" applyNumberFormat="1" applyFont="1" applyFill="1" applyAlignment="1" applyProtection="1">
      <alignment horizontal="center"/>
    </xf>
    <xf numFmtId="0" fontId="0" fillId="17" borderId="0" xfId="0" applyFill="1" applyAlignment="1">
      <alignment horizontal="center"/>
    </xf>
    <xf numFmtId="2" fontId="27" fillId="2" borderId="34" xfId="5" applyNumberFormat="1" applyFont="1" applyFill="1" applyBorder="1" applyAlignment="1" applyProtection="1">
      <alignment horizontal="center"/>
    </xf>
    <xf numFmtId="2" fontId="5" fillId="8" borderId="36" xfId="5" applyNumberFormat="1" applyFont="1" applyFill="1" applyBorder="1" applyAlignment="1" applyProtection="1">
      <protection locked="0"/>
    </xf>
    <xf numFmtId="2" fontId="56" fillId="0" borderId="36" xfId="5" applyNumberFormat="1" applyFont="1" applyFill="1" applyBorder="1" applyAlignment="1" applyProtection="1">
      <alignment horizontal="center"/>
    </xf>
    <xf numFmtId="0" fontId="63" fillId="0" borderId="36" xfId="0" applyFont="1" applyFill="1" applyBorder="1" applyAlignment="1">
      <alignment horizontal="center"/>
    </xf>
    <xf numFmtId="0" fontId="63" fillId="0" borderId="35" xfId="0" applyFont="1" applyFill="1" applyBorder="1" applyAlignment="1">
      <alignment horizontal="center"/>
    </xf>
    <xf numFmtId="2" fontId="94" fillId="0" borderId="0" xfId="5" applyNumberFormat="1" applyFont="1" applyFill="1" applyBorder="1" applyAlignment="1" applyProtection="1">
      <alignment wrapText="1"/>
    </xf>
    <xf numFmtId="0" fontId="25" fillId="0" borderId="36" xfId="0" applyFont="1" applyBorder="1" applyAlignment="1">
      <alignment horizontal="center"/>
    </xf>
    <xf numFmtId="0" fontId="25" fillId="0" borderId="35" xfId="0" applyFont="1" applyBorder="1" applyAlignment="1">
      <alignment horizontal="center"/>
    </xf>
    <xf numFmtId="2" fontId="3" fillId="0" borderId="0" xfId="5" applyNumberFormat="1" applyFont="1" applyAlignment="1" applyProtection="1">
      <alignment horizontal="center" wrapText="1"/>
    </xf>
    <xf numFmtId="0" fontId="0" fillId="0" borderId="0" xfId="0" applyAlignment="1">
      <alignment horizontal="center" wrapText="1"/>
    </xf>
    <xf numFmtId="1" fontId="25" fillId="2" borderId="29" xfId="5" applyNumberFormat="1" applyFont="1" applyFill="1" applyBorder="1" applyAlignment="1" applyProtection="1">
      <alignment horizontal="center"/>
      <protection locked="0"/>
    </xf>
    <xf numFmtId="1" fontId="0" fillId="2" borderId="31" xfId="0" applyNumberFormat="1" applyFill="1" applyBorder="1" applyAlignment="1">
      <alignment horizontal="center"/>
    </xf>
    <xf numFmtId="0" fontId="59" fillId="17" borderId="36" xfId="0" applyFont="1" applyFill="1" applyBorder="1" applyAlignment="1"/>
    <xf numFmtId="0" fontId="59" fillId="17" borderId="35" xfId="0" applyFont="1" applyFill="1" applyBorder="1" applyAlignment="1"/>
    <xf numFmtId="0" fontId="25" fillId="2" borderId="34" xfId="0" applyFont="1" applyFill="1" applyBorder="1" applyAlignment="1">
      <alignment horizontal="center"/>
    </xf>
    <xf numFmtId="0" fontId="0" fillId="0" borderId="35" xfId="0" applyBorder="1" applyAlignment="1">
      <alignment horizontal="center"/>
    </xf>
    <xf numFmtId="2" fontId="156" fillId="3" borderId="34" xfId="5" applyNumberFormat="1" applyFont="1" applyFill="1" applyBorder="1" applyAlignment="1" applyProtection="1">
      <alignment horizontal="center"/>
    </xf>
    <xf numFmtId="0" fontId="157" fillId="3" borderId="36" xfId="0" applyFont="1" applyFill="1" applyBorder="1" applyAlignment="1">
      <alignment horizontal="center"/>
    </xf>
    <xf numFmtId="2" fontId="156" fillId="3" borderId="36" xfId="5" applyNumberFormat="1" applyFont="1" applyFill="1" applyBorder="1" applyAlignment="1" applyProtection="1">
      <alignment horizontal="center"/>
    </xf>
    <xf numFmtId="2" fontId="156" fillId="3" borderId="35" xfId="5" applyNumberFormat="1" applyFont="1" applyFill="1" applyBorder="1" applyAlignment="1" applyProtection="1">
      <alignment horizontal="center"/>
    </xf>
    <xf numFmtId="0" fontId="8" fillId="0" borderId="81" xfId="0" applyFont="1" applyFill="1" applyBorder="1" applyAlignment="1" applyProtection="1">
      <alignment vertical="top"/>
      <protection hidden="1"/>
    </xf>
    <xf numFmtId="0" fontId="0" fillId="0" borderId="82" xfId="0" applyBorder="1" applyAlignment="1">
      <alignment vertical="top"/>
    </xf>
    <xf numFmtId="0" fontId="42" fillId="0" borderId="34" xfId="0" applyFont="1" applyBorder="1" applyAlignment="1">
      <alignment horizontal="center"/>
    </xf>
    <xf numFmtId="0" fontId="42" fillId="0" borderId="36" xfId="0" applyFont="1" applyBorder="1" applyAlignment="1">
      <alignment horizontal="center"/>
    </xf>
    <xf numFmtId="0" fontId="42" fillId="0" borderId="35" xfId="0" applyFont="1" applyBorder="1" applyAlignment="1">
      <alignment horizontal="center"/>
    </xf>
    <xf numFmtId="0" fontId="96" fillId="0" borderId="128" xfId="0" quotePrefix="1" applyFont="1" applyBorder="1" applyAlignment="1">
      <alignment horizontal="left" wrapText="1"/>
    </xf>
    <xf numFmtId="0" fontId="44" fillId="0" borderId="129" xfId="0" applyFont="1" applyBorder="1" applyAlignment="1">
      <alignment horizontal="left" wrapText="1"/>
    </xf>
    <xf numFmtId="0" fontId="44" fillId="0" borderId="34" xfId="0" applyFont="1" applyBorder="1" applyAlignment="1" applyProtection="1">
      <alignment vertical="center" wrapText="1"/>
      <protection hidden="1"/>
    </xf>
    <xf numFmtId="0" fontId="0" fillId="0" borderId="36" xfId="0" applyBorder="1" applyAlignment="1">
      <alignment vertical="center" wrapText="1"/>
    </xf>
    <xf numFmtId="0" fontId="0" fillId="0" borderId="87" xfId="0" applyBorder="1" applyAlignment="1">
      <alignment vertical="center" wrapText="1"/>
    </xf>
    <xf numFmtId="0" fontId="25" fillId="0" borderId="12"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49" fontId="42" fillId="2" borderId="34" xfId="0" applyNumberFormat="1" applyFont="1" applyFill="1" applyBorder="1" applyAlignment="1">
      <alignment horizontal="center"/>
    </xf>
    <xf numFmtId="0" fontId="8" fillId="2" borderId="36" xfId="0" applyFont="1" applyFill="1" applyBorder="1" applyAlignment="1">
      <alignment horizontal="center"/>
    </xf>
    <xf numFmtId="0" fontId="8" fillId="0" borderId="9" xfId="0" applyFont="1" applyBorder="1" applyAlignment="1">
      <alignment horizontal="left"/>
    </xf>
    <xf numFmtId="0" fontId="8" fillId="0" borderId="48" xfId="0" applyFont="1" applyBorder="1" applyAlignment="1">
      <alignment horizontal="left"/>
    </xf>
    <xf numFmtId="0" fontId="8" fillId="0" borderId="0" xfId="0" applyFont="1" applyBorder="1" applyAlignment="1">
      <alignment horizontal="left"/>
    </xf>
    <xf numFmtId="0" fontId="8" fillId="0" borderId="37" xfId="0" applyFont="1" applyBorder="1" applyAlignment="1">
      <alignment horizontal="left"/>
    </xf>
    <xf numFmtId="0" fontId="8" fillId="0" borderId="125" xfId="0" applyFont="1" applyBorder="1" applyAlignment="1">
      <alignment horizontal="left"/>
    </xf>
    <xf numFmtId="0" fontId="8" fillId="0" borderId="20" xfId="0" applyFont="1" applyBorder="1" applyAlignment="1">
      <alignment horizontal="left"/>
    </xf>
    <xf numFmtId="0" fontId="8" fillId="0" borderId="79" xfId="0" applyFont="1" applyBorder="1" applyAlignment="1">
      <alignment horizontal="left"/>
    </xf>
    <xf numFmtId="0" fontId="44" fillId="0" borderId="34" xfId="0" applyFont="1" applyBorder="1" applyAlignment="1" applyProtection="1">
      <alignment horizontal="left" vertical="center" wrapText="1"/>
      <protection hidden="1"/>
    </xf>
    <xf numFmtId="0" fontId="44" fillId="0" borderId="36" xfId="0" applyFont="1" applyBorder="1" applyAlignment="1" applyProtection="1">
      <alignment horizontal="left" vertical="center" wrapText="1"/>
      <protection hidden="1"/>
    </xf>
    <xf numFmtId="0" fontId="44" fillId="0" borderId="35" xfId="0" applyFont="1" applyBorder="1" applyAlignment="1" applyProtection="1">
      <alignment horizontal="left" vertical="center" wrapText="1"/>
      <protection hidden="1"/>
    </xf>
    <xf numFmtId="0" fontId="96" fillId="0" borderId="126" xfId="0" quotePrefix="1" applyFont="1" applyBorder="1" applyAlignment="1">
      <alignment horizontal="left" vertical="center" wrapText="1"/>
    </xf>
    <xf numFmtId="0" fontId="42" fillId="5" borderId="30" xfId="0" applyFont="1" applyFill="1" applyBorder="1" applyAlignment="1">
      <alignment horizontal="center"/>
    </xf>
    <xf numFmtId="0" fontId="42" fillId="8" borderId="130" xfId="0" applyFont="1" applyFill="1" applyBorder="1" applyAlignment="1">
      <alignment horizontal="center"/>
    </xf>
    <xf numFmtId="0" fontId="42" fillId="8" borderId="31" xfId="0" applyFont="1" applyFill="1" applyBorder="1" applyAlignment="1">
      <alignment horizontal="center"/>
    </xf>
    <xf numFmtId="0" fontId="0" fillId="2" borderId="36" xfId="0" applyFill="1" applyBorder="1" applyAlignment="1">
      <alignment horizontal="center"/>
    </xf>
    <xf numFmtId="0" fontId="0" fillId="2" borderId="35" xfId="0" applyFill="1" applyBorder="1" applyAlignment="1">
      <alignment horizontal="center"/>
    </xf>
    <xf numFmtId="0" fontId="64" fillId="0" borderId="0" xfId="0" applyFont="1" applyAlignment="1"/>
    <xf numFmtId="49" fontId="25" fillId="2" borderId="34" xfId="0" applyNumberFormat="1" applyFont="1" applyFill="1" applyBorder="1" applyAlignment="1"/>
    <xf numFmtId="0" fontId="25" fillId="2" borderId="36" xfId="0" applyFont="1" applyFill="1" applyBorder="1" applyAlignment="1"/>
    <xf numFmtId="0" fontId="25" fillId="2" borderId="35" xfId="0" applyFont="1" applyFill="1" applyBorder="1" applyAlignment="1"/>
    <xf numFmtId="49" fontId="25" fillId="0" borderId="0" xfId="0" applyNumberFormat="1" applyFont="1" applyFill="1" applyBorder="1" applyAlignment="1"/>
    <xf numFmtId="1" fontId="25" fillId="2" borderId="34" xfId="0" applyNumberFormat="1" applyFont="1" applyFill="1" applyBorder="1" applyAlignment="1">
      <alignment horizontal="left"/>
    </xf>
    <xf numFmtId="0" fontId="25" fillId="2" borderId="36" xfId="0" applyFont="1" applyFill="1" applyBorder="1" applyAlignment="1">
      <alignment horizontal="left"/>
    </xf>
    <xf numFmtId="0" fontId="25" fillId="2" borderId="35" xfId="0" applyFont="1" applyFill="1" applyBorder="1" applyAlignment="1">
      <alignment horizontal="left"/>
    </xf>
    <xf numFmtId="0" fontId="144" fillId="2" borderId="34" xfId="0" applyFont="1" applyFill="1" applyBorder="1" applyAlignment="1">
      <alignment horizontal="center"/>
    </xf>
    <xf numFmtId="0" fontId="145" fillId="0" borderId="36" xfId="0" applyFont="1" applyBorder="1" applyAlignment="1">
      <alignment horizontal="center"/>
    </xf>
    <xf numFmtId="0" fontId="145" fillId="0" borderId="35" xfId="0" applyFont="1" applyBorder="1" applyAlignment="1">
      <alignment horizontal="center"/>
    </xf>
    <xf numFmtId="1" fontId="8" fillId="2" borderId="34" xfId="0" applyNumberFormat="1" applyFont="1" applyFill="1" applyBorder="1" applyAlignment="1">
      <alignment horizontal="left"/>
    </xf>
    <xf numFmtId="0" fontId="40" fillId="0" borderId="36" xfId="0" applyFont="1" applyBorder="1" applyAlignment="1">
      <alignment horizontal="left"/>
    </xf>
    <xf numFmtId="0" fontId="40" fillId="0" borderId="35" xfId="0" applyFont="1" applyBorder="1" applyAlignment="1">
      <alignment horizontal="left"/>
    </xf>
    <xf numFmtId="0" fontId="40" fillId="0" borderId="0" xfId="0" applyFont="1" applyBorder="1" applyAlignment="1"/>
    <xf numFmtId="1" fontId="25" fillId="2" borderId="34" xfId="0" applyNumberFormat="1" applyFont="1" applyFill="1" applyBorder="1" applyAlignment="1">
      <alignment horizontal="center"/>
    </xf>
    <xf numFmtId="0" fontId="25" fillId="2" borderId="36" xfId="0" applyFont="1" applyFill="1" applyBorder="1" applyAlignment="1">
      <alignment horizontal="center"/>
    </xf>
    <xf numFmtId="0" fontId="25" fillId="2" borderId="35" xfId="0" applyFont="1" applyFill="1" applyBorder="1" applyAlignment="1">
      <alignment horizontal="center"/>
    </xf>
    <xf numFmtId="0" fontId="98" fillId="0" borderId="94" xfId="0" quotePrefix="1" applyFont="1" applyBorder="1" applyAlignment="1">
      <alignment wrapText="1"/>
    </xf>
    <xf numFmtId="0" fontId="25" fillId="0" borderId="55" xfId="0" applyFont="1" applyBorder="1" applyAlignment="1">
      <alignment horizontal="left"/>
    </xf>
    <xf numFmtId="0" fontId="41" fillId="0" borderId="0" xfId="0" applyFont="1" applyAlignment="1">
      <alignment wrapText="1"/>
    </xf>
    <xf numFmtId="0" fontId="44" fillId="2" borderId="34" xfId="0" applyFont="1" applyFill="1" applyBorder="1" applyAlignment="1"/>
    <xf numFmtId="0" fontId="0" fillId="2" borderId="36" xfId="0" applyFill="1" applyBorder="1" applyAlignment="1"/>
    <xf numFmtId="0" fontId="0" fillId="2" borderId="35" xfId="0" applyFill="1" applyBorder="1" applyAlignment="1"/>
    <xf numFmtId="1" fontId="0" fillId="2" borderId="36" xfId="0" applyNumberFormat="1" applyFill="1" applyBorder="1" applyAlignment="1">
      <alignment horizontal="left"/>
    </xf>
    <xf numFmtId="1" fontId="0" fillId="2" borderId="35" xfId="0" applyNumberFormat="1" applyFill="1" applyBorder="1" applyAlignment="1">
      <alignment horizontal="left"/>
    </xf>
    <xf numFmtId="0" fontId="41" fillId="2" borderId="131" xfId="0" applyFont="1" applyFill="1" applyBorder="1" applyAlignment="1"/>
    <xf numFmtId="0" fontId="0" fillId="2" borderId="132" xfId="0" applyFill="1" applyBorder="1" applyAlignment="1"/>
    <xf numFmtId="0" fontId="41" fillId="2" borderId="34" xfId="0" applyFont="1" applyFill="1" applyBorder="1" applyAlignment="1"/>
    <xf numFmtId="0" fontId="42" fillId="0" borderId="0" xfId="0" applyFont="1" applyBorder="1" applyAlignment="1"/>
    <xf numFmtId="176" fontId="25" fillId="2" borderId="34" xfId="0" applyNumberFormat="1" applyFont="1" applyFill="1" applyBorder="1" applyAlignment="1">
      <alignment horizontal="left"/>
    </xf>
    <xf numFmtId="49" fontId="44" fillId="0" borderId="0" xfId="0" applyNumberFormat="1" applyFont="1" applyAlignment="1"/>
    <xf numFmtId="0" fontId="44" fillId="0" borderId="0" xfId="0" applyFont="1" applyAlignment="1"/>
    <xf numFmtId="0" fontId="42" fillId="0" borderId="0" xfId="0" applyFont="1" applyBorder="1" applyAlignment="1">
      <alignment horizontal="center" wrapText="1"/>
    </xf>
    <xf numFmtId="0" fontId="0" fillId="0" borderId="0" xfId="0" applyBorder="1" applyAlignment="1">
      <alignment wrapText="1"/>
    </xf>
    <xf numFmtId="0" fontId="42" fillId="0" borderId="48" xfId="0" applyFont="1" applyBorder="1" applyAlignment="1"/>
    <xf numFmtId="49" fontId="25" fillId="2" borderId="34" xfId="0" applyNumberFormat="1" applyFont="1" applyFill="1" applyBorder="1" applyAlignment="1">
      <alignment horizontal="left"/>
    </xf>
    <xf numFmtId="0" fontId="44" fillId="2" borderId="36" xfId="0" applyFont="1" applyFill="1" applyBorder="1" applyAlignment="1">
      <alignment horizontal="left"/>
    </xf>
    <xf numFmtId="0" fontId="44" fillId="2" borderId="35" xfId="0" applyFont="1" applyFill="1" applyBorder="1" applyAlignment="1">
      <alignment horizontal="left"/>
    </xf>
    <xf numFmtId="0" fontId="44" fillId="2" borderId="5" xfId="0" applyFont="1" applyFill="1" applyBorder="1" applyAlignment="1"/>
    <xf numFmtId="0" fontId="0" fillId="2" borderId="5" xfId="0" applyFill="1" applyBorder="1" applyAlignment="1"/>
    <xf numFmtId="176" fontId="25" fillId="2" borderId="5" xfId="0" applyNumberFormat="1" applyFont="1" applyFill="1" applyBorder="1" applyAlignment="1">
      <alignment horizontal="center"/>
    </xf>
    <xf numFmtId="176" fontId="8" fillId="2" borderId="5" xfId="0" applyNumberFormat="1" applyFont="1" applyFill="1" applyBorder="1" applyAlignment="1">
      <alignment horizontal="center"/>
    </xf>
    <xf numFmtId="0" fontId="41" fillId="2" borderId="5" xfId="0" applyFont="1" applyFill="1" applyBorder="1" applyAlignment="1"/>
    <xf numFmtId="0" fontId="98" fillId="0" borderId="94" xfId="0" applyFont="1" applyBorder="1" applyAlignment="1">
      <alignment horizontal="left" wrapText="1"/>
    </xf>
    <xf numFmtId="0" fontId="101" fillId="0" borderId="94" xfId="0" applyFont="1" applyBorder="1" applyAlignment="1">
      <alignment horizontal="left" wrapText="1"/>
    </xf>
    <xf numFmtId="0" fontId="101" fillId="0" borderId="94" xfId="0" applyFont="1" applyBorder="1" applyAlignment="1">
      <alignment wrapText="1"/>
    </xf>
    <xf numFmtId="0" fontId="101" fillId="0" borderId="129" xfId="0" applyFont="1" applyBorder="1" applyAlignment="1">
      <alignment wrapText="1"/>
    </xf>
    <xf numFmtId="0" fontId="41" fillId="0" borderId="0" xfId="0" applyFont="1" applyFill="1" applyBorder="1" applyAlignment="1">
      <alignment wrapText="1"/>
    </xf>
    <xf numFmtId="0" fontId="42" fillId="0" borderId="1" xfId="0" applyFont="1" applyBorder="1" applyAlignment="1"/>
    <xf numFmtId="0" fontId="0" fillId="0" borderId="1" xfId="0" applyBorder="1" applyAlignment="1"/>
    <xf numFmtId="0" fontId="42" fillId="2" borderId="34" xfId="0" applyFont="1" applyFill="1" applyBorder="1" applyAlignment="1">
      <alignment horizontal="left"/>
    </xf>
    <xf numFmtId="0" fontId="0" fillId="2" borderId="36" xfId="0" applyFill="1" applyBorder="1" applyAlignment="1">
      <alignment horizontal="left"/>
    </xf>
    <xf numFmtId="0" fontId="0" fillId="2" borderId="35" xfId="0" applyFill="1" applyBorder="1" applyAlignment="1">
      <alignment horizontal="left"/>
    </xf>
    <xf numFmtId="0" fontId="97" fillId="0" borderId="56" xfId="0" quotePrefix="1" applyFont="1" applyBorder="1" applyAlignment="1">
      <alignment horizontal="left" wrapText="1"/>
    </xf>
    <xf numFmtId="0" fontId="45" fillId="0" borderId="56" xfId="0" applyFont="1" applyBorder="1" applyAlignment="1">
      <alignment horizontal="left" wrapText="1"/>
    </xf>
    <xf numFmtId="49" fontId="42" fillId="2" borderId="36" xfId="0" applyNumberFormat="1" applyFont="1" applyFill="1" applyBorder="1" applyAlignment="1">
      <alignment horizontal="center"/>
    </xf>
    <xf numFmtId="0" fontId="25" fillId="0" borderId="30" xfId="0" applyFont="1" applyBorder="1" applyAlignment="1">
      <alignment horizontal="left"/>
    </xf>
    <xf numFmtId="0" fontId="64" fillId="0" borderId="0" xfId="0" applyFont="1" applyBorder="1" applyAlignment="1">
      <alignment horizontal="center"/>
    </xf>
    <xf numFmtId="0" fontId="100" fillId="0" borderId="0" xfId="0" applyFont="1" applyBorder="1" applyAlignment="1"/>
    <xf numFmtId="0" fontId="0" fillId="2" borderId="2" xfId="0" applyFill="1" applyBorder="1" applyAlignment="1"/>
    <xf numFmtId="0" fontId="0" fillId="2" borderId="7" xfId="0" applyFill="1" applyBorder="1" applyAlignment="1"/>
    <xf numFmtId="0" fontId="0" fillId="2" borderId="3" xfId="0" applyFill="1" applyBorder="1" applyAlignment="1"/>
    <xf numFmtId="1" fontId="25" fillId="2" borderId="27" xfId="0" applyNumberFormat="1" applyFont="1" applyFill="1" applyBorder="1" applyAlignment="1">
      <alignment horizontal="center"/>
    </xf>
    <xf numFmtId="49" fontId="42" fillId="2" borderId="34" xfId="0" applyNumberFormat="1" applyFont="1" applyFill="1" applyBorder="1" applyAlignment="1"/>
    <xf numFmtId="0" fontId="78" fillId="0" borderId="36" xfId="0" applyFont="1" applyBorder="1" applyAlignment="1"/>
    <xf numFmtId="0" fontId="78" fillId="0" borderId="35" xfId="0" applyFont="1" applyBorder="1" applyAlignment="1"/>
    <xf numFmtId="0" fontId="97" fillId="0" borderId="94" xfId="0" quotePrefix="1" applyFont="1" applyBorder="1" applyAlignment="1">
      <alignment horizontal="left" wrapText="1"/>
    </xf>
    <xf numFmtId="0" fontId="0" fillId="0" borderId="94" xfId="0" applyBorder="1" applyAlignment="1">
      <alignment wrapText="1"/>
    </xf>
    <xf numFmtId="174" fontId="96" fillId="2" borderId="34" xfId="0" applyNumberFormat="1" applyFont="1" applyFill="1" applyBorder="1" applyAlignment="1">
      <alignment horizontal="center"/>
    </xf>
    <xf numFmtId="174" fontId="96" fillId="2" borderId="35" xfId="0" applyNumberFormat="1" applyFont="1" applyFill="1" applyBorder="1" applyAlignment="1">
      <alignment horizontal="center"/>
    </xf>
    <xf numFmtId="2" fontId="25" fillId="2" borderId="34" xfId="0" applyNumberFormat="1" applyFont="1" applyFill="1" applyBorder="1" applyAlignment="1">
      <alignment horizontal="left"/>
    </xf>
    <xf numFmtId="0" fontId="25" fillId="0" borderId="36" xfId="0" applyFont="1" applyBorder="1" applyAlignment="1">
      <alignment horizontal="left"/>
    </xf>
    <xf numFmtId="0" fontId="25" fillId="0" borderId="35" xfId="0" applyFont="1" applyBorder="1" applyAlignment="1">
      <alignment horizontal="left"/>
    </xf>
    <xf numFmtId="0" fontId="0" fillId="2" borderId="9" xfId="0" applyFill="1" applyBorder="1" applyAlignment="1">
      <alignment wrapText="1"/>
    </xf>
    <xf numFmtId="0" fontId="0" fillId="2" borderId="48" xfId="0" applyFill="1" applyBorder="1" applyAlignment="1">
      <alignment wrapText="1"/>
    </xf>
    <xf numFmtId="0" fontId="0" fillId="2" borderId="64" xfId="0" applyFill="1" applyBorder="1" applyAlignment="1">
      <alignment wrapText="1"/>
    </xf>
    <xf numFmtId="0" fontId="0" fillId="2" borderId="10" xfId="0" applyFill="1" applyBorder="1" applyAlignment="1">
      <alignment wrapText="1"/>
    </xf>
    <xf numFmtId="0" fontId="0" fillId="2" borderId="0" xfId="0" applyFill="1" applyBorder="1" applyAlignment="1">
      <alignment wrapText="1"/>
    </xf>
    <xf numFmtId="0" fontId="0" fillId="2" borderId="37" xfId="0" applyFill="1" applyBorder="1" applyAlignment="1">
      <alignment wrapText="1"/>
    </xf>
    <xf numFmtId="0" fontId="0" fillId="2" borderId="12"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81" fillId="0" borderId="34" xfId="0" applyFont="1" applyBorder="1" applyAlignment="1"/>
    <xf numFmtId="0" fontId="81" fillId="0" borderId="36" xfId="0" applyFont="1" applyBorder="1" applyAlignment="1"/>
    <xf numFmtId="0" fontId="81" fillId="0" borderId="35" xfId="0" applyFont="1" applyBorder="1" applyAlignment="1"/>
    <xf numFmtId="0" fontId="82" fillId="0" borderId="20" xfId="0" applyFont="1" applyBorder="1" applyAlignment="1">
      <alignment horizontal="center" wrapText="1"/>
    </xf>
    <xf numFmtId="168" fontId="7" fillId="2" borderId="2" xfId="5" applyNumberFormat="1" applyFont="1" applyFill="1" applyBorder="1" applyAlignment="1" applyProtection="1">
      <alignment horizontal="left"/>
      <protection locked="0"/>
    </xf>
    <xf numFmtId="168" fontId="7" fillId="2" borderId="3" xfId="5" applyNumberFormat="1" applyFont="1" applyFill="1" applyBorder="1" applyAlignment="1" applyProtection="1">
      <alignment horizontal="left"/>
      <protection locked="0"/>
    </xf>
    <xf numFmtId="2" fontId="10" fillId="0" borderId="0" xfId="5" applyNumberFormat="1" applyFont="1" applyAlignment="1" applyProtection="1">
      <alignment horizontal="center"/>
    </xf>
    <xf numFmtId="2" fontId="7" fillId="2" borderId="12" xfId="5" applyNumberFormat="1" applyFont="1" applyFill="1" applyBorder="1" applyAlignment="1" applyProtection="1">
      <alignment horizontal="left"/>
      <protection locked="0"/>
    </xf>
    <xf numFmtId="2" fontId="7" fillId="2" borderId="5" xfId="5" applyNumberFormat="1" applyFont="1" applyFill="1" applyBorder="1" applyAlignment="1" applyProtection="1">
      <alignment horizontal="left"/>
      <protection locked="0"/>
    </xf>
    <xf numFmtId="2" fontId="7" fillId="2" borderId="6" xfId="5" applyNumberFormat="1" applyFont="1" applyFill="1" applyBorder="1" applyAlignment="1" applyProtection="1">
      <alignment horizontal="left"/>
      <protection locked="0"/>
    </xf>
    <xf numFmtId="2" fontId="5" fillId="2" borderId="3" xfId="5" applyNumberFormat="1" applyFont="1" applyFill="1" applyBorder="1" applyAlignment="1" applyProtection="1">
      <protection locked="0"/>
    </xf>
    <xf numFmtId="168" fontId="7" fillId="2" borderId="16" xfId="5" applyNumberFormat="1" applyFont="1" applyFill="1" applyBorder="1" applyAlignment="1" applyProtection="1">
      <alignment horizontal="left"/>
      <protection locked="0"/>
    </xf>
    <xf numFmtId="168" fontId="7" fillId="2" borderId="46" xfId="5" applyNumberFormat="1" applyFont="1" applyFill="1" applyBorder="1" applyAlignment="1" applyProtection="1">
      <alignment horizontal="left"/>
      <protection locked="0"/>
    </xf>
    <xf numFmtId="2" fontId="7" fillId="2" borderId="16" xfId="5" applyNumberFormat="1" applyFont="1" applyFill="1" applyBorder="1" applyAlignment="1" applyProtection="1">
      <alignment horizontal="left"/>
      <protection locked="0"/>
    </xf>
    <xf numFmtId="2" fontId="7" fillId="2" borderId="1" xfId="5" applyNumberFormat="1" applyFont="1" applyFill="1" applyBorder="1" applyAlignment="1" applyProtection="1">
      <alignment horizontal="left"/>
      <protection locked="0"/>
    </xf>
    <xf numFmtId="2" fontId="7" fillId="2" borderId="46" xfId="5" applyNumberFormat="1" applyFont="1" applyFill="1" applyBorder="1" applyAlignment="1" applyProtection="1">
      <alignment horizontal="left"/>
      <protection locked="0"/>
    </xf>
    <xf numFmtId="2" fontId="7" fillId="2" borderId="7" xfId="5" applyNumberFormat="1" applyFont="1" applyFill="1" applyBorder="1" applyAlignment="1" applyProtection="1">
      <protection locked="0"/>
    </xf>
    <xf numFmtId="2" fontId="7" fillId="2" borderId="3" xfId="5" applyNumberFormat="1" applyFont="1" applyFill="1" applyBorder="1" applyAlignment="1" applyProtection="1">
      <protection locked="0"/>
    </xf>
    <xf numFmtId="168" fontId="7" fillId="2" borderId="7" xfId="5" applyNumberFormat="1" applyFont="1" applyFill="1" applyBorder="1" applyAlignment="1" applyProtection="1">
      <alignment horizontal="left"/>
      <protection locked="0"/>
    </xf>
    <xf numFmtId="2" fontId="5" fillId="0" borderId="48" xfId="5" applyNumberFormat="1" applyFont="1" applyBorder="1" applyAlignment="1" applyProtection="1">
      <alignment horizontal="center"/>
    </xf>
    <xf numFmtId="2" fontId="5" fillId="7" borderId="2" xfId="5" applyNumberFormat="1" applyFont="1" applyFill="1" applyBorder="1" applyAlignment="1" applyProtection="1">
      <alignment horizontal="center"/>
    </xf>
    <xf numFmtId="2" fontId="5" fillId="7" borderId="7" xfId="5" applyNumberFormat="1" applyFont="1" applyFill="1" applyBorder="1" applyAlignment="1" applyProtection="1">
      <alignment horizontal="center"/>
    </xf>
    <xf numFmtId="2" fontId="5" fillId="7" borderId="3" xfId="5" applyNumberFormat="1" applyFont="1" applyFill="1" applyBorder="1" applyAlignment="1" applyProtection="1">
      <alignment horizontal="center"/>
    </xf>
    <xf numFmtId="2" fontId="5" fillId="5" borderId="2" xfId="5" applyNumberFormat="1" applyFont="1" applyFill="1" applyBorder="1" applyAlignment="1" applyProtection="1">
      <alignment horizontal="center"/>
    </xf>
    <xf numFmtId="2" fontId="5" fillId="5" borderId="7" xfId="5" applyNumberFormat="1" applyFont="1" applyFill="1" applyBorder="1" applyAlignment="1" applyProtection="1">
      <alignment horizontal="center"/>
    </xf>
    <xf numFmtId="2" fontId="5" fillId="5" borderId="3" xfId="5" applyNumberFormat="1" applyFont="1" applyFill="1" applyBorder="1" applyAlignment="1" applyProtection="1">
      <alignment horizontal="center"/>
    </xf>
    <xf numFmtId="0" fontId="7" fillId="8" borderId="2" xfId="0" applyFont="1" applyFill="1" applyBorder="1" applyAlignment="1" applyProtection="1">
      <alignment horizontal="center"/>
    </xf>
    <xf numFmtId="0" fontId="7" fillId="8" borderId="7" xfId="0" applyFont="1" applyFill="1" applyBorder="1" applyAlignment="1" applyProtection="1">
      <alignment horizontal="center"/>
    </xf>
    <xf numFmtId="0" fontId="7" fillId="8" borderId="3" xfId="0" applyFont="1" applyFill="1" applyBorder="1" applyAlignment="1" applyProtection="1">
      <alignment horizontal="center"/>
    </xf>
    <xf numFmtId="2" fontId="5" fillId="9" borderId="0" xfId="5" applyNumberFormat="1" applyFont="1" applyFill="1" applyAlignment="1" applyProtection="1">
      <alignment horizontal="center"/>
    </xf>
    <xf numFmtId="171" fontId="5" fillId="0" borderId="30" xfId="1" applyNumberFormat="1" applyFont="1" applyBorder="1" applyProtection="1"/>
    <xf numFmtId="171" fontId="5" fillId="0" borderId="20" xfId="1" applyNumberFormat="1" applyFont="1" applyBorder="1" applyProtection="1"/>
    <xf numFmtId="171" fontId="3" fillId="7" borderId="12" xfId="1" applyNumberFormat="1" applyFont="1" applyFill="1" applyBorder="1" applyProtection="1"/>
    <xf numFmtId="171" fontId="3" fillId="7" borderId="2" xfId="1" applyNumberFormat="1" applyFont="1" applyFill="1" applyBorder="1" applyProtection="1"/>
    <xf numFmtId="171" fontId="27" fillId="5" borderId="1" xfId="1" applyNumberFormat="1" applyFont="1" applyFill="1" applyBorder="1" applyProtection="1"/>
    <xf numFmtId="171" fontId="5" fillId="0" borderId="0" xfId="1" applyNumberFormat="1" applyFont="1" applyBorder="1" applyProtection="1"/>
    <xf numFmtId="171" fontId="3" fillId="7" borderId="22" xfId="1" applyNumberFormat="1" applyFont="1" applyFill="1" applyBorder="1" applyProtection="1"/>
    <xf numFmtId="182" fontId="3" fillId="7" borderId="114" xfId="1" applyNumberFormat="1" applyFont="1" applyFill="1" applyBorder="1" applyProtection="1"/>
    <xf numFmtId="182" fontId="27" fillId="5" borderId="1" xfId="1" applyNumberFormat="1" applyFont="1" applyFill="1" applyBorder="1" applyProtection="1"/>
    <xf numFmtId="182" fontId="27" fillId="2" borderId="19" xfId="1" applyNumberFormat="1" applyFont="1" applyFill="1" applyBorder="1" applyProtection="1">
      <protection locked="0"/>
    </xf>
    <xf numFmtId="171" fontId="3" fillId="2" borderId="133" xfId="1" applyNumberFormat="1" applyFont="1" applyFill="1" applyBorder="1" applyProtection="1">
      <protection locked="0"/>
    </xf>
    <xf numFmtId="171" fontId="3" fillId="2" borderId="88" xfId="1" applyNumberFormat="1" applyFont="1" applyFill="1" applyBorder="1" applyProtection="1">
      <protection locked="0"/>
    </xf>
    <xf numFmtId="171" fontId="3" fillId="2" borderId="11" xfId="1" applyNumberFormat="1" applyFont="1" applyFill="1" applyBorder="1" applyProtection="1">
      <protection locked="0"/>
    </xf>
    <xf numFmtId="171" fontId="3" fillId="2" borderId="101" xfId="1" applyNumberFormat="1" applyFont="1" applyFill="1" applyBorder="1" applyProtection="1">
      <protection locked="0"/>
    </xf>
    <xf numFmtId="171" fontId="3" fillId="2" borderId="10" xfId="1" applyNumberFormat="1" applyFont="1" applyFill="1" applyBorder="1" applyProtection="1">
      <protection locked="0"/>
    </xf>
    <xf numFmtId="171" fontId="27" fillId="5" borderId="19" xfId="1" applyNumberFormat="1" applyFont="1" applyFill="1" applyBorder="1" applyProtection="1"/>
    <xf numFmtId="2" fontId="5" fillId="24" borderId="4" xfId="5" applyNumberFormat="1" applyFont="1" applyFill="1" applyBorder="1" applyAlignment="1" applyProtection="1"/>
    <xf numFmtId="0" fontId="0" fillId="24" borderId="4" xfId="0" applyFill="1" applyBorder="1"/>
    <xf numFmtId="0" fontId="17" fillId="24" borderId="4" xfId="0" applyFont="1" applyFill="1" applyBorder="1"/>
  </cellXfs>
  <cellStyles count="9">
    <cellStyle name="Comma" xfId="1" builtinId="3"/>
    <cellStyle name="Currency" xfId="8" builtinId="4"/>
    <cellStyle name="Euro" xfId="2"/>
    <cellStyle name="Hyperlink" xfId="3" builtinId="8"/>
    <cellStyle name="Hyperlink_COMPUTER SOCIETY - Spreadsheet --SWTW04TMRFFinal" xfId="4"/>
    <cellStyle name="Normal" xfId="0" builtinId="0"/>
    <cellStyle name="Normal_Budget_Spreadsheet-Instr-Revised 3" xfId="5"/>
    <cellStyle name="Normal_COMPUTER SOCIETY - Spreadsheet --SWTW04TMRFFinal" xfId="6"/>
    <cellStyle name="Percent" xfId="7" builtinId="5"/>
  </cellStyles>
  <dxfs count="2">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428625</xdr:colOff>
      <xdr:row>11</xdr:row>
      <xdr:rowOff>142875</xdr:rowOff>
    </xdr:from>
    <xdr:to>
      <xdr:col>10</xdr:col>
      <xdr:colOff>266700</xdr:colOff>
      <xdr:row>15</xdr:row>
      <xdr:rowOff>38100</xdr:rowOff>
    </xdr:to>
    <xdr:sp macro="" textlink="">
      <xdr:nvSpPr>
        <xdr:cNvPr id="14338" name="AutoShape 2"/>
        <xdr:cNvSpPr>
          <a:spLocks noChangeArrowheads="1"/>
        </xdr:cNvSpPr>
      </xdr:nvSpPr>
      <xdr:spPr bwMode="auto">
        <a:xfrm>
          <a:off x="8372475" y="2057400"/>
          <a:ext cx="485775" cy="542925"/>
        </a:xfrm>
        <a:prstGeom prst="downArrow">
          <a:avLst>
            <a:gd name="adj1" fmla="val 50000"/>
            <a:gd name="adj2" fmla="val 27941"/>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26</xdr:row>
      <xdr:rowOff>9525</xdr:rowOff>
    </xdr:from>
    <xdr:to>
      <xdr:col>1</xdr:col>
      <xdr:colOff>257175</xdr:colOff>
      <xdr:row>27</xdr:row>
      <xdr:rowOff>9525</xdr:rowOff>
    </xdr:to>
    <xdr:sp macro="" textlink="">
      <xdr:nvSpPr>
        <xdr:cNvPr id="12289" name="AutoShape 1"/>
        <xdr:cNvSpPr>
          <a:spLocks noChangeArrowheads="1"/>
        </xdr:cNvSpPr>
      </xdr:nvSpPr>
      <xdr:spPr bwMode="auto">
        <a:xfrm>
          <a:off x="152400" y="8058150"/>
          <a:ext cx="314325" cy="36195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xdr:col>
      <xdr:colOff>123825</xdr:colOff>
      <xdr:row>8</xdr:row>
      <xdr:rowOff>123825</xdr:rowOff>
    </xdr:from>
    <xdr:to>
      <xdr:col>1</xdr:col>
      <xdr:colOff>314325</xdr:colOff>
      <xdr:row>8</xdr:row>
      <xdr:rowOff>200025</xdr:rowOff>
    </xdr:to>
    <xdr:sp macro="" textlink="">
      <xdr:nvSpPr>
        <xdr:cNvPr id="12291" name="AutoShape 3"/>
        <xdr:cNvSpPr>
          <a:spLocks noChangeArrowheads="1"/>
        </xdr:cNvSpPr>
      </xdr:nvSpPr>
      <xdr:spPr bwMode="auto">
        <a:xfrm>
          <a:off x="333375" y="36290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1</xdr:col>
      <xdr:colOff>123825</xdr:colOff>
      <xdr:row>75</xdr:row>
      <xdr:rowOff>66675</xdr:rowOff>
    </xdr:from>
    <xdr:to>
      <xdr:col>1</xdr:col>
      <xdr:colOff>314325</xdr:colOff>
      <xdr:row>75</xdr:row>
      <xdr:rowOff>142875</xdr:rowOff>
    </xdr:to>
    <xdr:sp macro="" textlink="">
      <xdr:nvSpPr>
        <xdr:cNvPr id="12293" name="AutoShape 5"/>
        <xdr:cNvSpPr>
          <a:spLocks noChangeArrowheads="1"/>
        </xdr:cNvSpPr>
      </xdr:nvSpPr>
      <xdr:spPr bwMode="auto">
        <a:xfrm>
          <a:off x="333375" y="278892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3</xdr:row>
      <xdr:rowOff>76200</xdr:rowOff>
    </xdr:from>
    <xdr:to>
      <xdr:col>4</xdr:col>
      <xdr:colOff>200025</xdr:colOff>
      <xdr:row>3</xdr:row>
      <xdr:rowOff>152400</xdr:rowOff>
    </xdr:to>
    <xdr:sp macro="" textlink="">
      <xdr:nvSpPr>
        <xdr:cNvPr id="15361" name="AutoShape 1"/>
        <xdr:cNvSpPr>
          <a:spLocks noChangeArrowheads="1"/>
        </xdr:cNvSpPr>
      </xdr:nvSpPr>
      <xdr:spPr bwMode="auto">
        <a:xfrm>
          <a:off x="2933700" y="10001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5</xdr:row>
      <xdr:rowOff>76200</xdr:rowOff>
    </xdr:from>
    <xdr:to>
      <xdr:col>4</xdr:col>
      <xdr:colOff>200025</xdr:colOff>
      <xdr:row>5</xdr:row>
      <xdr:rowOff>152400</xdr:rowOff>
    </xdr:to>
    <xdr:sp macro="" textlink="">
      <xdr:nvSpPr>
        <xdr:cNvPr id="15362" name="AutoShape 2"/>
        <xdr:cNvSpPr>
          <a:spLocks noChangeArrowheads="1"/>
        </xdr:cNvSpPr>
      </xdr:nvSpPr>
      <xdr:spPr bwMode="auto">
        <a:xfrm>
          <a:off x="2933700" y="127635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7</xdr:row>
      <xdr:rowOff>76200</xdr:rowOff>
    </xdr:from>
    <xdr:to>
      <xdr:col>4</xdr:col>
      <xdr:colOff>200025</xdr:colOff>
      <xdr:row>7</xdr:row>
      <xdr:rowOff>152400</xdr:rowOff>
    </xdr:to>
    <xdr:sp macro="" textlink="">
      <xdr:nvSpPr>
        <xdr:cNvPr id="15363" name="AutoShape 3"/>
        <xdr:cNvSpPr>
          <a:spLocks noChangeArrowheads="1"/>
        </xdr:cNvSpPr>
      </xdr:nvSpPr>
      <xdr:spPr bwMode="auto">
        <a:xfrm>
          <a:off x="2933700" y="154305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9</xdr:row>
      <xdr:rowOff>76200</xdr:rowOff>
    </xdr:from>
    <xdr:to>
      <xdr:col>4</xdr:col>
      <xdr:colOff>200025</xdr:colOff>
      <xdr:row>9</xdr:row>
      <xdr:rowOff>152400</xdr:rowOff>
    </xdr:to>
    <xdr:sp macro="" textlink="">
      <xdr:nvSpPr>
        <xdr:cNvPr id="15364" name="AutoShape 4"/>
        <xdr:cNvSpPr>
          <a:spLocks noChangeArrowheads="1"/>
        </xdr:cNvSpPr>
      </xdr:nvSpPr>
      <xdr:spPr bwMode="auto">
        <a:xfrm>
          <a:off x="2933700" y="18002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11</xdr:row>
      <xdr:rowOff>76200</xdr:rowOff>
    </xdr:from>
    <xdr:to>
      <xdr:col>4</xdr:col>
      <xdr:colOff>200025</xdr:colOff>
      <xdr:row>11</xdr:row>
      <xdr:rowOff>152400</xdr:rowOff>
    </xdr:to>
    <xdr:sp macro="" textlink="">
      <xdr:nvSpPr>
        <xdr:cNvPr id="15365" name="AutoShape 5"/>
        <xdr:cNvSpPr>
          <a:spLocks noChangeArrowheads="1"/>
        </xdr:cNvSpPr>
      </xdr:nvSpPr>
      <xdr:spPr bwMode="auto">
        <a:xfrm>
          <a:off x="2933700" y="20574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13</xdr:row>
      <xdr:rowOff>76200</xdr:rowOff>
    </xdr:from>
    <xdr:to>
      <xdr:col>4</xdr:col>
      <xdr:colOff>200025</xdr:colOff>
      <xdr:row>13</xdr:row>
      <xdr:rowOff>152400</xdr:rowOff>
    </xdr:to>
    <xdr:sp macro="" textlink="">
      <xdr:nvSpPr>
        <xdr:cNvPr id="15366" name="AutoShape 6"/>
        <xdr:cNvSpPr>
          <a:spLocks noChangeArrowheads="1"/>
        </xdr:cNvSpPr>
      </xdr:nvSpPr>
      <xdr:spPr bwMode="auto">
        <a:xfrm>
          <a:off x="2933700" y="23241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89</xdr:row>
      <xdr:rowOff>76200</xdr:rowOff>
    </xdr:from>
    <xdr:to>
      <xdr:col>4</xdr:col>
      <xdr:colOff>200025</xdr:colOff>
      <xdr:row>89</xdr:row>
      <xdr:rowOff>152400</xdr:rowOff>
    </xdr:to>
    <xdr:sp macro="" textlink="">
      <xdr:nvSpPr>
        <xdr:cNvPr id="15371" name="AutoShape 11"/>
        <xdr:cNvSpPr>
          <a:spLocks noChangeArrowheads="1"/>
        </xdr:cNvSpPr>
      </xdr:nvSpPr>
      <xdr:spPr bwMode="auto">
        <a:xfrm>
          <a:off x="2933700" y="164306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100</xdr:row>
      <xdr:rowOff>76200</xdr:rowOff>
    </xdr:from>
    <xdr:to>
      <xdr:col>4</xdr:col>
      <xdr:colOff>200025</xdr:colOff>
      <xdr:row>100</xdr:row>
      <xdr:rowOff>152400</xdr:rowOff>
    </xdr:to>
    <xdr:sp macro="" textlink="">
      <xdr:nvSpPr>
        <xdr:cNvPr id="15372" name="AutoShape 12"/>
        <xdr:cNvSpPr>
          <a:spLocks noChangeArrowheads="1"/>
        </xdr:cNvSpPr>
      </xdr:nvSpPr>
      <xdr:spPr bwMode="auto">
        <a:xfrm>
          <a:off x="2933700" y="187833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118</xdr:row>
      <xdr:rowOff>76200</xdr:rowOff>
    </xdr:from>
    <xdr:to>
      <xdr:col>4</xdr:col>
      <xdr:colOff>200025</xdr:colOff>
      <xdr:row>118</xdr:row>
      <xdr:rowOff>152400</xdr:rowOff>
    </xdr:to>
    <xdr:sp macro="" textlink="">
      <xdr:nvSpPr>
        <xdr:cNvPr id="15373" name="AutoShape 13"/>
        <xdr:cNvSpPr>
          <a:spLocks noChangeArrowheads="1"/>
        </xdr:cNvSpPr>
      </xdr:nvSpPr>
      <xdr:spPr bwMode="auto">
        <a:xfrm>
          <a:off x="2933700" y="2151697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3</xdr:col>
      <xdr:colOff>1685925</xdr:colOff>
      <xdr:row>1</xdr:row>
      <xdr:rowOff>152400</xdr:rowOff>
    </xdr:from>
    <xdr:to>
      <xdr:col>4</xdr:col>
      <xdr:colOff>295275</xdr:colOff>
      <xdr:row>1</xdr:row>
      <xdr:rowOff>419100</xdr:rowOff>
    </xdr:to>
    <xdr:sp macro="" textlink="">
      <xdr:nvSpPr>
        <xdr:cNvPr id="15380" name="AutoShape 20"/>
        <xdr:cNvSpPr>
          <a:spLocks noChangeArrowheads="1"/>
        </xdr:cNvSpPr>
      </xdr:nvSpPr>
      <xdr:spPr bwMode="auto">
        <a:xfrm>
          <a:off x="2819400" y="542925"/>
          <a:ext cx="400050" cy="266700"/>
        </a:xfrm>
        <a:prstGeom prst="rightArrow">
          <a:avLst>
            <a:gd name="adj1" fmla="val 50000"/>
            <a:gd name="adj2" fmla="val 37500"/>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704850</xdr:colOff>
      <xdr:row>323</xdr:row>
      <xdr:rowOff>28575</xdr:rowOff>
    </xdr:from>
    <xdr:to>
      <xdr:col>2</xdr:col>
      <xdr:colOff>323850</xdr:colOff>
      <xdr:row>323</xdr:row>
      <xdr:rowOff>133350</xdr:rowOff>
    </xdr:to>
    <xdr:sp macro="" textlink="">
      <xdr:nvSpPr>
        <xdr:cNvPr id="5137" name="AutoShape 17"/>
        <xdr:cNvSpPr>
          <a:spLocks noChangeArrowheads="1"/>
        </xdr:cNvSpPr>
      </xdr:nvSpPr>
      <xdr:spPr bwMode="auto">
        <a:xfrm>
          <a:off x="1247775" y="48958500"/>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xdr:col>
      <xdr:colOff>447675</xdr:colOff>
      <xdr:row>324</xdr:row>
      <xdr:rowOff>19050</xdr:rowOff>
    </xdr:from>
    <xdr:to>
      <xdr:col>2</xdr:col>
      <xdr:colOff>133350</xdr:colOff>
      <xdr:row>324</xdr:row>
      <xdr:rowOff>104775</xdr:rowOff>
    </xdr:to>
    <xdr:sp macro="" textlink="">
      <xdr:nvSpPr>
        <xdr:cNvPr id="5138" name="AutoShape 18"/>
        <xdr:cNvSpPr>
          <a:spLocks noChangeArrowheads="1"/>
        </xdr:cNvSpPr>
      </xdr:nvSpPr>
      <xdr:spPr bwMode="auto">
        <a:xfrm>
          <a:off x="990600" y="49091850"/>
          <a:ext cx="400050" cy="85725"/>
        </a:xfrm>
        <a:prstGeom prst="rightArrow">
          <a:avLst>
            <a:gd name="adj1" fmla="val 50000"/>
            <a:gd name="adj2" fmla="val 116667"/>
          </a:avLst>
        </a:prstGeom>
        <a:solidFill>
          <a:srgbClr val="FFFFFF"/>
        </a:solidFill>
        <a:ln w="9525">
          <a:solidFill>
            <a:srgbClr val="000000"/>
          </a:solidFill>
          <a:miter lim="800000"/>
          <a:headEnd/>
          <a:tailEnd/>
        </a:ln>
      </xdr:spPr>
    </xdr:sp>
    <xdr:clientData/>
  </xdr:twoCellAnchor>
  <xdr:twoCellAnchor>
    <xdr:from>
      <xdr:col>11</xdr:col>
      <xdr:colOff>0</xdr:colOff>
      <xdr:row>323</xdr:row>
      <xdr:rowOff>19050</xdr:rowOff>
    </xdr:from>
    <xdr:to>
      <xdr:col>11</xdr:col>
      <xdr:colOff>333375</xdr:colOff>
      <xdr:row>323</xdr:row>
      <xdr:rowOff>123825</xdr:rowOff>
    </xdr:to>
    <xdr:sp macro="" textlink="">
      <xdr:nvSpPr>
        <xdr:cNvPr id="5139" name="AutoShape 19"/>
        <xdr:cNvSpPr>
          <a:spLocks noChangeArrowheads="1"/>
        </xdr:cNvSpPr>
      </xdr:nvSpPr>
      <xdr:spPr bwMode="auto">
        <a:xfrm>
          <a:off x="8667750" y="48948975"/>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10</xdr:col>
      <xdr:colOff>190500</xdr:colOff>
      <xdr:row>324</xdr:row>
      <xdr:rowOff>19050</xdr:rowOff>
    </xdr:from>
    <xdr:to>
      <xdr:col>11</xdr:col>
      <xdr:colOff>161925</xdr:colOff>
      <xdr:row>324</xdr:row>
      <xdr:rowOff>104775</xdr:rowOff>
    </xdr:to>
    <xdr:sp macro="" textlink="">
      <xdr:nvSpPr>
        <xdr:cNvPr id="5140" name="AutoShape 20"/>
        <xdr:cNvSpPr>
          <a:spLocks noChangeArrowheads="1"/>
        </xdr:cNvSpPr>
      </xdr:nvSpPr>
      <xdr:spPr bwMode="auto">
        <a:xfrm>
          <a:off x="8429625" y="49091850"/>
          <a:ext cx="400050" cy="85725"/>
        </a:xfrm>
        <a:prstGeom prst="rightArrow">
          <a:avLst>
            <a:gd name="adj1" fmla="val 50000"/>
            <a:gd name="adj2" fmla="val 116667"/>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123825</xdr:colOff>
      <xdr:row>8</xdr:row>
      <xdr:rowOff>66675</xdr:rowOff>
    </xdr:from>
    <xdr:to>
      <xdr:col>10</xdr:col>
      <xdr:colOff>200025</xdr:colOff>
      <xdr:row>10</xdr:row>
      <xdr:rowOff>133350</xdr:rowOff>
    </xdr:to>
    <xdr:sp macro="" textlink="">
      <xdr:nvSpPr>
        <xdr:cNvPr id="13313" name="AutoShape 1"/>
        <xdr:cNvSpPr>
          <a:spLocks/>
        </xdr:cNvSpPr>
      </xdr:nvSpPr>
      <xdr:spPr bwMode="auto">
        <a:xfrm>
          <a:off x="6610350" y="1838325"/>
          <a:ext cx="76200" cy="390525"/>
        </a:xfrm>
        <a:prstGeom prst="rightBrace">
          <a:avLst>
            <a:gd name="adj1" fmla="val 42708"/>
            <a:gd name="adj2" fmla="val 50000"/>
          </a:avLst>
        </a:prstGeom>
        <a:noFill/>
        <a:ln w="9525">
          <a:solidFill>
            <a:srgbClr val="000000"/>
          </a:solidFill>
          <a:round/>
          <a:headEnd/>
          <a:tailEnd/>
        </a:ln>
      </xdr:spPr>
    </xdr:sp>
    <xdr:clientData/>
  </xdr:twoCellAnchor>
  <xdr:twoCellAnchor>
    <xdr:from>
      <xdr:col>10</xdr:col>
      <xdr:colOff>123825</xdr:colOff>
      <xdr:row>13</xdr:row>
      <xdr:rowOff>152400</xdr:rowOff>
    </xdr:from>
    <xdr:to>
      <xdr:col>10</xdr:col>
      <xdr:colOff>200025</xdr:colOff>
      <xdr:row>16</xdr:row>
      <xdr:rowOff>57150</xdr:rowOff>
    </xdr:to>
    <xdr:sp macro="" textlink="">
      <xdr:nvSpPr>
        <xdr:cNvPr id="13314" name="AutoShape 2"/>
        <xdr:cNvSpPr>
          <a:spLocks/>
        </xdr:cNvSpPr>
      </xdr:nvSpPr>
      <xdr:spPr bwMode="auto">
        <a:xfrm>
          <a:off x="6610350" y="2667000"/>
          <a:ext cx="76200" cy="390525"/>
        </a:xfrm>
        <a:prstGeom prst="rightBrace">
          <a:avLst>
            <a:gd name="adj1" fmla="val 42708"/>
            <a:gd name="adj2" fmla="val 50000"/>
          </a:avLst>
        </a:prstGeom>
        <a:noFill/>
        <a:ln w="9525">
          <a:solidFill>
            <a:srgbClr val="000000"/>
          </a:solidFill>
          <a:round/>
          <a:headEnd/>
          <a:tailEnd/>
        </a:ln>
      </xdr:spPr>
    </xdr:sp>
    <xdr:clientData/>
  </xdr:twoCellAnchor>
  <xdr:twoCellAnchor>
    <xdr:from>
      <xdr:col>10</xdr:col>
      <xdr:colOff>123825</xdr:colOff>
      <xdr:row>19</xdr:row>
      <xdr:rowOff>123825</xdr:rowOff>
    </xdr:from>
    <xdr:to>
      <xdr:col>10</xdr:col>
      <xdr:colOff>200025</xdr:colOff>
      <xdr:row>22</xdr:row>
      <xdr:rowOff>28575</xdr:rowOff>
    </xdr:to>
    <xdr:sp macro="" textlink="">
      <xdr:nvSpPr>
        <xdr:cNvPr id="13315" name="AutoShape 3"/>
        <xdr:cNvSpPr>
          <a:spLocks/>
        </xdr:cNvSpPr>
      </xdr:nvSpPr>
      <xdr:spPr bwMode="auto">
        <a:xfrm>
          <a:off x="6610350" y="3552825"/>
          <a:ext cx="76200" cy="390525"/>
        </a:xfrm>
        <a:prstGeom prst="rightBrace">
          <a:avLst>
            <a:gd name="adj1" fmla="val 42708"/>
            <a:gd name="adj2" fmla="val 50000"/>
          </a:avLst>
        </a:prstGeom>
        <a:noFill/>
        <a:ln w="9525">
          <a:solidFill>
            <a:srgbClr val="000000"/>
          </a:solidFill>
          <a:round/>
          <a:headEnd/>
          <a:tailEnd/>
        </a:ln>
      </xdr:spPr>
    </xdr:sp>
    <xdr:clientData/>
  </xdr:twoCellAnchor>
  <xdr:twoCellAnchor>
    <xdr:from>
      <xdr:col>10</xdr:col>
      <xdr:colOff>123825</xdr:colOff>
      <xdr:row>25</xdr:row>
      <xdr:rowOff>142875</xdr:rowOff>
    </xdr:from>
    <xdr:to>
      <xdr:col>10</xdr:col>
      <xdr:colOff>200025</xdr:colOff>
      <xdr:row>28</xdr:row>
      <xdr:rowOff>38100</xdr:rowOff>
    </xdr:to>
    <xdr:sp macro="" textlink="">
      <xdr:nvSpPr>
        <xdr:cNvPr id="13316" name="AutoShape 4"/>
        <xdr:cNvSpPr>
          <a:spLocks/>
        </xdr:cNvSpPr>
      </xdr:nvSpPr>
      <xdr:spPr bwMode="auto">
        <a:xfrm>
          <a:off x="6610350" y="4524375"/>
          <a:ext cx="76200" cy="390525"/>
        </a:xfrm>
        <a:prstGeom prst="rightBrace">
          <a:avLst>
            <a:gd name="adj1" fmla="val 42708"/>
            <a:gd name="adj2" fmla="val 50000"/>
          </a:avLst>
        </a:prstGeom>
        <a:noFill/>
        <a:ln w="9525">
          <a:solidFill>
            <a:srgbClr val="000000"/>
          </a:solidFill>
          <a:round/>
          <a:headEnd/>
          <a:tailEnd/>
        </a:ln>
      </xdr:spPr>
    </xdr:sp>
    <xdr:clientData/>
  </xdr:twoCellAnchor>
  <xdr:twoCellAnchor>
    <xdr:from>
      <xdr:col>10</xdr:col>
      <xdr:colOff>123825</xdr:colOff>
      <xdr:row>31</xdr:row>
      <xdr:rowOff>66675</xdr:rowOff>
    </xdr:from>
    <xdr:to>
      <xdr:col>10</xdr:col>
      <xdr:colOff>200025</xdr:colOff>
      <xdr:row>33</xdr:row>
      <xdr:rowOff>133350</xdr:rowOff>
    </xdr:to>
    <xdr:sp macro="" textlink="">
      <xdr:nvSpPr>
        <xdr:cNvPr id="13317" name="AutoShape 5"/>
        <xdr:cNvSpPr>
          <a:spLocks/>
        </xdr:cNvSpPr>
      </xdr:nvSpPr>
      <xdr:spPr bwMode="auto">
        <a:xfrm>
          <a:off x="6610350" y="5448300"/>
          <a:ext cx="76200" cy="390525"/>
        </a:xfrm>
        <a:prstGeom prst="rightBrace">
          <a:avLst>
            <a:gd name="adj1" fmla="val 4270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spadilla\LOCALS~1\Temp\notesC9812B\COMPUTER%20SOCIETY%20-%20Spreadsheet%20--SWTW04TMRF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eee.org/organizations/tab/budgeting_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thoffman\LOCALS~1\Temp\notesC9812B\Copy%20of%20budget_reporting_too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thoffman\LOCALS~1\Temp\notesC9812B\~943084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cel Instructions"/>
      <sheetName val="TMRF Sections 1-11"/>
      <sheetName val="TMRF Budget Section"/>
      <sheetName val="TC &amp; TF Names"/>
      <sheetName val="Magazine Rates"/>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
      <sheetName val="Budgeting tool"/>
      <sheetName val="Summary Financial Report Forms"/>
    </sheetNames>
    <sheetDataSet>
      <sheetData sheetId="0"/>
      <sheetData sheetId="1" refreshError="1">
        <row r="25">
          <cell r="P25">
            <v>0</v>
          </cell>
          <cell r="Q25">
            <v>0</v>
          </cell>
          <cell r="R25">
            <v>0</v>
          </cell>
        </row>
        <row r="26">
          <cell r="P26">
            <v>0</v>
          </cell>
          <cell r="Q26">
            <v>0</v>
          </cell>
          <cell r="R26">
            <v>0</v>
          </cell>
        </row>
        <row r="27">
          <cell r="P27">
            <v>0</v>
          </cell>
          <cell r="Q27">
            <v>0</v>
          </cell>
          <cell r="R27">
            <v>0</v>
          </cell>
        </row>
        <row r="28">
          <cell r="P28">
            <v>0</v>
          </cell>
          <cell r="Q28">
            <v>0</v>
          </cell>
          <cell r="R28">
            <v>0</v>
          </cell>
        </row>
        <row r="29">
          <cell r="P29">
            <v>0</v>
          </cell>
          <cell r="Q29">
            <v>0</v>
          </cell>
          <cell r="R29">
            <v>0</v>
          </cell>
        </row>
        <row r="30">
          <cell r="P30">
            <v>0</v>
          </cell>
          <cell r="Q30">
            <v>0</v>
          </cell>
          <cell r="R30">
            <v>0</v>
          </cell>
        </row>
        <row r="31">
          <cell r="P31">
            <v>0</v>
          </cell>
          <cell r="Q31">
            <v>0</v>
          </cell>
          <cell r="R31">
            <v>0</v>
          </cell>
        </row>
        <row r="32">
          <cell r="P32">
            <v>0</v>
          </cell>
          <cell r="Q32">
            <v>0</v>
          </cell>
          <cell r="R32">
            <v>0</v>
          </cell>
        </row>
        <row r="34">
          <cell r="P34">
            <v>0</v>
          </cell>
          <cell r="Q34">
            <v>0</v>
          </cell>
          <cell r="R34">
            <v>0</v>
          </cell>
        </row>
        <row r="35">
          <cell r="P35">
            <v>0</v>
          </cell>
          <cell r="Q35">
            <v>0</v>
          </cell>
          <cell r="R35">
            <v>0</v>
          </cell>
        </row>
        <row r="36">
          <cell r="P36">
            <v>0</v>
          </cell>
          <cell r="Q36">
            <v>0</v>
          </cell>
          <cell r="R36">
            <v>0</v>
          </cell>
        </row>
        <row r="37">
          <cell r="P37">
            <v>0</v>
          </cell>
          <cell r="Q37">
            <v>0</v>
          </cell>
          <cell r="R37">
            <v>0</v>
          </cell>
        </row>
        <row r="38">
          <cell r="P38">
            <v>0</v>
          </cell>
          <cell r="Q38">
            <v>0</v>
          </cell>
          <cell r="R38">
            <v>0</v>
          </cell>
        </row>
        <row r="39">
          <cell r="P39">
            <v>0</v>
          </cell>
          <cell r="Q39">
            <v>0</v>
          </cell>
          <cell r="R39">
            <v>0</v>
          </cell>
        </row>
        <row r="40">
          <cell r="P40">
            <v>0</v>
          </cell>
          <cell r="Q40">
            <v>0</v>
          </cell>
          <cell r="R40">
            <v>0</v>
          </cell>
        </row>
        <row r="41">
          <cell r="P41">
            <v>0</v>
          </cell>
          <cell r="Q41">
            <v>0</v>
          </cell>
          <cell r="R41">
            <v>0</v>
          </cell>
        </row>
        <row r="43">
          <cell r="P43">
            <v>0</v>
          </cell>
          <cell r="Q43">
            <v>0</v>
          </cell>
          <cell r="R43">
            <v>0</v>
          </cell>
        </row>
        <row r="44">
          <cell r="P44">
            <v>0</v>
          </cell>
          <cell r="Q44">
            <v>0</v>
          </cell>
          <cell r="R44">
            <v>0</v>
          </cell>
        </row>
        <row r="45">
          <cell r="P45">
            <v>0</v>
          </cell>
          <cell r="Q45">
            <v>0</v>
          </cell>
          <cell r="R45">
            <v>0</v>
          </cell>
        </row>
        <row r="46">
          <cell r="P46">
            <v>0</v>
          </cell>
          <cell r="Q46">
            <v>0</v>
          </cell>
          <cell r="R46">
            <v>0</v>
          </cell>
        </row>
        <row r="47">
          <cell r="P47">
            <v>0</v>
          </cell>
          <cell r="Q47">
            <v>0</v>
          </cell>
        </row>
        <row r="48">
          <cell r="P48">
            <v>0</v>
          </cell>
          <cell r="Q48">
            <v>0</v>
          </cell>
        </row>
        <row r="49">
          <cell r="P49">
            <v>0</v>
          </cell>
          <cell r="Q49">
            <v>0</v>
          </cell>
        </row>
        <row r="50">
          <cell r="P50">
            <v>0</v>
          </cell>
          <cell r="Q50">
            <v>0</v>
          </cell>
        </row>
        <row r="52">
          <cell r="P52">
            <v>0</v>
          </cell>
          <cell r="Q52">
            <v>0</v>
          </cell>
          <cell r="R52">
            <v>0</v>
          </cell>
        </row>
        <row r="53">
          <cell r="P53">
            <v>0</v>
          </cell>
          <cell r="Q53">
            <v>0</v>
          </cell>
          <cell r="R53">
            <v>0</v>
          </cell>
        </row>
        <row r="54">
          <cell r="P54">
            <v>0</v>
          </cell>
          <cell r="Q54">
            <v>0</v>
          </cell>
          <cell r="R54">
            <v>0</v>
          </cell>
        </row>
        <row r="55">
          <cell r="P55">
            <v>0</v>
          </cell>
          <cell r="Q55">
            <v>0</v>
          </cell>
          <cell r="R55">
            <v>0</v>
          </cell>
        </row>
        <row r="56">
          <cell r="P56">
            <v>0</v>
          </cell>
        </row>
        <row r="57">
          <cell r="P57">
            <v>0</v>
          </cell>
        </row>
        <row r="58">
          <cell r="P58">
            <v>0</v>
          </cell>
        </row>
        <row r="59">
          <cell r="P59">
            <v>0</v>
          </cell>
        </row>
        <row r="61">
          <cell r="P61">
            <v>0</v>
          </cell>
          <cell r="Q61">
            <v>0</v>
          </cell>
          <cell r="R61">
            <v>0</v>
          </cell>
        </row>
        <row r="62">
          <cell r="P62">
            <v>0</v>
          </cell>
          <cell r="Q62">
            <v>0</v>
          </cell>
          <cell r="R62">
            <v>0</v>
          </cell>
        </row>
        <row r="63">
          <cell r="P63">
            <v>0</v>
          </cell>
          <cell r="Q63">
            <v>0</v>
          </cell>
          <cell r="R63">
            <v>0</v>
          </cell>
        </row>
        <row r="65">
          <cell r="P65">
            <v>0</v>
          </cell>
          <cell r="R65">
            <v>0</v>
          </cell>
        </row>
        <row r="67">
          <cell r="Q67">
            <v>0</v>
          </cell>
        </row>
        <row r="68">
          <cell r="Q68">
            <v>0</v>
          </cell>
        </row>
        <row r="69">
          <cell r="Q69">
            <v>0</v>
          </cell>
        </row>
        <row r="70">
          <cell r="Q70">
            <v>0</v>
          </cell>
        </row>
        <row r="71">
          <cell r="Q71">
            <v>0</v>
          </cell>
        </row>
        <row r="72">
          <cell r="Q72">
            <v>0</v>
          </cell>
        </row>
        <row r="76">
          <cell r="P76">
            <v>0</v>
          </cell>
          <cell r="Q76">
            <v>0</v>
          </cell>
          <cell r="R76">
            <v>0</v>
          </cell>
        </row>
        <row r="77">
          <cell r="P77">
            <v>0</v>
          </cell>
          <cell r="Q77">
            <v>0</v>
          </cell>
          <cell r="R77">
            <v>0</v>
          </cell>
        </row>
        <row r="78">
          <cell r="P78">
            <v>0</v>
          </cell>
          <cell r="Q78">
            <v>0</v>
          </cell>
          <cell r="R78">
            <v>0</v>
          </cell>
        </row>
        <row r="79">
          <cell r="P79">
            <v>0</v>
          </cell>
          <cell r="Q79">
            <v>0</v>
          </cell>
          <cell r="R79">
            <v>0</v>
          </cell>
        </row>
        <row r="80">
          <cell r="P80">
            <v>0</v>
          </cell>
          <cell r="Q80">
            <v>0</v>
          </cell>
          <cell r="R80">
            <v>0</v>
          </cell>
        </row>
        <row r="81">
          <cell r="P81">
            <v>0</v>
          </cell>
          <cell r="Q81">
            <v>0</v>
          </cell>
          <cell r="R81">
            <v>0</v>
          </cell>
        </row>
        <row r="85">
          <cell r="P85">
            <v>0</v>
          </cell>
          <cell r="Q85">
            <v>0</v>
          </cell>
          <cell r="R85">
            <v>0</v>
          </cell>
        </row>
        <row r="86">
          <cell r="P86">
            <v>0</v>
          </cell>
          <cell r="Q86">
            <v>0</v>
          </cell>
          <cell r="R86">
            <v>0</v>
          </cell>
        </row>
        <row r="87">
          <cell r="P87">
            <v>0</v>
          </cell>
          <cell r="Q87">
            <v>0</v>
          </cell>
          <cell r="R87">
            <v>0</v>
          </cell>
        </row>
        <row r="88">
          <cell r="P88">
            <v>0</v>
          </cell>
          <cell r="Q88">
            <v>0</v>
          </cell>
          <cell r="R88">
            <v>0</v>
          </cell>
        </row>
        <row r="89">
          <cell r="P89">
            <v>0</v>
          </cell>
          <cell r="Q89">
            <v>0</v>
          </cell>
          <cell r="R89">
            <v>0</v>
          </cell>
        </row>
        <row r="90">
          <cell r="P90">
            <v>0</v>
          </cell>
          <cell r="Q90">
            <v>0</v>
          </cell>
          <cell r="R90">
            <v>0</v>
          </cell>
        </row>
        <row r="92">
          <cell r="P92">
            <v>0</v>
          </cell>
          <cell r="R92">
            <v>0</v>
          </cell>
        </row>
        <row r="94">
          <cell r="Q94">
            <v>0</v>
          </cell>
        </row>
        <row r="96">
          <cell r="R96">
            <v>0</v>
          </cell>
        </row>
        <row r="100">
          <cell r="R100">
            <v>0</v>
          </cell>
        </row>
        <row r="104">
          <cell r="R104">
            <v>0</v>
          </cell>
        </row>
        <row r="110">
          <cell r="R110">
            <v>0</v>
          </cell>
        </row>
        <row r="114">
          <cell r="R114">
            <v>0</v>
          </cell>
        </row>
        <row r="116">
          <cell r="R116">
            <v>0</v>
          </cell>
        </row>
        <row r="117">
          <cell r="R117">
            <v>0</v>
          </cell>
        </row>
        <row r="126">
          <cell r="R126">
            <v>0</v>
          </cell>
        </row>
        <row r="127">
          <cell r="R127">
            <v>0</v>
          </cell>
        </row>
        <row r="128">
          <cell r="R128">
            <v>0</v>
          </cell>
        </row>
        <row r="129">
          <cell r="R129">
            <v>0</v>
          </cell>
        </row>
        <row r="133">
          <cell r="R133">
            <v>0</v>
          </cell>
        </row>
        <row r="137">
          <cell r="R137">
            <v>0</v>
          </cell>
        </row>
        <row r="138">
          <cell r="R138">
            <v>0</v>
          </cell>
        </row>
        <row r="139">
          <cell r="R139">
            <v>0</v>
          </cell>
        </row>
        <row r="140">
          <cell r="R140">
            <v>0</v>
          </cell>
        </row>
        <row r="141">
          <cell r="R141">
            <v>0</v>
          </cell>
        </row>
        <row r="142">
          <cell r="R142">
            <v>0</v>
          </cell>
        </row>
        <row r="143">
          <cell r="R143">
            <v>0</v>
          </cell>
        </row>
        <row r="147">
          <cell r="R147">
            <v>0</v>
          </cell>
        </row>
        <row r="148">
          <cell r="R148">
            <v>0</v>
          </cell>
        </row>
        <row r="151">
          <cell r="R151">
            <v>0</v>
          </cell>
        </row>
        <row r="157">
          <cell r="R157">
            <v>0</v>
          </cell>
        </row>
        <row r="165">
          <cell r="R165">
            <v>0</v>
          </cell>
        </row>
        <row r="166">
          <cell r="R166">
            <v>0</v>
          </cell>
        </row>
        <row r="167">
          <cell r="R167">
            <v>0</v>
          </cell>
        </row>
        <row r="168">
          <cell r="R168">
            <v>0</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80">
          <cell r="R180">
            <v>0</v>
          </cell>
        </row>
        <row r="181">
          <cell r="R181">
            <v>0</v>
          </cell>
        </row>
        <row r="182">
          <cell r="R182">
            <v>0</v>
          </cell>
        </row>
        <row r="183">
          <cell r="R183">
            <v>0</v>
          </cell>
        </row>
        <row r="184">
          <cell r="R184">
            <v>0</v>
          </cell>
        </row>
        <row r="185">
          <cell r="R185">
            <v>0</v>
          </cell>
        </row>
        <row r="189">
          <cell r="R189">
            <v>0</v>
          </cell>
        </row>
        <row r="190">
          <cell r="R190">
            <v>0</v>
          </cell>
        </row>
        <row r="191">
          <cell r="R191">
            <v>0</v>
          </cell>
        </row>
        <row r="192">
          <cell r="R192">
            <v>0</v>
          </cell>
        </row>
        <row r="193">
          <cell r="R193">
            <v>0</v>
          </cell>
        </row>
        <row r="194">
          <cell r="R194">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0</v>
          </cell>
        </row>
        <row r="215">
          <cell r="R215">
            <v>0</v>
          </cell>
        </row>
        <row r="216">
          <cell r="R216">
            <v>0</v>
          </cell>
        </row>
        <row r="217">
          <cell r="R217">
            <v>0</v>
          </cell>
        </row>
        <row r="218">
          <cell r="R218">
            <v>0</v>
          </cell>
        </row>
        <row r="219">
          <cell r="R219">
            <v>0</v>
          </cell>
        </row>
        <row r="223">
          <cell r="R223">
            <v>0</v>
          </cell>
        </row>
        <row r="224">
          <cell r="R224">
            <v>0</v>
          </cell>
        </row>
        <row r="225">
          <cell r="R225">
            <v>0</v>
          </cell>
        </row>
        <row r="226">
          <cell r="R226">
            <v>0</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3"/>
      <sheetName val="Worksheet"/>
      <sheetName val="Summary"/>
      <sheetName val="Revenue"/>
      <sheetName val="Expense"/>
      <sheetName val="Expense con't"/>
      <sheetName val="Social Function"/>
      <sheetName val="BK Reconciliation"/>
      <sheetName val="Schedule of Payments-US"/>
      <sheetName val="SChedule of Payments-Foreign"/>
      <sheetName val="closing Conf Check list"/>
      <sheetName val="Contrac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3"/>
      <sheetName val="Tool"/>
      <sheetName val="Summary"/>
      <sheetName val="Revenue"/>
      <sheetName val="Expense"/>
      <sheetName val="Expense con't"/>
      <sheetName val="Social Function"/>
      <sheetName val="BK Reconciliation"/>
      <sheetName val="Schedule of Payments-US"/>
      <sheetName val="SChedule of Payments-Foreign"/>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1" name="List1" displayName="List1" ref="Z28:Z36" totalsRowShown="0" headerRowDxfId="1">
  <autoFilter ref="Z28:Z36"/>
  <tableColumns count="1">
    <tableColumn id="1" name="Column1"/>
  </tableColumns>
  <tableStyleInfo showFirstColumn="0" showLastColumn="0" showRowStripes="1" showColumnStripes="0"/>
</table>
</file>

<file path=xl/tables/table2.xml><?xml version="1.0" encoding="utf-8"?>
<table xmlns="http://schemas.openxmlformats.org/spreadsheetml/2006/main" id="2" name="List2" displayName="List2" ref="Z108:Z115" totalsRowShown="0" headerRowDxfId="0">
  <autoFilter ref="Z108:Z115"/>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taff-web.ieee.org/portal/cms_docs_staffweb/staffweb/organizations/controllers-office/Tax/W9_Form_11-2004.doc" TargetMode="External"/><Relationship Id="rId1" Type="http://schemas.openxmlformats.org/officeDocument/2006/relationships/hyperlink" Target="http://www.ieee.org/portal/site/mainsite/menuitem.818c0c39e85ef176fb2275875bac26c8/index.jsp?&amp;pName=corp_level1&amp;path=services/financial/tax&amp;file=othertaxsubjects.xml&amp;xsl=generic.xs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georg.mueller@ihm.fzk.de" TargetMode="External"/><Relationship Id="rId1" Type="http://schemas.openxmlformats.org/officeDocument/2006/relationships/hyperlink" Target="http://www.ieee.org/portal/site/mainsite/menuitem.818c0c39e85ef176fb2275875bac26c8/index.jsp?&amp;pName=corp_level1&amp;path=services/financial/tax&amp;file=othertaxsubjects.xml&amp;xsl=generic.xs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Conference-Finance@ieee.org"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karlsruhe@stockheim.de" TargetMode="External"/><Relationship Id="rId1" Type="http://schemas.openxmlformats.org/officeDocument/2006/relationships/hyperlink" Target="mailto:info@kmkg.de" TargetMode="External"/></Relationships>
</file>

<file path=xl/worksheets/_rels/sheet1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william.mann@ieee.org" TargetMode="External"/><Relationship Id="rId2" Type="http://schemas.openxmlformats.org/officeDocument/2006/relationships/hyperlink" Target="mailto:william.mann@ieee.org" TargetMode="External"/><Relationship Id="rId1" Type="http://schemas.openxmlformats.org/officeDocument/2006/relationships/hyperlink" Target="http://www.swtest.org/" TargetMode="External"/><Relationship Id="rId6" Type="http://schemas.openxmlformats.org/officeDocument/2006/relationships/printerSettings" Target="../printerSettings/printerSettings1.bin"/><Relationship Id="rId5" Type="http://schemas.openxmlformats.org/officeDocument/2006/relationships/hyperlink" Target="mailto:maddie@cemamerica.com" TargetMode="External"/><Relationship Id="rId4" Type="http://schemas.openxmlformats.org/officeDocument/2006/relationships/hyperlink" Target="mailto:william.mann@ieee.org"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mailto:ra-esfandyari@azaruniv.edu" TargetMode="External"/><Relationship Id="rId21" Type="http://schemas.openxmlformats.org/officeDocument/2006/relationships/hyperlink" Target="mailto:justin.teissie@ipbs.fr" TargetMode="External"/><Relationship Id="rId42" Type="http://schemas.openxmlformats.org/officeDocument/2006/relationships/hyperlink" Target="mailto:zein.tlais@laplace.univ-tlse.fr" TargetMode="External"/><Relationship Id="rId47" Type="http://schemas.openxmlformats.org/officeDocument/2006/relationships/hyperlink" Target="mailto:s.a.kuznetsov@inp.nsp.su" TargetMode="External"/><Relationship Id="rId63" Type="http://schemas.openxmlformats.org/officeDocument/2006/relationships/hyperlink" Target="mailto:jwok@pusan.ac.kr" TargetMode="External"/><Relationship Id="rId68" Type="http://schemas.openxmlformats.org/officeDocument/2006/relationships/hyperlink" Target="mailto:itigelis@phys.uoa.gr" TargetMode="External"/><Relationship Id="rId84" Type="http://schemas.openxmlformats.org/officeDocument/2006/relationships/hyperlink" Target="mailto:bkmin@cpri.re.kr" TargetMode="External"/><Relationship Id="rId89" Type="http://schemas.openxmlformats.org/officeDocument/2006/relationships/hyperlink" Target="mailto:kladukhin@iep.uran.ru" TargetMode="External"/><Relationship Id="rId112" Type="http://schemas.openxmlformats.org/officeDocument/2006/relationships/hyperlink" Target="mailto:bjlee@physik.uni-frankfurt.de" TargetMode="External"/><Relationship Id="rId2" Type="http://schemas.openxmlformats.org/officeDocument/2006/relationships/hyperlink" Target="mailto:cchnint@gmail.com" TargetMode="External"/><Relationship Id="rId16" Type="http://schemas.openxmlformats.org/officeDocument/2006/relationships/hyperlink" Target="mailto:denisova@itam.nsc.ru" TargetMode="External"/><Relationship Id="rId29" Type="http://schemas.openxmlformats.org/officeDocument/2006/relationships/hyperlink" Target="mailto:jianbo.jin@ihm.fzk.de" TargetMode="External"/><Relationship Id="rId107" Type="http://schemas.openxmlformats.org/officeDocument/2006/relationships/hyperlink" Target="mailto:antonsen@umd.edu" TargetMode="External"/><Relationship Id="rId11" Type="http://schemas.openxmlformats.org/officeDocument/2006/relationships/hyperlink" Target="mailto:jzier@umich.edu" TargetMode="External"/><Relationship Id="rId24" Type="http://schemas.openxmlformats.org/officeDocument/2006/relationships/hyperlink" Target="mailto:andreas.meier@imf.fzk.de" TargetMode="External"/><Relationship Id="rId32" Type="http://schemas.openxmlformats.org/officeDocument/2006/relationships/hyperlink" Target="mailto:don.shiffler@kirtland.af.mil" TargetMode="External"/><Relationship Id="rId37" Type="http://schemas.openxmlformats.org/officeDocument/2006/relationships/hyperlink" Target="mailto:jszjjxm@hotmail.com" TargetMode="External"/><Relationship Id="rId40" Type="http://schemas.openxmlformats.org/officeDocument/2006/relationships/hyperlink" Target="mailto:d947534@oz.nthu.edu.tw" TargetMode="External"/><Relationship Id="rId45" Type="http://schemas.openxmlformats.org/officeDocument/2006/relationships/hyperlink" Target="mailto:weltmann@inp-greifswald.de" TargetMode="External"/><Relationship Id="rId53" Type="http://schemas.openxmlformats.org/officeDocument/2006/relationships/hyperlink" Target="mailto:messmer@txcorp.com" TargetMode="External"/><Relationship Id="rId58" Type="http://schemas.openxmlformats.org/officeDocument/2006/relationships/hyperlink" Target="mailto:johnsojb@lanl.gov" TargetMode="External"/><Relationship Id="rId66" Type="http://schemas.openxmlformats.org/officeDocument/2006/relationships/hyperlink" Target="mailto:sglee@nfri.re.kr" TargetMode="External"/><Relationship Id="rId74" Type="http://schemas.openxmlformats.org/officeDocument/2006/relationships/hyperlink" Target="mailto:sepideh.yazd@gmail.com" TargetMode="External"/><Relationship Id="rId79" Type="http://schemas.openxmlformats.org/officeDocument/2006/relationships/hyperlink" Target="mailto:asmussen@egr.msu.edu" TargetMode="External"/><Relationship Id="rId87" Type="http://schemas.openxmlformats.org/officeDocument/2006/relationships/hyperlink" Target="mailto:den@appl.sci-nnov.ru" TargetMode="External"/><Relationship Id="rId102" Type="http://schemas.openxmlformats.org/officeDocument/2006/relationships/hyperlink" Target="mailto:sbott@ucsd.gov" TargetMode="External"/><Relationship Id="rId110" Type="http://schemas.openxmlformats.org/officeDocument/2006/relationships/hyperlink" Target="mailto:r.kling@osram.de" TargetMode="External"/><Relationship Id="rId5" Type="http://schemas.openxmlformats.org/officeDocument/2006/relationships/hyperlink" Target="mailto:gonchar@iop.kiev.ua" TargetMode="External"/><Relationship Id="rId61" Type="http://schemas.openxmlformats.org/officeDocument/2006/relationships/hyperlink" Target="mailto:maxchung@so-net.net.tn" TargetMode="External"/><Relationship Id="rId82" Type="http://schemas.openxmlformats.org/officeDocument/2006/relationships/hyperlink" Target="mailto:jeanalexch@gmail.com" TargetMode="External"/><Relationship Id="rId90" Type="http://schemas.openxmlformats.org/officeDocument/2006/relationships/hyperlink" Target="mailto:john.giuliani@nrl.navy.mil" TargetMode="External"/><Relationship Id="rId95" Type="http://schemas.openxmlformats.org/officeDocument/2006/relationships/hyperlink" Target="mailto:mrm59@cornell.edu" TargetMode="External"/><Relationship Id="rId19" Type="http://schemas.openxmlformats.org/officeDocument/2006/relationships/hyperlink" Target="mailto:sominski@rphf.spbstu.ru" TargetMode="External"/><Relationship Id="rId14" Type="http://schemas.openxmlformats.org/officeDocument/2006/relationships/hyperlink" Target="mailto:shkim77@eeinfo.kaist.ac.kr" TargetMode="External"/><Relationship Id="rId22" Type="http://schemas.openxmlformats.org/officeDocument/2006/relationships/hyperlink" Target="mailto:melzer@physik.uni-greifswald.de" TargetMode="External"/><Relationship Id="rId27" Type="http://schemas.openxmlformats.org/officeDocument/2006/relationships/hyperlink" Target="mailto:i.kourakis@qubac.uk" TargetMode="External"/><Relationship Id="rId30" Type="http://schemas.openxmlformats.org/officeDocument/2006/relationships/hyperlink" Target="mailto:gerd.gantenbein@ihm.fzk.de" TargetMode="External"/><Relationship Id="rId35" Type="http://schemas.openxmlformats.org/officeDocument/2006/relationships/hyperlink" Target="mailto:lars.wegner@ihm.fzk.de" TargetMode="External"/><Relationship Id="rId43" Type="http://schemas.openxmlformats.org/officeDocument/2006/relationships/hyperlink" Target="mailto:dimaosin@weizmann.ac.il" TargetMode="External"/><Relationship Id="rId48" Type="http://schemas.openxmlformats.org/officeDocument/2006/relationships/hyperlink" Target="mailto:sgitomer@aol.com" TargetMode="External"/><Relationship Id="rId56" Type="http://schemas.openxmlformats.org/officeDocument/2006/relationships/hyperlink" Target="mailto:hoffmann@physik.tu-darmstadt.de" TargetMode="External"/><Relationship Id="rId64" Type="http://schemas.openxmlformats.org/officeDocument/2006/relationships/hyperlink" Target="mailto:muggli@usc.edu" TargetMode="External"/><Relationship Id="rId69" Type="http://schemas.openxmlformats.org/officeDocument/2006/relationships/hyperlink" Target="mailto:y.zhao@gsi.de" TargetMode="External"/><Relationship Id="rId77" Type="http://schemas.openxmlformats.org/officeDocument/2006/relationships/hyperlink" Target="mailto:dilazzaro@frascati.enea.it" TargetMode="External"/><Relationship Id="rId100" Type="http://schemas.openxmlformats.org/officeDocument/2006/relationships/hyperlink" Target="mailto:pcs33@cornell.edu" TargetMode="External"/><Relationship Id="rId105" Type="http://schemas.openxmlformats.org/officeDocument/2006/relationships/hyperlink" Target="mailto:ryan.umstattd@losangeles.at.mil" TargetMode="External"/><Relationship Id="rId113" Type="http://schemas.openxmlformats.org/officeDocument/2006/relationships/hyperlink" Target="mailto:schweitzer@ipf.uni-stuttgart.de" TargetMode="External"/><Relationship Id="rId8" Type="http://schemas.openxmlformats.org/officeDocument/2006/relationships/hyperlink" Target="mailto:luohy05@mails.tsinghua.edu.cn" TargetMode="External"/><Relationship Id="rId51" Type="http://schemas.openxmlformats.org/officeDocument/2006/relationships/hyperlink" Target="mailto:a_roy@rediffmail.com" TargetMode="External"/><Relationship Id="rId72" Type="http://schemas.openxmlformats.org/officeDocument/2006/relationships/hyperlink" Target="mailto:parvanekalhor@yahoo.com" TargetMode="External"/><Relationship Id="rId80" Type="http://schemas.openxmlformats.org/officeDocument/2006/relationships/hyperlink" Target="mailto:george.swadling@gmail.com" TargetMode="External"/><Relationship Id="rId85" Type="http://schemas.openxmlformats.org/officeDocument/2006/relationships/hyperlink" Target="mailto:julien.grunenwald@dga.defense.gouv.fr" TargetMode="External"/><Relationship Id="rId93" Type="http://schemas.openxmlformats.org/officeDocument/2006/relationships/hyperlink" Target="mailto:genzag@yahoo.com" TargetMode="External"/><Relationship Id="rId98" Type="http://schemas.openxmlformats.org/officeDocument/2006/relationships/hyperlink" Target="mailto:john.goyer@L-3com.com" TargetMode="External"/><Relationship Id="rId3" Type="http://schemas.openxmlformats.org/officeDocument/2006/relationships/hyperlink" Target="mailto:praesidentin@hvn.uni-hamburg.de" TargetMode="External"/><Relationship Id="rId12" Type="http://schemas.openxmlformats.org/officeDocument/2006/relationships/hyperlink" Target="mailto:gruber@it.cas.cz" TargetMode="External"/><Relationship Id="rId17" Type="http://schemas.openxmlformats.org/officeDocument/2006/relationships/hyperlink" Target="mailto:g.gururaghav@gmail.com" TargetMode="External"/><Relationship Id="rId25" Type="http://schemas.openxmlformats.org/officeDocument/2006/relationships/hyperlink" Target="mailto:graeme.lister@sylvania.com" TargetMode="External"/><Relationship Id="rId33" Type="http://schemas.openxmlformats.org/officeDocument/2006/relationships/hyperlink" Target="mailto:l_taghizadeh@aut.ac.ir" TargetMode="External"/><Relationship Id="rId38" Type="http://schemas.openxmlformats.org/officeDocument/2006/relationships/hyperlink" Target="mailto:bayrak@tet.rub.de" TargetMode="External"/><Relationship Id="rId46" Type="http://schemas.openxmlformats.org/officeDocument/2006/relationships/hyperlink" Target="mailto:kiraga@cbk.waw.pl" TargetMode="External"/><Relationship Id="rId59" Type="http://schemas.openxmlformats.org/officeDocument/2006/relationships/hyperlink" Target="mailto:niniasse07@imperial.zc.uk" TargetMode="External"/><Relationship Id="rId67" Type="http://schemas.openxmlformats.org/officeDocument/2006/relationships/hyperlink" Target="mailto:vomvor@central.ntua.gr" TargetMode="External"/><Relationship Id="rId103" Type="http://schemas.openxmlformats.org/officeDocument/2006/relationships/hyperlink" Target="mailto:luxinpei@hotmail.com" TargetMode="External"/><Relationship Id="rId108" Type="http://schemas.openxmlformats.org/officeDocument/2006/relationships/hyperlink" Target="mailto:anja.glisovic@ifam.fraunhofer.de" TargetMode="External"/><Relationship Id="rId20" Type="http://schemas.openxmlformats.org/officeDocument/2006/relationships/hyperlink" Target="mailto:luismir@igr.fr" TargetMode="External"/><Relationship Id="rId41" Type="http://schemas.openxmlformats.org/officeDocument/2006/relationships/hyperlink" Target="mailto:bfcgg7@mizzou.edu" TargetMode="External"/><Relationship Id="rId54" Type="http://schemas.openxmlformats.org/officeDocument/2006/relationships/hyperlink" Target="mailto:yhu@mx.nthu.edu.tw" TargetMode="External"/><Relationship Id="rId62" Type="http://schemas.openxmlformats.org/officeDocument/2006/relationships/hyperlink" Target="mailto:kelly.mcdonald@navy.mil" TargetMode="External"/><Relationship Id="rId70" Type="http://schemas.openxmlformats.org/officeDocument/2006/relationships/hyperlink" Target="mailto:choi@k-plasma.u-tokyo.ac.jp" TargetMode="External"/><Relationship Id="rId75" Type="http://schemas.openxmlformats.org/officeDocument/2006/relationships/hyperlink" Target="mailto:s_abdollahi_jahdi@yahoo.com" TargetMode="External"/><Relationship Id="rId83" Type="http://schemas.openxmlformats.org/officeDocument/2006/relationships/hyperlink" Target="mailto:igor.a.chernyavskiy@saic.com" TargetMode="External"/><Relationship Id="rId88" Type="http://schemas.openxmlformats.org/officeDocument/2006/relationships/hyperlink" Target="mailto:aokino@es.titech.ac.jp" TargetMode="External"/><Relationship Id="rId91" Type="http://schemas.openxmlformats.org/officeDocument/2006/relationships/hyperlink" Target="mailto:djobe@ktech.com" TargetMode="External"/><Relationship Id="rId96" Type="http://schemas.openxmlformats.org/officeDocument/2006/relationships/hyperlink" Target="mailto:isaac.blesener@gmail.com" TargetMode="External"/><Relationship Id="rId111" Type="http://schemas.openxmlformats.org/officeDocument/2006/relationships/hyperlink" Target="mailto:herdrich@irs.uni-stuttgart.de" TargetMode="External"/><Relationship Id="rId1" Type="http://schemas.openxmlformats.org/officeDocument/2006/relationships/hyperlink" Target="mailto:li_baiwen@iapcm.ac.cn" TargetMode="External"/><Relationship Id="rId6" Type="http://schemas.openxmlformats.org/officeDocument/2006/relationships/hyperlink" Target="mailto:pajkic@uni-bayreuth.de" TargetMode="External"/><Relationship Id="rId15" Type="http://schemas.openxmlformats.org/officeDocument/2006/relationships/hyperlink" Target="mailto:beleznai@dept.phy.bme.hu" TargetMode="External"/><Relationship Id="rId23" Type="http://schemas.openxmlformats.org/officeDocument/2006/relationships/hyperlink" Target="mailto:steven.gold@nrl.navy.mil" TargetMode="External"/><Relationship Id="rId28" Type="http://schemas.openxmlformats.org/officeDocument/2006/relationships/hyperlink" Target="mailto:lambert.feher@ihm.fzk.de" TargetMode="External"/><Relationship Id="rId36" Type="http://schemas.openxmlformats.org/officeDocument/2006/relationships/hyperlink" Target="mailto:n.tahir@gsi.de" TargetMode="External"/><Relationship Id="rId49" Type="http://schemas.openxmlformats.org/officeDocument/2006/relationships/hyperlink" Target="mailto:s.toepfl@dil-eu.de" TargetMode="External"/><Relationship Id="rId57" Type="http://schemas.openxmlformats.org/officeDocument/2006/relationships/hyperlink" Target="mailto:knguyen.bwresearch@comcast.net" TargetMode="External"/><Relationship Id="rId106" Type="http://schemas.openxmlformats.org/officeDocument/2006/relationships/hyperlink" Target="mailto:alexphy@tx.technion.ac.il" TargetMode="External"/><Relationship Id="rId114" Type="http://schemas.openxmlformats.org/officeDocument/2006/relationships/printerSettings" Target="../printerSettings/printerSettings19.bin"/><Relationship Id="rId10" Type="http://schemas.openxmlformats.org/officeDocument/2006/relationships/hyperlink" Target="mailto:pzobdeh@cic.aut.ac.ir" TargetMode="External"/><Relationship Id="rId31" Type="http://schemas.openxmlformats.org/officeDocument/2006/relationships/hyperlink" Target="mailto:roland.heidinger@imf.fzk.de" TargetMode="External"/><Relationship Id="rId44" Type="http://schemas.openxmlformats.org/officeDocument/2006/relationships/hyperlink" Target="mailto:gleizer@physics.technion.ac.il" TargetMode="External"/><Relationship Id="rId52" Type="http://schemas.openxmlformats.org/officeDocument/2006/relationships/hyperlink" Target="mailto:kesar@soreq.gov.il" TargetMode="External"/><Relationship Id="rId60" Type="http://schemas.openxmlformats.org/officeDocument/2006/relationships/hyperlink" Target="mailto:bruno.caillier@univ-sfc.fr" TargetMode="External"/><Relationship Id="rId65" Type="http://schemas.openxmlformats.org/officeDocument/2006/relationships/hyperlink" Target="mailto:nitongki@gmail.com" TargetMode="External"/><Relationship Id="rId73" Type="http://schemas.openxmlformats.org/officeDocument/2006/relationships/hyperlink" Target="mailto:shokoohi@aut.ac.ir" TargetMode="External"/><Relationship Id="rId78" Type="http://schemas.openxmlformats.org/officeDocument/2006/relationships/hyperlink" Target="mailto:purwins@uni-muenster.de" TargetMode="External"/><Relationship Id="rId81" Type="http://schemas.openxmlformats.org/officeDocument/2006/relationships/hyperlink" Target="mailto:damplet@sandia.gov" TargetMode="External"/><Relationship Id="rId86" Type="http://schemas.openxmlformats.org/officeDocument/2006/relationships/hyperlink" Target="mailto:frederic.zucchini@dga.defense.gouv.fr" TargetMode="External"/><Relationship Id="rId94" Type="http://schemas.openxmlformats.org/officeDocument/2006/relationships/hyperlink" Target="mailto:trentmc@lanl.gov" TargetMode="External"/><Relationship Id="rId99" Type="http://schemas.openxmlformats.org/officeDocument/2006/relationships/hyperlink" Target="mailto:rongilg@umich.edu" TargetMode="External"/><Relationship Id="rId101" Type="http://schemas.openxmlformats.org/officeDocument/2006/relationships/hyperlink" Target="mailto:ralph.schneider@nnsa.doe.gov" TargetMode="External"/><Relationship Id="rId4" Type="http://schemas.openxmlformats.org/officeDocument/2006/relationships/hyperlink" Target="mailto:karlheinz.blankenbach@hs-pforzheim.de" TargetMode="External"/><Relationship Id="rId9" Type="http://schemas.openxmlformats.org/officeDocument/2006/relationships/hyperlink" Target="mailto:liangz@mails.tsinghua.edu.cn" TargetMode="External"/><Relationship Id="rId13" Type="http://schemas.openxmlformats.org/officeDocument/2006/relationships/hyperlink" Target="mailto:dave@em2c.ecp.fr" TargetMode="External"/><Relationship Id="rId18" Type="http://schemas.openxmlformats.org/officeDocument/2006/relationships/hyperlink" Target="mailto:louksha@rphf.spbstu.ru" TargetMode="External"/><Relationship Id="rId39" Type="http://schemas.openxmlformats.org/officeDocument/2006/relationships/hyperlink" Target="mailto:aki0413136@yahoo.co.jp" TargetMode="External"/><Relationship Id="rId109" Type="http://schemas.openxmlformats.org/officeDocument/2006/relationships/hyperlink" Target="mailto:jacques.ebrardt@cea.fr" TargetMode="External"/><Relationship Id="rId34" Type="http://schemas.openxmlformats.org/officeDocument/2006/relationships/hyperlink" Target="mailto:minhquang.tran@epfl.ch" TargetMode="External"/><Relationship Id="rId50" Type="http://schemas.openxmlformats.org/officeDocument/2006/relationships/hyperlink" Target="mailto:chris.jen@gmail.com" TargetMode="External"/><Relationship Id="rId55" Type="http://schemas.openxmlformats.org/officeDocument/2006/relationships/hyperlink" Target="mailto:kazifiroz2002@gmail.com" TargetMode="External"/><Relationship Id="rId76" Type="http://schemas.openxmlformats.org/officeDocument/2006/relationships/hyperlink" Target="mailto:hahaha13@snu.ac.kr" TargetMode="External"/><Relationship Id="rId97" Type="http://schemas.openxmlformats.org/officeDocument/2006/relationships/hyperlink" Target="mailto:arvinders@lycos.com" TargetMode="External"/><Relationship Id="rId104" Type="http://schemas.openxmlformats.org/officeDocument/2006/relationships/hyperlink" Target="mailto:ng16@llnl.gov" TargetMode="External"/><Relationship Id="rId7" Type="http://schemas.openxmlformats.org/officeDocument/2006/relationships/hyperlink" Target="mailto:czarnecka@ifpilm.waw.pl" TargetMode="External"/><Relationship Id="rId71" Type="http://schemas.openxmlformats.org/officeDocument/2006/relationships/hyperlink" Target="mailto:dac49@cornell.edu" TargetMode="External"/><Relationship Id="rId92" Type="http://schemas.openxmlformats.org/officeDocument/2006/relationships/hyperlink" Target="mailto:zhyamani@kfupm.edu.sa"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dimension ref="A1:BJ281"/>
  <sheetViews>
    <sheetView workbookViewId="0">
      <selection activeCell="E9" sqref="E9"/>
    </sheetView>
  </sheetViews>
  <sheetFormatPr defaultColWidth="9.85546875" defaultRowHeight="11.85" customHeight="1"/>
  <cols>
    <col min="1" max="1" width="8.140625" style="268" customWidth="1"/>
    <col min="2" max="2" width="20" style="263" customWidth="1"/>
    <col min="3" max="3" width="1.85546875" style="263" customWidth="1"/>
    <col min="4" max="4" width="16.42578125" style="263" bestFit="1" customWidth="1"/>
    <col min="5" max="5" width="10" style="263" customWidth="1"/>
    <col min="6" max="6" width="10.5703125" style="263" customWidth="1"/>
    <col min="7" max="7" width="11.140625" style="263" customWidth="1"/>
    <col min="8" max="8" width="5.42578125" style="263" customWidth="1"/>
    <col min="9" max="9" width="5.5703125" style="263" customWidth="1"/>
    <col min="10" max="10" width="7.5703125" style="263" customWidth="1"/>
    <col min="11" max="16384" width="9.85546875" style="263"/>
  </cols>
  <sheetData>
    <row r="1" spans="1:62" ht="20.100000000000001" customHeight="1">
      <c r="A1" s="2377" t="s">
        <v>950</v>
      </c>
      <c r="B1" s="2377"/>
      <c r="C1" s="2377"/>
      <c r="D1" s="2377"/>
      <c r="E1" s="2377"/>
      <c r="F1" s="2377"/>
      <c r="G1" s="2377"/>
      <c r="H1" s="2377"/>
      <c r="I1" s="2377"/>
      <c r="J1" s="2377"/>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row>
    <row r="2" spans="1:62" s="267" customFormat="1" ht="15" customHeight="1">
      <c r="A2" s="264" t="s">
        <v>949</v>
      </c>
      <c r="B2" s="265"/>
      <c r="C2" s="2378"/>
      <c r="D2" s="2379"/>
      <c r="E2" s="2379"/>
      <c r="F2" s="2379"/>
      <c r="G2" s="2379"/>
      <c r="H2" s="2379"/>
      <c r="I2" s="2379"/>
      <c r="J2" s="2380"/>
      <c r="K2" s="231"/>
      <c r="L2" s="231"/>
      <c r="M2" s="231"/>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row>
    <row r="3" spans="1:62" ht="11.85" customHeight="1" thickBot="1">
      <c r="B3" s="269"/>
      <c r="C3" s="269"/>
      <c r="D3" s="270"/>
      <c r="E3" s="271"/>
      <c r="F3" s="271"/>
      <c r="G3" s="269"/>
      <c r="H3" s="269"/>
      <c r="I3" s="269"/>
      <c r="J3" s="27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row>
    <row r="4" spans="1:62" s="267" customFormat="1" ht="15" customHeight="1" thickBot="1">
      <c r="A4" s="264" t="s">
        <v>951</v>
      </c>
      <c r="C4" s="2381"/>
      <c r="D4" s="2382"/>
      <c r="E4" s="2383"/>
      <c r="F4" s="273"/>
      <c r="G4" s="274" t="s">
        <v>946</v>
      </c>
      <c r="H4" s="2384"/>
      <c r="I4" s="2385"/>
      <c r="J4" s="2386"/>
      <c r="K4" s="275"/>
      <c r="L4" s="275"/>
      <c r="M4" s="275"/>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row>
    <row r="5" spans="1:62" ht="11.85" customHeight="1">
      <c r="A5" s="276"/>
      <c r="B5" s="277"/>
      <c r="C5" s="278"/>
      <c r="D5" s="277"/>
      <c r="J5" s="277"/>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row>
    <row r="6" spans="1:62" s="287" customFormat="1" ht="11.85" customHeight="1">
      <c r="A6" s="279" t="s">
        <v>952</v>
      </c>
      <c r="B6" s="280"/>
      <c r="C6" s="281"/>
      <c r="D6" s="280"/>
      <c r="E6" s="282"/>
      <c r="F6" s="283"/>
      <c r="G6" s="283"/>
      <c r="H6" s="284"/>
      <c r="I6" s="285"/>
      <c r="J6" s="285"/>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row>
    <row r="7" spans="1:62" s="287" customFormat="1" ht="11.85" customHeight="1">
      <c r="A7" s="288" t="s">
        <v>953</v>
      </c>
      <c r="B7" s="289" t="s">
        <v>954</v>
      </c>
      <c r="C7" s="290"/>
      <c r="D7" s="291"/>
      <c r="E7" s="292"/>
      <c r="F7" s="293"/>
      <c r="G7" s="294"/>
      <c r="H7" s="285"/>
      <c r="I7" s="285"/>
      <c r="J7" s="285"/>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row>
    <row r="8" spans="1:62" ht="11.85" customHeight="1">
      <c r="A8" s="295"/>
      <c r="B8" s="296"/>
      <c r="C8" s="297"/>
      <c r="D8" s="278"/>
      <c r="E8" s="298"/>
      <c r="F8" s="299"/>
      <c r="G8" s="299"/>
      <c r="H8" s="285"/>
      <c r="I8" s="285"/>
      <c r="J8" s="285"/>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row>
    <row r="9" spans="1:62" ht="11.85" customHeight="1">
      <c r="A9" s="300"/>
      <c r="E9" s="277"/>
      <c r="F9" s="277"/>
      <c r="G9" s="277"/>
      <c r="H9" s="277"/>
      <c r="I9" s="277"/>
      <c r="J9" s="277"/>
      <c r="K9" s="277"/>
    </row>
    <row r="10" spans="1:62" ht="11.85" customHeight="1">
      <c r="A10" s="300"/>
      <c r="C10" s="2374" t="s">
        <v>3396</v>
      </c>
      <c r="D10" s="2375"/>
      <c r="E10" s="2375"/>
      <c r="F10" s="2375"/>
      <c r="G10" s="277"/>
      <c r="H10" s="277"/>
      <c r="I10" s="277"/>
      <c r="J10" s="277"/>
      <c r="K10" s="286"/>
      <c r="L10" s="2376" t="s">
        <v>3397</v>
      </c>
      <c r="M10" s="2376"/>
      <c r="N10" s="301"/>
      <c r="O10" s="286"/>
      <c r="P10" s="286"/>
      <c r="Q10" s="286"/>
      <c r="R10" s="286"/>
      <c r="S10" s="286"/>
      <c r="T10" s="2376" t="s">
        <v>3398</v>
      </c>
      <c r="U10" s="2376"/>
      <c r="V10" s="286"/>
    </row>
    <row r="11" spans="1:62" s="308" customFormat="1" ht="15" customHeight="1">
      <c r="A11" s="302">
        <v>2500</v>
      </c>
      <c r="B11" s="303" t="s">
        <v>955</v>
      </c>
      <c r="C11" s="304"/>
      <c r="D11" s="304"/>
      <c r="E11" s="305"/>
      <c r="F11" s="305"/>
      <c r="G11" s="306">
        <f>G13-G15</f>
        <v>0</v>
      </c>
      <c r="H11" s="307"/>
      <c r="I11" s="302">
        <v>2500</v>
      </c>
      <c r="J11" s="303" t="s">
        <v>955</v>
      </c>
      <c r="K11" s="304"/>
      <c r="L11" s="304"/>
      <c r="M11" s="305"/>
      <c r="N11" s="305"/>
      <c r="O11" s="306">
        <f>O13-O15</f>
        <v>0</v>
      </c>
      <c r="P11" s="286"/>
      <c r="Q11" s="302">
        <v>2500</v>
      </c>
      <c r="R11" s="303" t="s">
        <v>955</v>
      </c>
      <c r="S11" s="304"/>
      <c r="T11" s="304"/>
      <c r="U11" s="305"/>
      <c r="V11" s="305"/>
      <c r="W11" s="306">
        <f>W13-W15</f>
        <v>0</v>
      </c>
    </row>
    <row r="12" spans="1:62" s="314" customFormat="1" ht="11.85" customHeight="1">
      <c r="A12" s="309"/>
      <c r="B12" s="310"/>
      <c r="C12" s="310"/>
      <c r="D12" s="310"/>
      <c r="E12" s="311"/>
      <c r="F12" s="311"/>
      <c r="G12" s="312"/>
      <c r="H12" s="313"/>
      <c r="I12" s="309"/>
      <c r="J12" s="310"/>
      <c r="K12" s="310"/>
      <c r="L12" s="310"/>
      <c r="M12" s="311"/>
      <c r="N12" s="311"/>
      <c r="O12" s="312"/>
      <c r="P12" s="262"/>
      <c r="Q12" s="309"/>
      <c r="R12" s="310"/>
      <c r="S12" s="310"/>
      <c r="T12" s="310"/>
      <c r="U12" s="311"/>
      <c r="V12" s="311"/>
      <c r="W12" s="312"/>
    </row>
    <row r="13" spans="1:62" s="308" customFormat="1" ht="15" customHeight="1">
      <c r="A13" s="302">
        <v>1300</v>
      </c>
      <c r="B13" s="303" t="s">
        <v>956</v>
      </c>
      <c r="C13" s="304"/>
      <c r="D13" s="304"/>
      <c r="E13" s="305"/>
      <c r="F13" s="305"/>
      <c r="G13" s="306">
        <f>G20+G114-G118-G119</f>
        <v>0</v>
      </c>
      <c r="H13" s="307"/>
      <c r="I13" s="302">
        <v>1300</v>
      </c>
      <c r="J13" s="303" t="s">
        <v>956</v>
      </c>
      <c r="K13" s="304"/>
      <c r="L13" s="304"/>
      <c r="M13" s="305"/>
      <c r="N13" s="305"/>
      <c r="O13" s="306">
        <f>O20+O114-O118-O119</f>
        <v>0</v>
      </c>
      <c r="P13" s="263"/>
      <c r="Q13" s="302">
        <v>1300</v>
      </c>
      <c r="R13" s="303" t="s">
        <v>956</v>
      </c>
      <c r="S13" s="304"/>
      <c r="T13" s="304"/>
      <c r="U13" s="305"/>
      <c r="V13" s="305"/>
      <c r="W13" s="306">
        <f>W20+W114-W118-W119</f>
        <v>0</v>
      </c>
    </row>
    <row r="14" spans="1:62" s="314" customFormat="1" ht="11.85" customHeight="1">
      <c r="A14" s="309"/>
      <c r="B14" s="310"/>
      <c r="C14" s="310"/>
      <c r="D14" s="310"/>
      <c r="E14" s="311"/>
      <c r="F14" s="311"/>
      <c r="G14" s="312"/>
      <c r="H14" s="313"/>
      <c r="I14" s="309"/>
      <c r="J14" s="310"/>
      <c r="K14" s="310"/>
      <c r="L14" s="310"/>
      <c r="M14" s="311"/>
      <c r="N14" s="311"/>
      <c r="O14" s="312"/>
      <c r="P14" s="286"/>
      <c r="Q14" s="309"/>
      <c r="R14" s="310"/>
      <c r="S14" s="310"/>
      <c r="T14" s="310"/>
      <c r="U14" s="311"/>
      <c r="V14" s="311"/>
      <c r="W14" s="312"/>
    </row>
    <row r="15" spans="1:62" s="308" customFormat="1" ht="15" customHeight="1">
      <c r="A15" s="302">
        <v>2200</v>
      </c>
      <c r="B15" s="303" t="s">
        <v>957</v>
      </c>
      <c r="C15" s="304"/>
      <c r="D15" s="304"/>
      <c r="E15" s="305"/>
      <c r="F15" s="305"/>
      <c r="G15" s="306">
        <f>G122+G221-G225-G226</f>
        <v>0</v>
      </c>
      <c r="H15" s="307"/>
      <c r="I15" s="302">
        <v>2200</v>
      </c>
      <c r="J15" s="303" t="s">
        <v>957</v>
      </c>
      <c r="K15" s="304"/>
      <c r="L15" s="304"/>
      <c r="M15" s="305"/>
      <c r="N15" s="305"/>
      <c r="O15" s="306">
        <f>O122+O221-O225-O226</f>
        <v>0</v>
      </c>
      <c r="P15" s="286"/>
      <c r="Q15" s="302">
        <v>2200</v>
      </c>
      <c r="R15" s="303" t="s">
        <v>957</v>
      </c>
      <c r="S15" s="304"/>
      <c r="T15" s="304"/>
      <c r="U15" s="305"/>
      <c r="V15" s="305"/>
      <c r="W15" s="306">
        <f>W122+W221-W225-W226</f>
        <v>0</v>
      </c>
    </row>
    <row r="16" spans="1:62" ht="11.85" customHeight="1">
      <c r="A16" s="300"/>
      <c r="E16" s="277"/>
      <c r="F16" s="277"/>
      <c r="G16" s="277"/>
      <c r="H16" s="277"/>
      <c r="I16" s="300"/>
      <c r="M16" s="277"/>
      <c r="N16" s="277"/>
      <c r="O16" s="277"/>
      <c r="P16" s="262"/>
      <c r="Q16" s="300"/>
      <c r="U16" s="277"/>
      <c r="V16" s="277"/>
      <c r="W16" s="277"/>
    </row>
    <row r="17" spans="1:23" ht="11.85" customHeight="1">
      <c r="A17" s="300"/>
      <c r="E17" s="277"/>
      <c r="F17" s="277"/>
      <c r="G17" s="277"/>
      <c r="H17" s="277"/>
      <c r="I17" s="300"/>
      <c r="M17" s="277"/>
      <c r="N17" s="277"/>
      <c r="O17" s="277"/>
      <c r="Q17" s="300"/>
      <c r="U17" s="277"/>
      <c r="V17" s="277"/>
      <c r="W17" s="277"/>
    </row>
    <row r="18" spans="1:23" ht="11.85" customHeight="1" thickBot="1">
      <c r="A18" s="315"/>
      <c r="B18" s="316"/>
      <c r="C18" s="316"/>
      <c r="D18" s="316"/>
      <c r="E18" s="317" t="s">
        <v>958</v>
      </c>
      <c r="F18" s="318" t="s">
        <v>959</v>
      </c>
      <c r="G18" s="319" t="s">
        <v>960</v>
      </c>
      <c r="H18" s="320"/>
      <c r="I18" s="315"/>
      <c r="J18" s="316"/>
      <c r="K18" s="316"/>
      <c r="L18" s="316"/>
      <c r="M18" s="317" t="s">
        <v>958</v>
      </c>
      <c r="N18" s="318" t="s">
        <v>959</v>
      </c>
      <c r="O18" s="319" t="s">
        <v>960</v>
      </c>
      <c r="Q18" s="315"/>
      <c r="R18" s="316"/>
      <c r="S18" s="316"/>
      <c r="T18" s="316"/>
      <c r="U18" s="317" t="s">
        <v>958</v>
      </c>
      <c r="V18" s="318" t="s">
        <v>959</v>
      </c>
      <c r="W18" s="319" t="s">
        <v>960</v>
      </c>
    </row>
    <row r="19" spans="1:23" ht="11.85" customHeight="1" thickTop="1">
      <c r="A19" s="300"/>
      <c r="E19" s="321"/>
      <c r="F19" s="322"/>
      <c r="G19" s="323"/>
      <c r="H19" s="277"/>
      <c r="I19" s="300"/>
      <c r="M19" s="321"/>
      <c r="N19" s="322"/>
      <c r="O19" s="323"/>
      <c r="Q19" s="300"/>
      <c r="U19" s="321"/>
      <c r="V19" s="322"/>
      <c r="W19" s="323"/>
    </row>
    <row r="20" spans="1:23" s="331" customFormat="1" ht="12" customHeight="1">
      <c r="A20" s="324" t="s">
        <v>2319</v>
      </c>
      <c r="B20" s="325" t="s">
        <v>961</v>
      </c>
      <c r="C20" s="326"/>
      <c r="D20" s="326"/>
      <c r="E20" s="327"/>
      <c r="F20" s="328"/>
      <c r="G20" s="329">
        <f>SUM(G22,G65,G74,G83,G92,G96,G100,G104,G110+G118+G119)</f>
        <v>0</v>
      </c>
      <c r="H20" s="330"/>
      <c r="I20" s="324" t="s">
        <v>2319</v>
      </c>
      <c r="J20" s="325" t="s">
        <v>961</v>
      </c>
      <c r="K20" s="326"/>
      <c r="L20" s="326"/>
      <c r="M20" s="327"/>
      <c r="N20" s="328"/>
      <c r="O20" s="329">
        <f>SUM(O22,O65,O74,O83,O92,O96,O100,O104,O110+O118+O119)</f>
        <v>0</v>
      </c>
      <c r="Q20" s="324" t="s">
        <v>2319</v>
      </c>
      <c r="R20" s="325" t="s">
        <v>961</v>
      </c>
      <c r="S20" s="326"/>
      <c r="T20" s="326"/>
      <c r="U20" s="327"/>
      <c r="V20" s="328"/>
      <c r="W20" s="329">
        <f>SUM(W22,W65,W74,W83,W92,W96,W100,W104,W110+W118+W119)</f>
        <v>0</v>
      </c>
    </row>
    <row r="21" spans="1:23" ht="11.85" customHeight="1">
      <c r="A21" s="300"/>
      <c r="E21" s="321"/>
      <c r="F21" s="322"/>
      <c r="G21" s="323"/>
      <c r="H21" s="332"/>
      <c r="I21" s="300"/>
      <c r="M21" s="321"/>
      <c r="N21" s="322"/>
      <c r="O21" s="323"/>
      <c r="Q21" s="300"/>
      <c r="U21" s="321"/>
      <c r="V21" s="322"/>
      <c r="W21" s="323"/>
    </row>
    <row r="22" spans="1:23" s="331" customFormat="1" ht="12" customHeight="1">
      <c r="A22" s="333">
        <v>1000</v>
      </c>
      <c r="B22" s="325" t="s">
        <v>962</v>
      </c>
      <c r="C22" s="326"/>
      <c r="D22" s="326"/>
      <c r="E22" s="327">
        <f>SUM(E24,E33,E42,E51,E60)</f>
        <v>16</v>
      </c>
      <c r="F22" s="328"/>
      <c r="G22" s="334">
        <f>SUM(G24,G33,G42,G51,G60,)</f>
        <v>0</v>
      </c>
      <c r="H22" s="330"/>
      <c r="I22" s="333">
        <v>1000</v>
      </c>
      <c r="J22" s="325" t="s">
        <v>962</v>
      </c>
      <c r="K22" s="326"/>
      <c r="L22" s="326"/>
      <c r="M22" s="327">
        <f>SUM(M24,M33,M42,M51,M60)</f>
        <v>0</v>
      </c>
      <c r="N22" s="328"/>
      <c r="O22" s="334">
        <f>SUM(O24,O33,O42,O51,O60,)</f>
        <v>0</v>
      </c>
      <c r="Q22" s="333">
        <v>1000</v>
      </c>
      <c r="R22" s="325" t="s">
        <v>962</v>
      </c>
      <c r="S22" s="326"/>
      <c r="T22" s="326"/>
      <c r="U22" s="327">
        <f>SUM(U24,U33,U42,U51,U60)</f>
        <v>0</v>
      </c>
      <c r="V22" s="328"/>
      <c r="W22" s="334">
        <f>SUM(W24,W33,W42,W51,W60,)</f>
        <v>0</v>
      </c>
    </row>
    <row r="23" spans="1:23" ht="11.85" customHeight="1">
      <c r="A23" s="335"/>
      <c r="B23" s="336"/>
      <c r="C23" s="336"/>
      <c r="D23" s="336"/>
      <c r="E23" s="337"/>
      <c r="F23" s="338"/>
      <c r="G23" s="339"/>
      <c r="H23" s="262"/>
      <c r="I23" s="335"/>
      <c r="J23" s="336"/>
      <c r="K23" s="336"/>
      <c r="L23" s="336"/>
      <c r="M23" s="337"/>
      <c r="N23" s="338"/>
      <c r="O23" s="339"/>
      <c r="Q23" s="335"/>
      <c r="R23" s="336"/>
      <c r="S23" s="336"/>
      <c r="T23" s="336"/>
      <c r="U23" s="337"/>
      <c r="V23" s="338"/>
      <c r="W23" s="339"/>
    </row>
    <row r="24" spans="1:23" ht="11.85" customHeight="1">
      <c r="A24" s="340">
        <v>1010</v>
      </c>
      <c r="B24" s="341" t="s">
        <v>963</v>
      </c>
      <c r="C24" s="342"/>
      <c r="D24" s="343"/>
      <c r="E24" s="344">
        <f>SUM(E25:E32)</f>
        <v>16</v>
      </c>
      <c r="F24" s="345"/>
      <c r="G24" s="346">
        <f>SUM(G25:G32)</f>
        <v>0</v>
      </c>
      <c r="H24" s="323"/>
      <c r="I24" s="340">
        <v>1010</v>
      </c>
      <c r="J24" s="341" t="s">
        <v>963</v>
      </c>
      <c r="K24" s="342"/>
      <c r="L24" s="343"/>
      <c r="M24" s="344">
        <f>SUM(M25:M32)</f>
        <v>0</v>
      </c>
      <c r="N24" s="345"/>
      <c r="O24" s="346">
        <f>SUM(O25:O32)</f>
        <v>0</v>
      </c>
      <c r="Q24" s="340">
        <v>1010</v>
      </c>
      <c r="R24" s="341" t="s">
        <v>963</v>
      </c>
      <c r="S24" s="342"/>
      <c r="T24" s="343"/>
      <c r="U24" s="344">
        <f>SUM(U25:U32)</f>
        <v>0</v>
      </c>
      <c r="V24" s="345"/>
      <c r="W24" s="346">
        <f>SUM(W25:W32)</f>
        <v>0</v>
      </c>
    </row>
    <row r="25" spans="1:23" s="314" customFormat="1" ht="11.85" customHeight="1">
      <c r="A25" s="347">
        <v>1011</v>
      </c>
      <c r="B25" s="348"/>
      <c r="C25" s="349" t="s">
        <v>964</v>
      </c>
      <c r="D25" s="350"/>
      <c r="E25" s="351">
        <v>0</v>
      </c>
      <c r="F25" s="352">
        <v>0</v>
      </c>
      <c r="G25" s="353">
        <f t="shared" ref="G25:G32" si="0">F25*E25</f>
        <v>0</v>
      </c>
      <c r="H25" s="354"/>
      <c r="I25" s="347">
        <v>1011</v>
      </c>
      <c r="J25" s="348"/>
      <c r="K25" s="349" t="s">
        <v>964</v>
      </c>
      <c r="L25" s="350"/>
      <c r="M25" s="351">
        <v>0</v>
      </c>
      <c r="N25" s="352">
        <v>0</v>
      </c>
      <c r="O25" s="353">
        <f t="shared" ref="O25:O32" si="1">N25*M25</f>
        <v>0</v>
      </c>
      <c r="Q25" s="347">
        <v>1011</v>
      </c>
      <c r="R25" s="348"/>
      <c r="S25" s="349" t="s">
        <v>964</v>
      </c>
      <c r="T25" s="350"/>
      <c r="U25" s="351">
        <v>0</v>
      </c>
      <c r="V25" s="352">
        <v>0</v>
      </c>
      <c r="W25" s="353">
        <f t="shared" ref="W25:W32" si="2">V25*U25</f>
        <v>0</v>
      </c>
    </row>
    <row r="26" spans="1:23" s="314" customFormat="1" ht="11.85" customHeight="1">
      <c r="A26" s="347">
        <v>1012</v>
      </c>
      <c r="B26" s="348"/>
      <c r="C26" s="349" t="s">
        <v>965</v>
      </c>
      <c r="D26" s="350"/>
      <c r="E26" s="351">
        <v>0</v>
      </c>
      <c r="F26" s="352">
        <v>0</v>
      </c>
      <c r="G26" s="353">
        <f t="shared" si="0"/>
        <v>0</v>
      </c>
      <c r="H26" s="354"/>
      <c r="I26" s="347">
        <v>1012</v>
      </c>
      <c r="J26" s="348"/>
      <c r="K26" s="349" t="s">
        <v>965</v>
      </c>
      <c r="L26" s="350"/>
      <c r="M26" s="351">
        <v>0</v>
      </c>
      <c r="N26" s="352">
        <v>0</v>
      </c>
      <c r="O26" s="353">
        <f t="shared" si="1"/>
        <v>0</v>
      </c>
      <c r="Q26" s="347">
        <v>1012</v>
      </c>
      <c r="R26" s="348"/>
      <c r="S26" s="349" t="s">
        <v>965</v>
      </c>
      <c r="T26" s="350"/>
      <c r="U26" s="351">
        <v>0</v>
      </c>
      <c r="V26" s="352">
        <v>0</v>
      </c>
      <c r="W26" s="353">
        <f t="shared" si="2"/>
        <v>0</v>
      </c>
    </row>
    <row r="27" spans="1:23" s="314" customFormat="1" ht="11.85" customHeight="1">
      <c r="A27" s="347">
        <v>1013</v>
      </c>
      <c r="B27" s="348"/>
      <c r="C27" s="349" t="s">
        <v>966</v>
      </c>
      <c r="D27" s="350"/>
      <c r="E27" s="351">
        <v>8</v>
      </c>
      <c r="F27" s="352">
        <v>0</v>
      </c>
      <c r="G27" s="353">
        <f t="shared" si="0"/>
        <v>0</v>
      </c>
      <c r="H27" s="354"/>
      <c r="I27" s="347">
        <v>1013</v>
      </c>
      <c r="J27" s="348"/>
      <c r="K27" s="349" t="s">
        <v>966</v>
      </c>
      <c r="L27" s="350"/>
      <c r="M27" s="351">
        <v>0</v>
      </c>
      <c r="N27" s="352">
        <v>0</v>
      </c>
      <c r="O27" s="353">
        <f t="shared" si="1"/>
        <v>0</v>
      </c>
      <c r="Q27" s="347">
        <v>1013</v>
      </c>
      <c r="R27" s="348"/>
      <c r="S27" s="349" t="s">
        <v>966</v>
      </c>
      <c r="T27" s="350"/>
      <c r="U27" s="351">
        <v>0</v>
      </c>
      <c r="V27" s="352">
        <v>0</v>
      </c>
      <c r="W27" s="353">
        <f t="shared" si="2"/>
        <v>0</v>
      </c>
    </row>
    <row r="28" spans="1:23" s="314" customFormat="1" ht="11.85" customHeight="1">
      <c r="A28" s="347">
        <v>1014</v>
      </c>
      <c r="B28" s="348"/>
      <c r="C28" s="355" t="s">
        <v>967</v>
      </c>
      <c r="D28" s="350"/>
      <c r="E28" s="351">
        <v>8</v>
      </c>
      <c r="F28" s="352">
        <v>0</v>
      </c>
      <c r="G28" s="353">
        <f t="shared" si="0"/>
        <v>0</v>
      </c>
      <c r="H28" s="354"/>
      <c r="I28" s="347">
        <v>1014</v>
      </c>
      <c r="J28" s="348"/>
      <c r="K28" s="355" t="s">
        <v>967</v>
      </c>
      <c r="L28" s="350"/>
      <c r="M28" s="351">
        <v>0</v>
      </c>
      <c r="N28" s="352">
        <v>0</v>
      </c>
      <c r="O28" s="353">
        <f t="shared" si="1"/>
        <v>0</v>
      </c>
      <c r="Q28" s="347">
        <v>1014</v>
      </c>
      <c r="R28" s="348"/>
      <c r="S28" s="355" t="s">
        <v>967</v>
      </c>
      <c r="T28" s="350"/>
      <c r="U28" s="351">
        <v>0</v>
      </c>
      <c r="V28" s="352">
        <v>0</v>
      </c>
      <c r="W28" s="353">
        <f t="shared" si="2"/>
        <v>0</v>
      </c>
    </row>
    <row r="29" spans="1:23" s="314" customFormat="1" ht="11.85" customHeight="1">
      <c r="A29" s="347">
        <v>1015</v>
      </c>
      <c r="B29" s="348"/>
      <c r="C29" s="355" t="s">
        <v>968</v>
      </c>
      <c r="D29" s="350"/>
      <c r="E29" s="351">
        <v>0</v>
      </c>
      <c r="F29" s="352">
        <v>0</v>
      </c>
      <c r="G29" s="353">
        <f t="shared" si="0"/>
        <v>0</v>
      </c>
      <c r="H29" s="354"/>
      <c r="I29" s="347">
        <v>1015</v>
      </c>
      <c r="J29" s="348"/>
      <c r="K29" s="355" t="s">
        <v>968</v>
      </c>
      <c r="L29" s="350"/>
      <c r="M29" s="351">
        <v>0</v>
      </c>
      <c r="N29" s="352">
        <v>0</v>
      </c>
      <c r="O29" s="353">
        <f t="shared" si="1"/>
        <v>0</v>
      </c>
      <c r="Q29" s="347">
        <v>1015</v>
      </c>
      <c r="R29" s="348"/>
      <c r="S29" s="355" t="s">
        <v>968</v>
      </c>
      <c r="T29" s="350"/>
      <c r="U29" s="351">
        <v>0</v>
      </c>
      <c r="V29" s="352">
        <v>0</v>
      </c>
      <c r="W29" s="353">
        <f t="shared" si="2"/>
        <v>0</v>
      </c>
    </row>
    <row r="30" spans="1:23" s="314" customFormat="1" ht="11.85" customHeight="1">
      <c r="A30" s="347">
        <v>1016</v>
      </c>
      <c r="B30" s="348"/>
      <c r="C30" s="355" t="s">
        <v>969</v>
      </c>
      <c r="D30" s="350"/>
      <c r="E30" s="351">
        <v>0</v>
      </c>
      <c r="F30" s="352">
        <v>0</v>
      </c>
      <c r="G30" s="353">
        <f t="shared" si="0"/>
        <v>0</v>
      </c>
      <c r="H30" s="354"/>
      <c r="I30" s="347">
        <v>1016</v>
      </c>
      <c r="J30" s="348"/>
      <c r="K30" s="355" t="s">
        <v>969</v>
      </c>
      <c r="L30" s="350"/>
      <c r="M30" s="351">
        <v>0</v>
      </c>
      <c r="N30" s="352">
        <v>0</v>
      </c>
      <c r="O30" s="353">
        <f t="shared" si="1"/>
        <v>0</v>
      </c>
      <c r="Q30" s="347">
        <v>1016</v>
      </c>
      <c r="R30" s="348"/>
      <c r="S30" s="355" t="s">
        <v>969</v>
      </c>
      <c r="T30" s="350"/>
      <c r="U30" s="351">
        <v>0</v>
      </c>
      <c r="V30" s="352">
        <v>0</v>
      </c>
      <c r="W30" s="353">
        <f t="shared" si="2"/>
        <v>0</v>
      </c>
    </row>
    <row r="31" spans="1:23" s="314" customFormat="1" ht="11.85" customHeight="1">
      <c r="A31" s="356">
        <v>1017</v>
      </c>
      <c r="B31" s="357"/>
      <c r="C31" s="358" t="s">
        <v>970</v>
      </c>
      <c r="D31" s="359"/>
      <c r="E31" s="351">
        <v>0</v>
      </c>
      <c r="F31" s="352">
        <v>0</v>
      </c>
      <c r="G31" s="360">
        <f t="shared" si="0"/>
        <v>0</v>
      </c>
      <c r="H31" s="354"/>
      <c r="I31" s="356">
        <v>1017</v>
      </c>
      <c r="J31" s="357"/>
      <c r="K31" s="358" t="s">
        <v>970</v>
      </c>
      <c r="L31" s="359"/>
      <c r="M31" s="351">
        <v>0</v>
      </c>
      <c r="N31" s="352">
        <v>0</v>
      </c>
      <c r="O31" s="360">
        <f t="shared" si="1"/>
        <v>0</v>
      </c>
      <c r="Q31" s="356">
        <v>1017</v>
      </c>
      <c r="R31" s="357"/>
      <c r="S31" s="358" t="s">
        <v>970</v>
      </c>
      <c r="T31" s="359"/>
      <c r="U31" s="351">
        <v>0</v>
      </c>
      <c r="V31" s="352">
        <v>0</v>
      </c>
      <c r="W31" s="360">
        <f t="shared" si="2"/>
        <v>0</v>
      </c>
    </row>
    <row r="32" spans="1:23" s="314" customFormat="1" ht="11.85" customHeight="1">
      <c r="A32" s="347">
        <v>1018</v>
      </c>
      <c r="B32" s="348"/>
      <c r="C32" s="355" t="s">
        <v>971</v>
      </c>
      <c r="D32" s="350"/>
      <c r="E32" s="351">
        <v>0</v>
      </c>
      <c r="F32" s="352">
        <v>0</v>
      </c>
      <c r="G32" s="353">
        <f t="shared" si="0"/>
        <v>0</v>
      </c>
      <c r="H32" s="354"/>
      <c r="I32" s="347">
        <v>1018</v>
      </c>
      <c r="J32" s="348"/>
      <c r="K32" s="355" t="s">
        <v>971</v>
      </c>
      <c r="L32" s="350"/>
      <c r="M32" s="351">
        <v>0</v>
      </c>
      <c r="N32" s="352">
        <v>0</v>
      </c>
      <c r="O32" s="353">
        <f t="shared" si="1"/>
        <v>0</v>
      </c>
      <c r="Q32" s="347">
        <v>1018</v>
      </c>
      <c r="R32" s="348"/>
      <c r="S32" s="355" t="s">
        <v>971</v>
      </c>
      <c r="T32" s="350"/>
      <c r="U32" s="351">
        <v>0</v>
      </c>
      <c r="V32" s="352">
        <v>0</v>
      </c>
      <c r="W32" s="353">
        <f t="shared" si="2"/>
        <v>0</v>
      </c>
    </row>
    <row r="33" spans="1:23" ht="11.85" customHeight="1">
      <c r="A33" s="340">
        <v>1020</v>
      </c>
      <c r="B33" s="341" t="s">
        <v>972</v>
      </c>
      <c r="C33" s="342"/>
      <c r="D33" s="343"/>
      <c r="E33" s="351">
        <v>0</v>
      </c>
      <c r="F33" s="352">
        <v>0</v>
      </c>
      <c r="G33" s="361">
        <f>SUM(G34:G41)</f>
        <v>0</v>
      </c>
      <c r="H33" s="323"/>
      <c r="I33" s="340">
        <v>1020</v>
      </c>
      <c r="J33" s="341" t="s">
        <v>972</v>
      </c>
      <c r="K33" s="342"/>
      <c r="L33" s="343"/>
      <c r="M33" s="351">
        <v>0</v>
      </c>
      <c r="N33" s="352">
        <v>0</v>
      </c>
      <c r="O33" s="361">
        <f>SUM(O34:O41)</f>
        <v>0</v>
      </c>
      <c r="Q33" s="340">
        <v>1020</v>
      </c>
      <c r="R33" s="341" t="s">
        <v>972</v>
      </c>
      <c r="S33" s="342"/>
      <c r="T33" s="343"/>
      <c r="U33" s="351">
        <v>0</v>
      </c>
      <c r="V33" s="352">
        <v>0</v>
      </c>
      <c r="W33" s="361">
        <f>SUM(W34:W41)</f>
        <v>0</v>
      </c>
    </row>
    <row r="34" spans="1:23" s="314" customFormat="1" ht="11.85" customHeight="1">
      <c r="A34" s="347">
        <v>1021</v>
      </c>
      <c r="B34" s="348"/>
      <c r="C34" s="349" t="s">
        <v>964</v>
      </c>
      <c r="D34" s="350"/>
      <c r="E34" s="351">
        <v>0</v>
      </c>
      <c r="F34" s="352">
        <v>0</v>
      </c>
      <c r="G34" s="353">
        <f t="shared" ref="G34:G41" si="3">F34*E34</f>
        <v>0</v>
      </c>
      <c r="H34" s="354"/>
      <c r="I34" s="347">
        <v>1021</v>
      </c>
      <c r="J34" s="348"/>
      <c r="K34" s="349" t="s">
        <v>964</v>
      </c>
      <c r="L34" s="350"/>
      <c r="M34" s="351">
        <v>0</v>
      </c>
      <c r="N34" s="352">
        <v>0</v>
      </c>
      <c r="O34" s="353">
        <f t="shared" ref="O34:O41" si="4">N34*M34</f>
        <v>0</v>
      </c>
      <c r="Q34" s="347">
        <v>1021</v>
      </c>
      <c r="R34" s="348"/>
      <c r="S34" s="349" t="s">
        <v>964</v>
      </c>
      <c r="T34" s="350"/>
      <c r="U34" s="351">
        <v>0</v>
      </c>
      <c r="V34" s="352">
        <v>0</v>
      </c>
      <c r="W34" s="353">
        <f t="shared" ref="W34:W41" si="5">V34*U34</f>
        <v>0</v>
      </c>
    </row>
    <row r="35" spans="1:23" s="314" customFormat="1" ht="11.85" customHeight="1">
      <c r="A35" s="347">
        <v>1022</v>
      </c>
      <c r="B35" s="348"/>
      <c r="C35" s="349" t="s">
        <v>965</v>
      </c>
      <c r="D35" s="350"/>
      <c r="E35" s="351">
        <v>0</v>
      </c>
      <c r="F35" s="352">
        <v>0</v>
      </c>
      <c r="G35" s="353">
        <f t="shared" si="3"/>
        <v>0</v>
      </c>
      <c r="H35" s="354"/>
      <c r="I35" s="347">
        <v>1022</v>
      </c>
      <c r="J35" s="348"/>
      <c r="K35" s="349" t="s">
        <v>965</v>
      </c>
      <c r="L35" s="350"/>
      <c r="M35" s="351">
        <v>0</v>
      </c>
      <c r="N35" s="352">
        <v>0</v>
      </c>
      <c r="O35" s="353">
        <f t="shared" si="4"/>
        <v>0</v>
      </c>
      <c r="Q35" s="347">
        <v>1022</v>
      </c>
      <c r="R35" s="348"/>
      <c r="S35" s="349" t="s">
        <v>965</v>
      </c>
      <c r="T35" s="350"/>
      <c r="U35" s="351">
        <v>0</v>
      </c>
      <c r="V35" s="352">
        <v>0</v>
      </c>
      <c r="W35" s="353">
        <f t="shared" si="5"/>
        <v>0</v>
      </c>
    </row>
    <row r="36" spans="1:23" s="314" customFormat="1" ht="11.85" customHeight="1">
      <c r="A36" s="347">
        <v>1023</v>
      </c>
      <c r="B36" s="348"/>
      <c r="C36" s="349" t="s">
        <v>966</v>
      </c>
      <c r="D36" s="350"/>
      <c r="E36" s="351">
        <v>0</v>
      </c>
      <c r="F36" s="352">
        <v>0</v>
      </c>
      <c r="G36" s="353">
        <f t="shared" si="3"/>
        <v>0</v>
      </c>
      <c r="H36" s="354"/>
      <c r="I36" s="347">
        <v>1023</v>
      </c>
      <c r="J36" s="348"/>
      <c r="K36" s="349" t="s">
        <v>966</v>
      </c>
      <c r="L36" s="350"/>
      <c r="M36" s="351">
        <v>0</v>
      </c>
      <c r="N36" s="352">
        <v>0</v>
      </c>
      <c r="O36" s="353">
        <f t="shared" si="4"/>
        <v>0</v>
      </c>
      <c r="Q36" s="347">
        <v>1023</v>
      </c>
      <c r="R36" s="348"/>
      <c r="S36" s="349" t="s">
        <v>966</v>
      </c>
      <c r="T36" s="350"/>
      <c r="U36" s="351">
        <v>0</v>
      </c>
      <c r="V36" s="352">
        <v>0</v>
      </c>
      <c r="W36" s="353">
        <f t="shared" si="5"/>
        <v>0</v>
      </c>
    </row>
    <row r="37" spans="1:23" s="314" customFormat="1" ht="11.85" customHeight="1">
      <c r="A37" s="347">
        <v>1024</v>
      </c>
      <c r="B37" s="348"/>
      <c r="C37" s="355" t="s">
        <v>967</v>
      </c>
      <c r="D37" s="350"/>
      <c r="E37" s="351">
        <v>0</v>
      </c>
      <c r="F37" s="352">
        <v>0</v>
      </c>
      <c r="G37" s="353">
        <f t="shared" si="3"/>
        <v>0</v>
      </c>
      <c r="H37" s="354"/>
      <c r="I37" s="347">
        <v>1024</v>
      </c>
      <c r="J37" s="348"/>
      <c r="K37" s="355" t="s">
        <v>967</v>
      </c>
      <c r="L37" s="350"/>
      <c r="M37" s="351">
        <v>0</v>
      </c>
      <c r="N37" s="352">
        <v>0</v>
      </c>
      <c r="O37" s="353">
        <f t="shared" si="4"/>
        <v>0</v>
      </c>
      <c r="Q37" s="347">
        <v>1024</v>
      </c>
      <c r="R37" s="348"/>
      <c r="S37" s="355" t="s">
        <v>967</v>
      </c>
      <c r="T37" s="350"/>
      <c r="U37" s="351">
        <v>0</v>
      </c>
      <c r="V37" s="352">
        <v>0</v>
      </c>
      <c r="W37" s="353">
        <f t="shared" si="5"/>
        <v>0</v>
      </c>
    </row>
    <row r="38" spans="1:23" s="314" customFormat="1" ht="11.85" customHeight="1">
      <c r="A38" s="347">
        <v>1025</v>
      </c>
      <c r="B38" s="348"/>
      <c r="C38" s="355" t="s">
        <v>968</v>
      </c>
      <c r="D38" s="350"/>
      <c r="E38" s="351">
        <v>0</v>
      </c>
      <c r="F38" s="352">
        <v>0</v>
      </c>
      <c r="G38" s="353">
        <f t="shared" si="3"/>
        <v>0</v>
      </c>
      <c r="H38" s="354"/>
      <c r="I38" s="347">
        <v>1025</v>
      </c>
      <c r="J38" s="348"/>
      <c r="K38" s="355" t="s">
        <v>968</v>
      </c>
      <c r="L38" s="350"/>
      <c r="M38" s="351">
        <v>0</v>
      </c>
      <c r="N38" s="352">
        <v>0</v>
      </c>
      <c r="O38" s="353">
        <f t="shared" si="4"/>
        <v>0</v>
      </c>
      <c r="Q38" s="347">
        <v>1025</v>
      </c>
      <c r="R38" s="348"/>
      <c r="S38" s="355" t="s">
        <v>968</v>
      </c>
      <c r="T38" s="350"/>
      <c r="U38" s="351">
        <v>0</v>
      </c>
      <c r="V38" s="352">
        <v>0</v>
      </c>
      <c r="W38" s="353">
        <f t="shared" si="5"/>
        <v>0</v>
      </c>
    </row>
    <row r="39" spans="1:23" s="314" customFormat="1" ht="11.85" customHeight="1">
      <c r="A39" s="347">
        <v>1026</v>
      </c>
      <c r="B39" s="348"/>
      <c r="C39" s="355" t="s">
        <v>969</v>
      </c>
      <c r="D39" s="350"/>
      <c r="E39" s="351">
        <v>0</v>
      </c>
      <c r="F39" s="352">
        <v>0</v>
      </c>
      <c r="G39" s="353">
        <f t="shared" si="3"/>
        <v>0</v>
      </c>
      <c r="H39" s="354"/>
      <c r="I39" s="347">
        <v>1026</v>
      </c>
      <c r="J39" s="348"/>
      <c r="K39" s="355" t="s">
        <v>969</v>
      </c>
      <c r="L39" s="350"/>
      <c r="M39" s="351">
        <v>0</v>
      </c>
      <c r="N39" s="352">
        <v>0</v>
      </c>
      <c r="O39" s="353">
        <f t="shared" si="4"/>
        <v>0</v>
      </c>
      <c r="Q39" s="347">
        <v>1026</v>
      </c>
      <c r="R39" s="348"/>
      <c r="S39" s="355" t="s">
        <v>969</v>
      </c>
      <c r="T39" s="350"/>
      <c r="U39" s="351">
        <v>0</v>
      </c>
      <c r="V39" s="352">
        <v>0</v>
      </c>
      <c r="W39" s="353">
        <f t="shared" si="5"/>
        <v>0</v>
      </c>
    </row>
    <row r="40" spans="1:23" s="314" customFormat="1" ht="11.85" customHeight="1">
      <c r="A40" s="347">
        <v>1027</v>
      </c>
      <c r="B40" s="348"/>
      <c r="C40" s="355" t="s">
        <v>970</v>
      </c>
      <c r="D40" s="350"/>
      <c r="E40" s="351">
        <v>0</v>
      </c>
      <c r="F40" s="352">
        <v>0</v>
      </c>
      <c r="G40" s="353">
        <f t="shared" si="3"/>
        <v>0</v>
      </c>
      <c r="H40" s="354"/>
      <c r="I40" s="347">
        <v>1027</v>
      </c>
      <c r="J40" s="348"/>
      <c r="K40" s="355" t="s">
        <v>970</v>
      </c>
      <c r="L40" s="350"/>
      <c r="M40" s="351">
        <v>0</v>
      </c>
      <c r="N40" s="352">
        <v>0</v>
      </c>
      <c r="O40" s="353">
        <f t="shared" si="4"/>
        <v>0</v>
      </c>
      <c r="Q40" s="347">
        <v>1027</v>
      </c>
      <c r="R40" s="348"/>
      <c r="S40" s="355" t="s">
        <v>970</v>
      </c>
      <c r="T40" s="350"/>
      <c r="U40" s="351">
        <v>0</v>
      </c>
      <c r="V40" s="352">
        <v>0</v>
      </c>
      <c r="W40" s="353">
        <f t="shared" si="5"/>
        <v>0</v>
      </c>
    </row>
    <row r="41" spans="1:23" s="314" customFormat="1" ht="11.85" customHeight="1">
      <c r="A41" s="347">
        <v>1028</v>
      </c>
      <c r="B41" s="348"/>
      <c r="C41" s="355" t="s">
        <v>971</v>
      </c>
      <c r="D41" s="350"/>
      <c r="E41" s="351">
        <v>0</v>
      </c>
      <c r="F41" s="352">
        <v>0</v>
      </c>
      <c r="G41" s="353">
        <f t="shared" si="3"/>
        <v>0</v>
      </c>
      <c r="H41" s="354"/>
      <c r="I41" s="347">
        <v>1028</v>
      </c>
      <c r="J41" s="348"/>
      <c r="K41" s="355" t="s">
        <v>971</v>
      </c>
      <c r="L41" s="350"/>
      <c r="M41" s="351">
        <v>0</v>
      </c>
      <c r="N41" s="352">
        <v>0</v>
      </c>
      <c r="O41" s="353">
        <f t="shared" si="4"/>
        <v>0</v>
      </c>
      <c r="Q41" s="347">
        <v>1028</v>
      </c>
      <c r="R41" s="348"/>
      <c r="S41" s="355" t="s">
        <v>971</v>
      </c>
      <c r="T41" s="350"/>
      <c r="U41" s="351">
        <v>0</v>
      </c>
      <c r="V41" s="352">
        <v>0</v>
      </c>
      <c r="W41" s="353">
        <f t="shared" si="5"/>
        <v>0</v>
      </c>
    </row>
    <row r="42" spans="1:23" ht="11.85" customHeight="1">
      <c r="A42" s="362">
        <v>1030</v>
      </c>
      <c r="B42" s="341" t="s">
        <v>973</v>
      </c>
      <c r="C42" s="342"/>
      <c r="D42" s="343"/>
      <c r="E42" s="351">
        <v>0</v>
      </c>
      <c r="F42" s="352">
        <v>0</v>
      </c>
      <c r="G42" s="361">
        <f>SUM(G43:G50)</f>
        <v>0</v>
      </c>
      <c r="H42" s="323"/>
      <c r="I42" s="362">
        <v>1030</v>
      </c>
      <c r="J42" s="341" t="s">
        <v>973</v>
      </c>
      <c r="K42" s="342"/>
      <c r="L42" s="343"/>
      <c r="M42" s="351">
        <v>0</v>
      </c>
      <c r="N42" s="352">
        <v>0</v>
      </c>
      <c r="O42" s="361">
        <f>SUM(O43:O50)</f>
        <v>0</v>
      </c>
      <c r="Q42" s="362">
        <v>1030</v>
      </c>
      <c r="R42" s="341" t="s">
        <v>973</v>
      </c>
      <c r="S42" s="342"/>
      <c r="T42" s="343"/>
      <c r="U42" s="351">
        <v>0</v>
      </c>
      <c r="V42" s="352">
        <v>0</v>
      </c>
      <c r="W42" s="361">
        <f>SUM(W43:W50)</f>
        <v>0</v>
      </c>
    </row>
    <row r="43" spans="1:23" s="314" customFormat="1" ht="11.85" customHeight="1">
      <c r="A43" s="347">
        <v>1031</v>
      </c>
      <c r="B43" s="348"/>
      <c r="C43" s="349" t="s">
        <v>964</v>
      </c>
      <c r="D43" s="350"/>
      <c r="E43" s="351">
        <v>0</v>
      </c>
      <c r="F43" s="352">
        <v>0</v>
      </c>
      <c r="G43" s="353">
        <f t="shared" ref="G43:G50" si="6">F43*E43</f>
        <v>0</v>
      </c>
      <c r="H43" s="354"/>
      <c r="I43" s="347">
        <v>1031</v>
      </c>
      <c r="J43" s="348"/>
      <c r="K43" s="349" t="s">
        <v>964</v>
      </c>
      <c r="L43" s="350"/>
      <c r="M43" s="351">
        <v>0</v>
      </c>
      <c r="N43" s="352">
        <v>0</v>
      </c>
      <c r="O43" s="353">
        <f t="shared" ref="O43:O50" si="7">N43*M43</f>
        <v>0</v>
      </c>
      <c r="Q43" s="347">
        <v>1031</v>
      </c>
      <c r="R43" s="348"/>
      <c r="S43" s="349" t="s">
        <v>964</v>
      </c>
      <c r="T43" s="350"/>
      <c r="U43" s="351">
        <v>0</v>
      </c>
      <c r="V43" s="352">
        <v>0</v>
      </c>
      <c r="W43" s="353">
        <f t="shared" ref="W43:W50" si="8">V43*U43</f>
        <v>0</v>
      </c>
    </row>
    <row r="44" spans="1:23" s="314" customFormat="1" ht="11.85" customHeight="1">
      <c r="A44" s="347">
        <v>1032</v>
      </c>
      <c r="B44" s="348"/>
      <c r="C44" s="349" t="s">
        <v>965</v>
      </c>
      <c r="D44" s="350"/>
      <c r="E44" s="351">
        <v>0</v>
      </c>
      <c r="F44" s="352">
        <v>0</v>
      </c>
      <c r="G44" s="353">
        <f t="shared" si="6"/>
        <v>0</v>
      </c>
      <c r="H44" s="354"/>
      <c r="I44" s="347">
        <v>1032</v>
      </c>
      <c r="J44" s="348"/>
      <c r="K44" s="349" t="s">
        <v>965</v>
      </c>
      <c r="L44" s="350"/>
      <c r="M44" s="351">
        <v>0</v>
      </c>
      <c r="N44" s="352">
        <v>0</v>
      </c>
      <c r="O44" s="353">
        <f t="shared" si="7"/>
        <v>0</v>
      </c>
      <c r="Q44" s="347">
        <v>1032</v>
      </c>
      <c r="R44" s="348"/>
      <c r="S44" s="349" t="s">
        <v>965</v>
      </c>
      <c r="T44" s="350"/>
      <c r="U44" s="351">
        <v>0</v>
      </c>
      <c r="V44" s="352">
        <v>0</v>
      </c>
      <c r="W44" s="353">
        <f t="shared" si="8"/>
        <v>0</v>
      </c>
    </row>
    <row r="45" spans="1:23" s="314" customFormat="1" ht="11.85" customHeight="1">
      <c r="A45" s="347">
        <v>1033</v>
      </c>
      <c r="B45" s="348"/>
      <c r="C45" s="349" t="s">
        <v>966</v>
      </c>
      <c r="D45" s="350"/>
      <c r="E45" s="351">
        <v>0</v>
      </c>
      <c r="F45" s="352">
        <v>0</v>
      </c>
      <c r="G45" s="353">
        <f t="shared" si="6"/>
        <v>0</v>
      </c>
      <c r="H45" s="354"/>
      <c r="I45" s="347">
        <v>1033</v>
      </c>
      <c r="J45" s="348"/>
      <c r="K45" s="349" t="s">
        <v>966</v>
      </c>
      <c r="L45" s="350"/>
      <c r="M45" s="351">
        <v>0</v>
      </c>
      <c r="N45" s="352">
        <v>0</v>
      </c>
      <c r="O45" s="353">
        <f t="shared" si="7"/>
        <v>0</v>
      </c>
      <c r="Q45" s="347">
        <v>1033</v>
      </c>
      <c r="R45" s="348"/>
      <c r="S45" s="349" t="s">
        <v>966</v>
      </c>
      <c r="T45" s="350"/>
      <c r="U45" s="351">
        <v>0</v>
      </c>
      <c r="V45" s="352">
        <v>0</v>
      </c>
      <c r="W45" s="353">
        <f t="shared" si="8"/>
        <v>0</v>
      </c>
    </row>
    <row r="46" spans="1:23" s="314" customFormat="1" ht="11.85" customHeight="1">
      <c r="A46" s="347">
        <v>1034</v>
      </c>
      <c r="B46" s="348"/>
      <c r="C46" s="355" t="s">
        <v>967</v>
      </c>
      <c r="D46" s="350"/>
      <c r="E46" s="351">
        <v>0</v>
      </c>
      <c r="F46" s="352">
        <v>0</v>
      </c>
      <c r="G46" s="353">
        <f t="shared" si="6"/>
        <v>0</v>
      </c>
      <c r="H46" s="354"/>
      <c r="I46" s="347">
        <v>1034</v>
      </c>
      <c r="J46" s="348"/>
      <c r="K46" s="355" t="s">
        <v>967</v>
      </c>
      <c r="L46" s="350"/>
      <c r="M46" s="351">
        <v>0</v>
      </c>
      <c r="N46" s="352">
        <v>0</v>
      </c>
      <c r="O46" s="353">
        <f t="shared" si="7"/>
        <v>0</v>
      </c>
      <c r="Q46" s="347">
        <v>1034</v>
      </c>
      <c r="R46" s="348"/>
      <c r="S46" s="355" t="s">
        <v>967</v>
      </c>
      <c r="T46" s="350"/>
      <c r="U46" s="351">
        <v>0</v>
      </c>
      <c r="V46" s="352">
        <v>0</v>
      </c>
      <c r="W46" s="353">
        <f t="shared" si="8"/>
        <v>0</v>
      </c>
    </row>
    <row r="47" spans="1:23" s="314" customFormat="1" ht="11.85" customHeight="1">
      <c r="A47" s="347">
        <v>1035</v>
      </c>
      <c r="B47" s="348"/>
      <c r="C47" s="355" t="s">
        <v>968</v>
      </c>
      <c r="D47" s="350"/>
      <c r="E47" s="351">
        <v>0</v>
      </c>
      <c r="F47" s="352">
        <v>0</v>
      </c>
      <c r="G47" s="353">
        <f t="shared" si="6"/>
        <v>0</v>
      </c>
      <c r="H47" s="354"/>
      <c r="I47" s="347">
        <v>1035</v>
      </c>
      <c r="J47" s="348"/>
      <c r="K47" s="355" t="s">
        <v>968</v>
      </c>
      <c r="L47" s="350"/>
      <c r="M47" s="351">
        <v>0</v>
      </c>
      <c r="N47" s="352">
        <v>0</v>
      </c>
      <c r="O47" s="353">
        <f t="shared" si="7"/>
        <v>0</v>
      </c>
      <c r="Q47" s="347">
        <v>1035</v>
      </c>
      <c r="R47" s="348"/>
      <c r="S47" s="355" t="s">
        <v>968</v>
      </c>
      <c r="T47" s="350"/>
      <c r="U47" s="351">
        <v>0</v>
      </c>
      <c r="V47" s="352">
        <v>0</v>
      </c>
      <c r="W47" s="353">
        <f t="shared" si="8"/>
        <v>0</v>
      </c>
    </row>
    <row r="48" spans="1:23" s="314" customFormat="1" ht="11.85" customHeight="1">
      <c r="A48" s="347">
        <v>1036</v>
      </c>
      <c r="B48" s="348"/>
      <c r="C48" s="355" t="s">
        <v>969</v>
      </c>
      <c r="D48" s="350"/>
      <c r="E48" s="351">
        <v>0</v>
      </c>
      <c r="F48" s="352">
        <v>0</v>
      </c>
      <c r="G48" s="353">
        <f t="shared" si="6"/>
        <v>0</v>
      </c>
      <c r="H48" s="354"/>
      <c r="I48" s="347">
        <v>1036</v>
      </c>
      <c r="J48" s="348"/>
      <c r="K48" s="355" t="s">
        <v>969</v>
      </c>
      <c r="L48" s="350"/>
      <c r="M48" s="351">
        <v>0</v>
      </c>
      <c r="N48" s="352">
        <v>0</v>
      </c>
      <c r="O48" s="353">
        <f t="shared" si="7"/>
        <v>0</v>
      </c>
      <c r="Q48" s="347">
        <v>1036</v>
      </c>
      <c r="R48" s="348"/>
      <c r="S48" s="355" t="s">
        <v>969</v>
      </c>
      <c r="T48" s="350"/>
      <c r="U48" s="351">
        <v>0</v>
      </c>
      <c r="V48" s="352">
        <v>0</v>
      </c>
      <c r="W48" s="353">
        <f t="shared" si="8"/>
        <v>0</v>
      </c>
    </row>
    <row r="49" spans="1:23" s="314" customFormat="1" ht="11.85" customHeight="1">
      <c r="A49" s="347">
        <v>1037</v>
      </c>
      <c r="B49" s="348"/>
      <c r="C49" s="355" t="s">
        <v>970</v>
      </c>
      <c r="D49" s="350"/>
      <c r="E49" s="351">
        <v>0</v>
      </c>
      <c r="F49" s="352">
        <v>0</v>
      </c>
      <c r="G49" s="353">
        <f t="shared" si="6"/>
        <v>0</v>
      </c>
      <c r="H49" s="354"/>
      <c r="I49" s="347">
        <v>1037</v>
      </c>
      <c r="J49" s="348"/>
      <c r="K49" s="355" t="s">
        <v>970</v>
      </c>
      <c r="L49" s="350"/>
      <c r="M49" s="351">
        <v>0</v>
      </c>
      <c r="N49" s="352">
        <v>0</v>
      </c>
      <c r="O49" s="353">
        <f t="shared" si="7"/>
        <v>0</v>
      </c>
      <c r="Q49" s="347">
        <v>1037</v>
      </c>
      <c r="R49" s="348"/>
      <c r="S49" s="355" t="s">
        <v>970</v>
      </c>
      <c r="T49" s="350"/>
      <c r="U49" s="351">
        <v>0</v>
      </c>
      <c r="V49" s="352">
        <v>0</v>
      </c>
      <c r="W49" s="353">
        <f t="shared" si="8"/>
        <v>0</v>
      </c>
    </row>
    <row r="50" spans="1:23" s="314" customFormat="1" ht="11.85" customHeight="1">
      <c r="A50" s="347">
        <v>1038</v>
      </c>
      <c r="B50" s="348"/>
      <c r="C50" s="355" t="s">
        <v>971</v>
      </c>
      <c r="D50" s="350"/>
      <c r="E50" s="351">
        <v>0</v>
      </c>
      <c r="F50" s="352">
        <v>0</v>
      </c>
      <c r="G50" s="353">
        <f t="shared" si="6"/>
        <v>0</v>
      </c>
      <c r="H50" s="354"/>
      <c r="I50" s="347">
        <v>1038</v>
      </c>
      <c r="J50" s="348"/>
      <c r="K50" s="355" t="s">
        <v>971</v>
      </c>
      <c r="L50" s="350"/>
      <c r="M50" s="351">
        <v>0</v>
      </c>
      <c r="N50" s="352">
        <v>0</v>
      </c>
      <c r="O50" s="353">
        <f t="shared" si="7"/>
        <v>0</v>
      </c>
      <c r="Q50" s="347">
        <v>1038</v>
      </c>
      <c r="R50" s="348"/>
      <c r="S50" s="355" t="s">
        <v>971</v>
      </c>
      <c r="T50" s="350"/>
      <c r="U50" s="351">
        <v>0</v>
      </c>
      <c r="V50" s="352">
        <v>0</v>
      </c>
      <c r="W50" s="353">
        <f t="shared" si="8"/>
        <v>0</v>
      </c>
    </row>
    <row r="51" spans="1:23" ht="11.85" customHeight="1">
      <c r="A51" s="340">
        <v>1040</v>
      </c>
      <c r="B51" s="341" t="s">
        <v>3325</v>
      </c>
      <c r="C51" s="342"/>
      <c r="D51" s="343"/>
      <c r="E51" s="351">
        <v>0</v>
      </c>
      <c r="F51" s="352">
        <v>0</v>
      </c>
      <c r="G51" s="361">
        <f>SUM(G52:G59)</f>
        <v>0</v>
      </c>
      <c r="H51" s="323"/>
      <c r="I51" s="340">
        <v>1040</v>
      </c>
      <c r="J51" s="341" t="s">
        <v>3325</v>
      </c>
      <c r="K51" s="342"/>
      <c r="L51" s="343"/>
      <c r="M51" s="351">
        <v>0</v>
      </c>
      <c r="N51" s="352">
        <v>0</v>
      </c>
      <c r="O51" s="361">
        <f>SUM(O52:O59)</f>
        <v>0</v>
      </c>
      <c r="Q51" s="340">
        <v>1040</v>
      </c>
      <c r="R51" s="341" t="s">
        <v>3325</v>
      </c>
      <c r="S51" s="342"/>
      <c r="T51" s="343"/>
      <c r="U51" s="351">
        <v>0</v>
      </c>
      <c r="V51" s="352">
        <v>0</v>
      </c>
      <c r="W51" s="361">
        <f>SUM(W52:W59)</f>
        <v>0</v>
      </c>
    </row>
    <row r="52" spans="1:23" s="314" customFormat="1" ht="11.85" customHeight="1">
      <c r="A52" s="347">
        <v>1041</v>
      </c>
      <c r="B52" s="348"/>
      <c r="C52" s="349" t="s">
        <v>964</v>
      </c>
      <c r="D52" s="350"/>
      <c r="E52" s="351">
        <v>0</v>
      </c>
      <c r="F52" s="352">
        <v>0</v>
      </c>
      <c r="G52" s="353">
        <f t="shared" ref="G52:G59" si="9">F52*E52</f>
        <v>0</v>
      </c>
      <c r="H52" s="354"/>
      <c r="I52" s="347">
        <v>1041</v>
      </c>
      <c r="J52" s="348"/>
      <c r="K52" s="349" t="s">
        <v>964</v>
      </c>
      <c r="L52" s="350"/>
      <c r="M52" s="351">
        <v>0</v>
      </c>
      <c r="N52" s="352">
        <v>0</v>
      </c>
      <c r="O52" s="353">
        <f t="shared" ref="O52:O59" si="10">N52*M52</f>
        <v>0</v>
      </c>
      <c r="Q52" s="347">
        <v>1041</v>
      </c>
      <c r="R52" s="348"/>
      <c r="S52" s="349" t="s">
        <v>964</v>
      </c>
      <c r="T52" s="350"/>
      <c r="U52" s="351">
        <v>0</v>
      </c>
      <c r="V52" s="352">
        <v>0</v>
      </c>
      <c r="W52" s="353">
        <f t="shared" ref="W52:W59" si="11">V52*U52</f>
        <v>0</v>
      </c>
    </row>
    <row r="53" spans="1:23" s="314" customFormat="1" ht="11.85" customHeight="1">
      <c r="A53" s="347">
        <v>1042</v>
      </c>
      <c r="B53" s="348"/>
      <c r="C53" s="349" t="s">
        <v>965</v>
      </c>
      <c r="D53" s="350"/>
      <c r="E53" s="351">
        <v>0</v>
      </c>
      <c r="F53" s="352">
        <v>0</v>
      </c>
      <c r="G53" s="353">
        <f t="shared" si="9"/>
        <v>0</v>
      </c>
      <c r="H53" s="354"/>
      <c r="I53" s="347">
        <v>1042</v>
      </c>
      <c r="J53" s="348"/>
      <c r="K53" s="349" t="s">
        <v>965</v>
      </c>
      <c r="L53" s="350"/>
      <c r="M53" s="351">
        <v>0</v>
      </c>
      <c r="N53" s="352">
        <v>0</v>
      </c>
      <c r="O53" s="353">
        <f t="shared" si="10"/>
        <v>0</v>
      </c>
      <c r="Q53" s="347">
        <v>1042</v>
      </c>
      <c r="R53" s="348"/>
      <c r="S53" s="349" t="s">
        <v>965</v>
      </c>
      <c r="T53" s="350"/>
      <c r="U53" s="351">
        <v>0</v>
      </c>
      <c r="V53" s="352">
        <v>0</v>
      </c>
      <c r="W53" s="353">
        <f t="shared" si="11"/>
        <v>0</v>
      </c>
    </row>
    <row r="54" spans="1:23" s="314" customFormat="1" ht="11.85" customHeight="1">
      <c r="A54" s="347">
        <v>1043</v>
      </c>
      <c r="B54" s="348"/>
      <c r="C54" s="349" t="s">
        <v>966</v>
      </c>
      <c r="D54" s="350"/>
      <c r="E54" s="351">
        <v>0</v>
      </c>
      <c r="F54" s="352">
        <v>0</v>
      </c>
      <c r="G54" s="353">
        <f t="shared" si="9"/>
        <v>0</v>
      </c>
      <c r="H54" s="354"/>
      <c r="I54" s="347">
        <v>1043</v>
      </c>
      <c r="J54" s="348"/>
      <c r="K54" s="349" t="s">
        <v>966</v>
      </c>
      <c r="L54" s="350"/>
      <c r="M54" s="351">
        <v>0</v>
      </c>
      <c r="N54" s="352">
        <v>0</v>
      </c>
      <c r="O54" s="353">
        <f t="shared" si="10"/>
        <v>0</v>
      </c>
      <c r="Q54" s="347">
        <v>1043</v>
      </c>
      <c r="R54" s="348"/>
      <c r="S54" s="349" t="s">
        <v>966</v>
      </c>
      <c r="T54" s="350"/>
      <c r="U54" s="351">
        <v>0</v>
      </c>
      <c r="V54" s="352">
        <v>0</v>
      </c>
      <c r="W54" s="353">
        <f t="shared" si="11"/>
        <v>0</v>
      </c>
    </row>
    <row r="55" spans="1:23" s="314" customFormat="1" ht="11.85" customHeight="1">
      <c r="A55" s="347">
        <v>1044</v>
      </c>
      <c r="B55" s="348"/>
      <c r="C55" s="355" t="s">
        <v>967</v>
      </c>
      <c r="D55" s="351"/>
      <c r="E55" s="351">
        <v>0</v>
      </c>
      <c r="F55" s="352">
        <v>0</v>
      </c>
      <c r="G55" s="353">
        <f t="shared" si="9"/>
        <v>0</v>
      </c>
      <c r="H55" s="354"/>
      <c r="I55" s="347">
        <v>1044</v>
      </c>
      <c r="J55" s="348"/>
      <c r="K55" s="355" t="s">
        <v>967</v>
      </c>
      <c r="L55" s="351"/>
      <c r="M55" s="351">
        <v>0</v>
      </c>
      <c r="N55" s="352">
        <v>0</v>
      </c>
      <c r="O55" s="353">
        <f t="shared" si="10"/>
        <v>0</v>
      </c>
      <c r="Q55" s="347">
        <v>1044</v>
      </c>
      <c r="R55" s="348"/>
      <c r="S55" s="355" t="s">
        <v>967</v>
      </c>
      <c r="T55" s="351"/>
      <c r="U55" s="351">
        <v>0</v>
      </c>
      <c r="V55" s="352">
        <v>0</v>
      </c>
      <c r="W55" s="353">
        <f t="shared" si="11"/>
        <v>0</v>
      </c>
    </row>
    <row r="56" spans="1:23" s="314" customFormat="1" ht="11.85" customHeight="1">
      <c r="A56" s="347">
        <v>1045</v>
      </c>
      <c r="B56" s="348"/>
      <c r="C56" s="355" t="s">
        <v>968</v>
      </c>
      <c r="D56" s="351"/>
      <c r="E56" s="351">
        <v>0</v>
      </c>
      <c r="F56" s="352">
        <v>0</v>
      </c>
      <c r="G56" s="353">
        <f t="shared" si="9"/>
        <v>0</v>
      </c>
      <c r="H56" s="354"/>
      <c r="I56" s="347">
        <v>1045</v>
      </c>
      <c r="J56" s="348"/>
      <c r="K56" s="355" t="s">
        <v>968</v>
      </c>
      <c r="L56" s="351"/>
      <c r="M56" s="351">
        <v>0</v>
      </c>
      <c r="N56" s="352">
        <v>0</v>
      </c>
      <c r="O56" s="353">
        <f t="shared" si="10"/>
        <v>0</v>
      </c>
      <c r="Q56" s="347">
        <v>1045</v>
      </c>
      <c r="R56" s="348"/>
      <c r="S56" s="355" t="s">
        <v>968</v>
      </c>
      <c r="T56" s="351"/>
      <c r="U56" s="351">
        <v>0</v>
      </c>
      <c r="V56" s="352">
        <v>0</v>
      </c>
      <c r="W56" s="353">
        <f t="shared" si="11"/>
        <v>0</v>
      </c>
    </row>
    <row r="57" spans="1:23" s="314" customFormat="1" ht="11.85" customHeight="1">
      <c r="A57" s="347">
        <v>1046</v>
      </c>
      <c r="B57" s="348"/>
      <c r="C57" s="355" t="s">
        <v>969</v>
      </c>
      <c r="D57" s="351"/>
      <c r="E57" s="351">
        <v>0</v>
      </c>
      <c r="F57" s="352">
        <v>0</v>
      </c>
      <c r="G57" s="353">
        <f t="shared" si="9"/>
        <v>0</v>
      </c>
      <c r="H57" s="354"/>
      <c r="I57" s="347">
        <v>1046</v>
      </c>
      <c r="J57" s="348"/>
      <c r="K57" s="355" t="s">
        <v>969</v>
      </c>
      <c r="L57" s="351"/>
      <c r="M57" s="351">
        <v>0</v>
      </c>
      <c r="N57" s="352">
        <v>0</v>
      </c>
      <c r="O57" s="353">
        <f t="shared" si="10"/>
        <v>0</v>
      </c>
      <c r="Q57" s="347">
        <v>1046</v>
      </c>
      <c r="R57" s="348"/>
      <c r="S57" s="355" t="s">
        <v>969</v>
      </c>
      <c r="T57" s="351"/>
      <c r="U57" s="351">
        <v>0</v>
      </c>
      <c r="V57" s="352">
        <v>0</v>
      </c>
      <c r="W57" s="353">
        <f t="shared" si="11"/>
        <v>0</v>
      </c>
    </row>
    <row r="58" spans="1:23" s="314" customFormat="1" ht="11.85" customHeight="1">
      <c r="A58" s="347">
        <v>1047</v>
      </c>
      <c r="B58" s="348"/>
      <c r="C58" s="355" t="s">
        <v>970</v>
      </c>
      <c r="D58" s="351"/>
      <c r="E58" s="351">
        <v>0</v>
      </c>
      <c r="F58" s="352">
        <v>0</v>
      </c>
      <c r="G58" s="353">
        <f t="shared" si="9"/>
        <v>0</v>
      </c>
      <c r="H58" s="354"/>
      <c r="I58" s="347">
        <v>1047</v>
      </c>
      <c r="J58" s="348"/>
      <c r="K58" s="355" t="s">
        <v>970</v>
      </c>
      <c r="L58" s="351"/>
      <c r="M58" s="351">
        <v>0</v>
      </c>
      <c r="N58" s="352">
        <v>0</v>
      </c>
      <c r="O58" s="353">
        <f t="shared" si="10"/>
        <v>0</v>
      </c>
      <c r="Q58" s="347">
        <v>1047</v>
      </c>
      <c r="R58" s="348"/>
      <c r="S58" s="355" t="s">
        <v>970</v>
      </c>
      <c r="T58" s="351"/>
      <c r="U58" s="351">
        <v>0</v>
      </c>
      <c r="V58" s="352">
        <v>0</v>
      </c>
      <c r="W58" s="353">
        <f t="shared" si="11"/>
        <v>0</v>
      </c>
    </row>
    <row r="59" spans="1:23" s="314" customFormat="1" ht="11.85" customHeight="1">
      <c r="A59" s="347">
        <v>1048</v>
      </c>
      <c r="B59" s="348"/>
      <c r="C59" s="355" t="s">
        <v>971</v>
      </c>
      <c r="D59" s="351"/>
      <c r="E59" s="351">
        <v>0</v>
      </c>
      <c r="F59" s="352">
        <v>0</v>
      </c>
      <c r="G59" s="353">
        <f t="shared" si="9"/>
        <v>0</v>
      </c>
      <c r="H59" s="354"/>
      <c r="I59" s="347">
        <v>1048</v>
      </c>
      <c r="J59" s="348"/>
      <c r="K59" s="355" t="s">
        <v>971</v>
      </c>
      <c r="L59" s="351"/>
      <c r="M59" s="351">
        <v>0</v>
      </c>
      <c r="N59" s="352">
        <v>0</v>
      </c>
      <c r="O59" s="353">
        <f t="shared" si="10"/>
        <v>0</v>
      </c>
      <c r="Q59" s="347">
        <v>1048</v>
      </c>
      <c r="R59" s="348"/>
      <c r="S59" s="355" t="s">
        <v>971</v>
      </c>
      <c r="T59" s="351"/>
      <c r="U59" s="351">
        <v>0</v>
      </c>
      <c r="V59" s="352">
        <v>0</v>
      </c>
      <c r="W59" s="353">
        <f t="shared" si="11"/>
        <v>0</v>
      </c>
    </row>
    <row r="60" spans="1:23" ht="11.85" customHeight="1">
      <c r="A60" s="363">
        <v>1050</v>
      </c>
      <c r="B60" s="364" t="s">
        <v>3326</v>
      </c>
      <c r="C60" s="365"/>
      <c r="D60" s="366"/>
      <c r="E60" s="351">
        <v>0</v>
      </c>
      <c r="F60" s="352">
        <v>0</v>
      </c>
      <c r="G60" s="367">
        <f>SUM(G61:G63)</f>
        <v>0</v>
      </c>
      <c r="H60" s="332"/>
      <c r="I60" s="363">
        <v>1050</v>
      </c>
      <c r="J60" s="364" t="s">
        <v>3326</v>
      </c>
      <c r="K60" s="365"/>
      <c r="L60" s="366"/>
      <c r="M60" s="351">
        <v>0</v>
      </c>
      <c r="N60" s="352">
        <v>0</v>
      </c>
      <c r="O60" s="367">
        <f>SUM(O61:O63)</f>
        <v>0</v>
      </c>
      <c r="Q60" s="363">
        <v>1050</v>
      </c>
      <c r="R60" s="364" t="s">
        <v>3326</v>
      </c>
      <c r="S60" s="365"/>
      <c r="T60" s="366"/>
      <c r="U60" s="351">
        <v>0</v>
      </c>
      <c r="V60" s="352">
        <v>0</v>
      </c>
      <c r="W60" s="367">
        <f>SUM(W61:W63)</f>
        <v>0</v>
      </c>
    </row>
    <row r="61" spans="1:23" s="314" customFormat="1" ht="11.85" customHeight="1">
      <c r="A61" s="347">
        <v>1051</v>
      </c>
      <c r="B61" s="348"/>
      <c r="C61" s="349" t="s">
        <v>3327</v>
      </c>
      <c r="D61" s="350"/>
      <c r="E61" s="351">
        <v>0</v>
      </c>
      <c r="F61" s="352">
        <v>0</v>
      </c>
      <c r="G61" s="353">
        <f>F61*E61</f>
        <v>0</v>
      </c>
      <c r="H61" s="354"/>
      <c r="I61" s="347">
        <v>1051</v>
      </c>
      <c r="J61" s="348"/>
      <c r="K61" s="349" t="s">
        <v>3327</v>
      </c>
      <c r="L61" s="350"/>
      <c r="M61" s="351">
        <v>0</v>
      </c>
      <c r="N61" s="352">
        <v>0</v>
      </c>
      <c r="O61" s="353">
        <f>N61*M61</f>
        <v>0</v>
      </c>
      <c r="Q61" s="347">
        <v>1051</v>
      </c>
      <c r="R61" s="348"/>
      <c r="S61" s="349" t="s">
        <v>3327</v>
      </c>
      <c r="T61" s="350"/>
      <c r="U61" s="351">
        <v>0</v>
      </c>
      <c r="V61" s="352">
        <v>0</v>
      </c>
      <c r="W61" s="353">
        <f>V61*U61</f>
        <v>0</v>
      </c>
    </row>
    <row r="62" spans="1:23" s="314" customFormat="1" ht="11.85" customHeight="1">
      <c r="A62" s="347">
        <v>1052</v>
      </c>
      <c r="B62" s="348"/>
      <c r="C62" s="349" t="s">
        <v>3328</v>
      </c>
      <c r="D62" s="350"/>
      <c r="E62" s="351">
        <v>0</v>
      </c>
      <c r="F62" s="352">
        <v>0</v>
      </c>
      <c r="G62" s="353">
        <f>F62*E62</f>
        <v>0</v>
      </c>
      <c r="H62" s="354"/>
      <c r="I62" s="347">
        <v>1052</v>
      </c>
      <c r="J62" s="348"/>
      <c r="K62" s="349" t="s">
        <v>3328</v>
      </c>
      <c r="L62" s="350"/>
      <c r="M62" s="351">
        <v>0</v>
      </c>
      <c r="N62" s="352">
        <v>0</v>
      </c>
      <c r="O62" s="353">
        <f>N62*M62</f>
        <v>0</v>
      </c>
      <c r="Q62" s="347">
        <v>1052</v>
      </c>
      <c r="R62" s="348"/>
      <c r="S62" s="349" t="s">
        <v>3328</v>
      </c>
      <c r="T62" s="350"/>
      <c r="U62" s="351">
        <v>0</v>
      </c>
      <c r="V62" s="352">
        <v>0</v>
      </c>
      <c r="W62" s="353">
        <f>V62*U62</f>
        <v>0</v>
      </c>
    </row>
    <row r="63" spans="1:23" s="314" customFormat="1" ht="11.85" customHeight="1">
      <c r="A63" s="347">
        <v>1053</v>
      </c>
      <c r="B63" s="348"/>
      <c r="C63" s="349" t="s">
        <v>3329</v>
      </c>
      <c r="D63" s="350"/>
      <c r="E63" s="351">
        <v>0</v>
      </c>
      <c r="F63" s="352">
        <v>0</v>
      </c>
      <c r="G63" s="353">
        <f>F63*E63</f>
        <v>0</v>
      </c>
      <c r="H63" s="354"/>
      <c r="I63" s="347">
        <v>1053</v>
      </c>
      <c r="J63" s="348"/>
      <c r="K63" s="349" t="s">
        <v>3329</v>
      </c>
      <c r="L63" s="350"/>
      <c r="M63" s="351">
        <v>0</v>
      </c>
      <c r="N63" s="352">
        <v>0</v>
      </c>
      <c r="O63" s="353">
        <f>N63*M63</f>
        <v>0</v>
      </c>
      <c r="Q63" s="347">
        <v>1053</v>
      </c>
      <c r="R63" s="348"/>
      <c r="S63" s="349" t="s">
        <v>3329</v>
      </c>
      <c r="T63" s="350"/>
      <c r="U63" s="351">
        <v>0</v>
      </c>
      <c r="V63" s="352">
        <v>0</v>
      </c>
      <c r="W63" s="353">
        <f>V63*U63</f>
        <v>0</v>
      </c>
    </row>
    <row r="64" spans="1:23" ht="11.85" customHeight="1">
      <c r="A64" s="300"/>
      <c r="E64" s="321"/>
      <c r="F64" s="322"/>
      <c r="G64" s="323"/>
      <c r="H64" s="277"/>
      <c r="I64" s="300"/>
      <c r="M64" s="321"/>
      <c r="N64" s="322"/>
      <c r="O64" s="323"/>
      <c r="Q64" s="300"/>
      <c r="U64" s="321"/>
      <c r="V64" s="322"/>
      <c r="W64" s="323"/>
    </row>
    <row r="65" spans="1:23" s="368" customFormat="1" ht="12" customHeight="1">
      <c r="A65" s="333">
        <v>1100</v>
      </c>
      <c r="B65" s="326"/>
      <c r="C65" s="326"/>
      <c r="D65" s="326"/>
      <c r="E65" s="327">
        <f>SUM(E67:E72)</f>
        <v>0</v>
      </c>
      <c r="F65" s="328"/>
      <c r="G65" s="329">
        <f>SUM(G67:G72)</f>
        <v>0</v>
      </c>
      <c r="H65" s="330"/>
      <c r="I65" s="333">
        <v>1100</v>
      </c>
      <c r="J65" s="326"/>
      <c r="K65" s="326"/>
      <c r="L65" s="326"/>
      <c r="M65" s="327">
        <f>SUM(M67:M72)</f>
        <v>0</v>
      </c>
      <c r="N65" s="328"/>
      <c r="O65" s="329">
        <f>SUM(O67:O72)</f>
        <v>0</v>
      </c>
      <c r="Q65" s="333">
        <v>1100</v>
      </c>
      <c r="R65" s="326"/>
      <c r="S65" s="326"/>
      <c r="T65" s="326"/>
      <c r="U65" s="327">
        <f>SUM(U67:U72)</f>
        <v>0</v>
      </c>
      <c r="V65" s="328"/>
      <c r="W65" s="329">
        <f>SUM(W67:W72)</f>
        <v>0</v>
      </c>
    </row>
    <row r="66" spans="1:23" s="314" customFormat="1" ht="12" customHeight="1">
      <c r="A66" s="369"/>
      <c r="B66" s="370"/>
      <c r="C66" s="370"/>
      <c r="D66" s="370"/>
      <c r="E66" s="371"/>
      <c r="F66" s="372"/>
      <c r="G66" s="373"/>
      <c r="H66" s="374"/>
      <c r="I66" s="369"/>
      <c r="J66" s="370"/>
      <c r="K66" s="370"/>
      <c r="L66" s="370"/>
      <c r="M66" s="371"/>
      <c r="N66" s="372"/>
      <c r="O66" s="373"/>
      <c r="Q66" s="369"/>
      <c r="R66" s="370"/>
      <c r="S66" s="370"/>
      <c r="T66" s="370"/>
      <c r="U66" s="371"/>
      <c r="V66" s="372"/>
      <c r="W66" s="373"/>
    </row>
    <row r="67" spans="1:23" s="314" customFormat="1" ht="11.25" customHeight="1">
      <c r="A67" s="347">
        <v>1101</v>
      </c>
      <c r="B67" s="348"/>
      <c r="C67" s="349" t="s">
        <v>3330</v>
      </c>
      <c r="D67" s="351"/>
      <c r="E67" s="351">
        <v>0</v>
      </c>
      <c r="F67" s="352">
        <v>0</v>
      </c>
      <c r="G67" s="353">
        <f t="shared" ref="G67:G72" si="12">E67*F67</f>
        <v>0</v>
      </c>
      <c r="H67" s="354"/>
      <c r="I67" s="347">
        <v>1101</v>
      </c>
      <c r="J67" s="348"/>
      <c r="K67" s="349" t="s">
        <v>3330</v>
      </c>
      <c r="L67" s="351"/>
      <c r="M67" s="351">
        <v>0</v>
      </c>
      <c r="N67" s="352">
        <v>0</v>
      </c>
      <c r="O67" s="353">
        <f t="shared" ref="O67:O72" si="13">M67*N67</f>
        <v>0</v>
      </c>
      <c r="Q67" s="347">
        <v>1101</v>
      </c>
      <c r="R67" s="348"/>
      <c r="S67" s="349" t="s">
        <v>3330</v>
      </c>
      <c r="T67" s="351"/>
      <c r="U67" s="351">
        <v>0</v>
      </c>
      <c r="V67" s="352">
        <v>0</v>
      </c>
      <c r="W67" s="353">
        <f t="shared" ref="W67:W72" si="14">U67*V67</f>
        <v>0</v>
      </c>
    </row>
    <row r="68" spans="1:23" s="314" customFormat="1" ht="11.25" customHeight="1">
      <c r="A68" s="347">
        <v>1102</v>
      </c>
      <c r="B68" s="348"/>
      <c r="C68" s="349" t="s">
        <v>3331</v>
      </c>
      <c r="D68" s="351"/>
      <c r="E68" s="351">
        <v>0</v>
      </c>
      <c r="F68" s="352">
        <v>0</v>
      </c>
      <c r="G68" s="353">
        <f t="shared" si="12"/>
        <v>0</v>
      </c>
      <c r="H68" s="354"/>
      <c r="I68" s="347">
        <v>1102</v>
      </c>
      <c r="J68" s="348"/>
      <c r="K68" s="349" t="s">
        <v>3331</v>
      </c>
      <c r="L68" s="351"/>
      <c r="M68" s="351">
        <v>0</v>
      </c>
      <c r="N68" s="352">
        <v>0</v>
      </c>
      <c r="O68" s="353">
        <f t="shared" si="13"/>
        <v>0</v>
      </c>
      <c r="Q68" s="347">
        <v>1102</v>
      </c>
      <c r="R68" s="348"/>
      <c r="S68" s="349" t="s">
        <v>3331</v>
      </c>
      <c r="T68" s="351"/>
      <c r="U68" s="351">
        <v>0</v>
      </c>
      <c r="V68" s="352">
        <v>0</v>
      </c>
      <c r="W68" s="353">
        <f t="shared" si="14"/>
        <v>0</v>
      </c>
    </row>
    <row r="69" spans="1:23" s="314" customFormat="1" ht="11.25" customHeight="1">
      <c r="A69" s="347">
        <v>1103</v>
      </c>
      <c r="B69" s="348"/>
      <c r="C69" s="349" t="s">
        <v>967</v>
      </c>
      <c r="D69" s="351"/>
      <c r="E69" s="351">
        <v>0</v>
      </c>
      <c r="F69" s="352">
        <v>0</v>
      </c>
      <c r="G69" s="353">
        <f t="shared" si="12"/>
        <v>0</v>
      </c>
      <c r="H69" s="354"/>
      <c r="I69" s="347">
        <v>1103</v>
      </c>
      <c r="J69" s="348"/>
      <c r="K69" s="349" t="s">
        <v>967</v>
      </c>
      <c r="L69" s="351"/>
      <c r="M69" s="351">
        <v>0</v>
      </c>
      <c r="N69" s="352">
        <v>0</v>
      </c>
      <c r="O69" s="353">
        <f t="shared" si="13"/>
        <v>0</v>
      </c>
      <c r="Q69" s="347">
        <v>1103</v>
      </c>
      <c r="R69" s="348"/>
      <c r="S69" s="349" t="s">
        <v>967</v>
      </c>
      <c r="T69" s="351"/>
      <c r="U69" s="351">
        <v>0</v>
      </c>
      <c r="V69" s="352">
        <v>0</v>
      </c>
      <c r="W69" s="353">
        <f t="shared" si="14"/>
        <v>0</v>
      </c>
    </row>
    <row r="70" spans="1:23" s="314" customFormat="1" ht="11.25" customHeight="1">
      <c r="A70" s="347">
        <v>1104</v>
      </c>
      <c r="B70" s="348"/>
      <c r="C70" s="355" t="s">
        <v>3332</v>
      </c>
      <c r="D70" s="351"/>
      <c r="E70" s="351">
        <v>0</v>
      </c>
      <c r="F70" s="352">
        <v>0</v>
      </c>
      <c r="G70" s="353">
        <f t="shared" si="12"/>
        <v>0</v>
      </c>
      <c r="H70" s="354"/>
      <c r="I70" s="347">
        <v>1104</v>
      </c>
      <c r="J70" s="348"/>
      <c r="K70" s="355" t="s">
        <v>3332</v>
      </c>
      <c r="L70" s="351"/>
      <c r="M70" s="351">
        <v>0</v>
      </c>
      <c r="N70" s="352">
        <v>0</v>
      </c>
      <c r="O70" s="353">
        <f t="shared" si="13"/>
        <v>0</v>
      </c>
      <c r="Q70" s="347">
        <v>1104</v>
      </c>
      <c r="R70" s="348"/>
      <c r="S70" s="355" t="s">
        <v>3332</v>
      </c>
      <c r="T70" s="351"/>
      <c r="U70" s="351">
        <v>0</v>
      </c>
      <c r="V70" s="352">
        <v>0</v>
      </c>
      <c r="W70" s="353">
        <f t="shared" si="14"/>
        <v>0</v>
      </c>
    </row>
    <row r="71" spans="1:23" s="314" customFormat="1" ht="11.85" customHeight="1">
      <c r="A71" s="347">
        <v>1105</v>
      </c>
      <c r="B71" s="348"/>
      <c r="C71" s="355" t="s">
        <v>3333</v>
      </c>
      <c r="D71" s="351"/>
      <c r="E71" s="351">
        <v>0</v>
      </c>
      <c r="F71" s="352">
        <v>0</v>
      </c>
      <c r="G71" s="353">
        <f t="shared" si="12"/>
        <v>0</v>
      </c>
      <c r="H71" s="354"/>
      <c r="I71" s="347">
        <v>1105</v>
      </c>
      <c r="J71" s="348"/>
      <c r="K71" s="355" t="s">
        <v>3333</v>
      </c>
      <c r="L71" s="351"/>
      <c r="M71" s="351">
        <v>0</v>
      </c>
      <c r="N71" s="352">
        <v>0</v>
      </c>
      <c r="O71" s="353">
        <f t="shared" si="13"/>
        <v>0</v>
      </c>
      <c r="Q71" s="347">
        <v>1105</v>
      </c>
      <c r="R71" s="348"/>
      <c r="S71" s="355" t="s">
        <v>3333</v>
      </c>
      <c r="T71" s="351"/>
      <c r="U71" s="351">
        <v>0</v>
      </c>
      <c r="V71" s="352">
        <v>0</v>
      </c>
      <c r="W71" s="353">
        <f t="shared" si="14"/>
        <v>0</v>
      </c>
    </row>
    <row r="72" spans="1:23" s="314" customFormat="1" ht="11.85" customHeight="1">
      <c r="A72" s="347">
        <v>1106</v>
      </c>
      <c r="B72" s="348"/>
      <c r="C72" s="355" t="s">
        <v>971</v>
      </c>
      <c r="D72" s="351"/>
      <c r="E72" s="351">
        <v>0</v>
      </c>
      <c r="F72" s="352">
        <v>0</v>
      </c>
      <c r="G72" s="353">
        <f t="shared" si="12"/>
        <v>0</v>
      </c>
      <c r="H72" s="354"/>
      <c r="I72" s="347">
        <v>1106</v>
      </c>
      <c r="J72" s="348"/>
      <c r="K72" s="355" t="s">
        <v>971</v>
      </c>
      <c r="L72" s="351"/>
      <c r="M72" s="351">
        <v>0</v>
      </c>
      <c r="N72" s="352">
        <v>0</v>
      </c>
      <c r="O72" s="353">
        <f t="shared" si="13"/>
        <v>0</v>
      </c>
      <c r="Q72" s="347">
        <v>1106</v>
      </c>
      <c r="R72" s="348"/>
      <c r="S72" s="355" t="s">
        <v>971</v>
      </c>
      <c r="T72" s="351"/>
      <c r="U72" s="351">
        <v>0</v>
      </c>
      <c r="V72" s="352">
        <v>0</v>
      </c>
      <c r="W72" s="353">
        <f t="shared" si="14"/>
        <v>0</v>
      </c>
    </row>
    <row r="73" spans="1:23" ht="11.85" customHeight="1">
      <c r="A73" s="300"/>
      <c r="E73" s="375"/>
      <c r="F73" s="376"/>
      <c r="G73" s="320"/>
      <c r="H73" s="377"/>
      <c r="I73" s="300"/>
      <c r="M73" s="375"/>
      <c r="N73" s="376"/>
      <c r="O73" s="320"/>
      <c r="Q73" s="300"/>
      <c r="U73" s="375"/>
      <c r="V73" s="376"/>
      <c r="W73" s="320"/>
    </row>
    <row r="74" spans="1:23" s="368" customFormat="1" ht="12" customHeight="1">
      <c r="A74" s="333">
        <v>1200</v>
      </c>
      <c r="B74" s="326"/>
      <c r="C74" s="326"/>
      <c r="D74" s="326"/>
      <c r="E74" s="327">
        <f>SUM(E76:E81)</f>
        <v>0</v>
      </c>
      <c r="F74" s="328"/>
      <c r="G74" s="329">
        <f>SUM(G76:G81)</f>
        <v>0</v>
      </c>
      <c r="H74" s="330"/>
      <c r="I74" s="333">
        <v>1200</v>
      </c>
      <c r="J74" s="326"/>
      <c r="K74" s="326"/>
      <c r="L74" s="326"/>
      <c r="M74" s="327">
        <f>SUM(M76:M81)</f>
        <v>0</v>
      </c>
      <c r="N74" s="328"/>
      <c r="O74" s="329">
        <f>SUM(O76:O81)</f>
        <v>0</v>
      </c>
      <c r="Q74" s="333">
        <v>1200</v>
      </c>
      <c r="R74" s="326"/>
      <c r="S74" s="326"/>
      <c r="T74" s="326"/>
      <c r="U74" s="327">
        <f>SUM(U76:U81)</f>
        <v>0</v>
      </c>
      <c r="V74" s="328"/>
      <c r="W74" s="329">
        <f>SUM(W76:W81)</f>
        <v>0</v>
      </c>
    </row>
    <row r="75" spans="1:23" ht="11.85" customHeight="1">
      <c r="A75" s="335"/>
      <c r="B75" s="336"/>
      <c r="C75" s="336"/>
      <c r="D75" s="336"/>
      <c r="E75" s="337"/>
      <c r="F75" s="338"/>
      <c r="G75" s="339"/>
      <c r="H75" s="262"/>
      <c r="I75" s="335"/>
      <c r="J75" s="336"/>
      <c r="K75" s="336"/>
      <c r="L75" s="336"/>
      <c r="M75" s="337"/>
      <c r="N75" s="338"/>
      <c r="O75" s="339"/>
      <c r="Q75" s="335"/>
      <c r="R75" s="336"/>
      <c r="S75" s="336"/>
      <c r="T75" s="336"/>
      <c r="U75" s="337"/>
      <c r="V75" s="338"/>
      <c r="W75" s="339"/>
    </row>
    <row r="76" spans="1:23" s="314" customFormat="1" ht="11.85" customHeight="1">
      <c r="A76" s="347">
        <v>1201</v>
      </c>
      <c r="B76" s="348"/>
      <c r="C76" s="349" t="s">
        <v>3330</v>
      </c>
      <c r="D76" s="351"/>
      <c r="E76" s="351">
        <v>0</v>
      </c>
      <c r="F76" s="352">
        <v>0</v>
      </c>
      <c r="G76" s="353">
        <f t="shared" ref="G76:G81" si="15">E76*F76</f>
        <v>0</v>
      </c>
      <c r="H76" s="354"/>
      <c r="I76" s="347">
        <v>1201</v>
      </c>
      <c r="J76" s="348"/>
      <c r="K76" s="349" t="s">
        <v>3330</v>
      </c>
      <c r="L76" s="351"/>
      <c r="M76" s="351">
        <v>0</v>
      </c>
      <c r="N76" s="352">
        <v>0</v>
      </c>
      <c r="O76" s="353">
        <f t="shared" ref="O76:O81" si="16">M76*N76</f>
        <v>0</v>
      </c>
      <c r="Q76" s="347">
        <v>1201</v>
      </c>
      <c r="R76" s="348"/>
      <c r="S76" s="349" t="s">
        <v>3330</v>
      </c>
      <c r="T76" s="351"/>
      <c r="U76" s="351">
        <v>0</v>
      </c>
      <c r="V76" s="352">
        <v>0</v>
      </c>
      <c r="W76" s="353">
        <f t="shared" ref="W76:W81" si="17">U76*V76</f>
        <v>0</v>
      </c>
    </row>
    <row r="77" spans="1:23" s="314" customFormat="1" ht="11.85" customHeight="1">
      <c r="A77" s="347">
        <v>1202</v>
      </c>
      <c r="B77" s="348"/>
      <c r="C77" s="349" t="s">
        <v>3331</v>
      </c>
      <c r="D77" s="351"/>
      <c r="E77" s="351">
        <v>0</v>
      </c>
      <c r="F77" s="352">
        <v>0</v>
      </c>
      <c r="G77" s="353">
        <f t="shared" si="15"/>
        <v>0</v>
      </c>
      <c r="H77" s="354"/>
      <c r="I77" s="347">
        <v>1202</v>
      </c>
      <c r="J77" s="348"/>
      <c r="K77" s="349" t="s">
        <v>3331</v>
      </c>
      <c r="L77" s="351"/>
      <c r="M77" s="351">
        <v>0</v>
      </c>
      <c r="N77" s="352">
        <v>0</v>
      </c>
      <c r="O77" s="353">
        <f t="shared" si="16"/>
        <v>0</v>
      </c>
      <c r="Q77" s="347">
        <v>1202</v>
      </c>
      <c r="R77" s="348"/>
      <c r="S77" s="349" t="s">
        <v>3331</v>
      </c>
      <c r="T77" s="351"/>
      <c r="U77" s="351">
        <v>0</v>
      </c>
      <c r="V77" s="352">
        <v>0</v>
      </c>
      <c r="W77" s="353">
        <f t="shared" si="17"/>
        <v>0</v>
      </c>
    </row>
    <row r="78" spans="1:23" s="314" customFormat="1" ht="11.85" customHeight="1">
      <c r="A78" s="347">
        <v>1203</v>
      </c>
      <c r="B78" s="348"/>
      <c r="C78" s="349" t="s">
        <v>967</v>
      </c>
      <c r="D78" s="351"/>
      <c r="E78" s="351">
        <v>0</v>
      </c>
      <c r="F78" s="352">
        <v>0</v>
      </c>
      <c r="G78" s="353">
        <f t="shared" si="15"/>
        <v>0</v>
      </c>
      <c r="H78" s="354"/>
      <c r="I78" s="347">
        <v>1203</v>
      </c>
      <c r="J78" s="348"/>
      <c r="K78" s="349" t="s">
        <v>967</v>
      </c>
      <c r="L78" s="351"/>
      <c r="M78" s="351">
        <v>0</v>
      </c>
      <c r="N78" s="352">
        <v>0</v>
      </c>
      <c r="O78" s="353">
        <f t="shared" si="16"/>
        <v>0</v>
      </c>
      <c r="Q78" s="347">
        <v>1203</v>
      </c>
      <c r="R78" s="348"/>
      <c r="S78" s="349" t="s">
        <v>967</v>
      </c>
      <c r="T78" s="351"/>
      <c r="U78" s="351">
        <v>0</v>
      </c>
      <c r="V78" s="352">
        <v>0</v>
      </c>
      <c r="W78" s="353">
        <f t="shared" si="17"/>
        <v>0</v>
      </c>
    </row>
    <row r="79" spans="1:23" s="314" customFormat="1" ht="11.85" customHeight="1">
      <c r="A79" s="347">
        <v>1204</v>
      </c>
      <c r="B79" s="348"/>
      <c r="C79" s="355" t="s">
        <v>3332</v>
      </c>
      <c r="D79" s="351"/>
      <c r="E79" s="351">
        <v>0</v>
      </c>
      <c r="F79" s="352">
        <v>0</v>
      </c>
      <c r="G79" s="353">
        <f t="shared" si="15"/>
        <v>0</v>
      </c>
      <c r="H79" s="354"/>
      <c r="I79" s="347">
        <v>1204</v>
      </c>
      <c r="J79" s="348"/>
      <c r="K79" s="355" t="s">
        <v>3332</v>
      </c>
      <c r="L79" s="351"/>
      <c r="M79" s="351">
        <v>0</v>
      </c>
      <c r="N79" s="352">
        <v>0</v>
      </c>
      <c r="O79" s="353">
        <f t="shared" si="16"/>
        <v>0</v>
      </c>
      <c r="Q79" s="347">
        <v>1204</v>
      </c>
      <c r="R79" s="348"/>
      <c r="S79" s="355" t="s">
        <v>3332</v>
      </c>
      <c r="T79" s="351"/>
      <c r="U79" s="351">
        <v>0</v>
      </c>
      <c r="V79" s="352">
        <v>0</v>
      </c>
      <c r="W79" s="353">
        <f t="shared" si="17"/>
        <v>0</v>
      </c>
    </row>
    <row r="80" spans="1:23" s="314" customFormat="1" ht="11.85" customHeight="1">
      <c r="A80" s="347">
        <v>1205</v>
      </c>
      <c r="B80" s="348"/>
      <c r="C80" s="355" t="s">
        <v>3333</v>
      </c>
      <c r="D80" s="351"/>
      <c r="E80" s="351">
        <v>0</v>
      </c>
      <c r="F80" s="352">
        <v>0</v>
      </c>
      <c r="G80" s="353">
        <f t="shared" si="15"/>
        <v>0</v>
      </c>
      <c r="H80" s="354"/>
      <c r="I80" s="347">
        <v>1205</v>
      </c>
      <c r="J80" s="348"/>
      <c r="K80" s="355" t="s">
        <v>3333</v>
      </c>
      <c r="L80" s="351"/>
      <c r="M80" s="351">
        <v>0</v>
      </c>
      <c r="N80" s="352">
        <v>0</v>
      </c>
      <c r="O80" s="353">
        <f t="shared" si="16"/>
        <v>0</v>
      </c>
      <c r="Q80" s="347">
        <v>1205</v>
      </c>
      <c r="R80" s="348"/>
      <c r="S80" s="355" t="s">
        <v>3333</v>
      </c>
      <c r="T80" s="351"/>
      <c r="U80" s="351">
        <v>0</v>
      </c>
      <c r="V80" s="352">
        <v>0</v>
      </c>
      <c r="W80" s="353">
        <f t="shared" si="17"/>
        <v>0</v>
      </c>
    </row>
    <row r="81" spans="1:50" s="314" customFormat="1" ht="11.85" customHeight="1">
      <c r="A81" s="347">
        <v>1206</v>
      </c>
      <c r="B81" s="348"/>
      <c r="C81" s="355" t="s">
        <v>971</v>
      </c>
      <c r="D81" s="351"/>
      <c r="E81" s="351">
        <v>0</v>
      </c>
      <c r="F81" s="352">
        <v>0</v>
      </c>
      <c r="G81" s="353">
        <f t="shared" si="15"/>
        <v>0</v>
      </c>
      <c r="H81" s="354"/>
      <c r="I81" s="347">
        <v>1206</v>
      </c>
      <c r="J81" s="348"/>
      <c r="K81" s="355" t="s">
        <v>971</v>
      </c>
      <c r="L81" s="351"/>
      <c r="M81" s="351">
        <v>0</v>
      </c>
      <c r="N81" s="352">
        <v>0</v>
      </c>
      <c r="O81" s="353">
        <f t="shared" si="16"/>
        <v>0</v>
      </c>
      <c r="Q81" s="347">
        <v>1206</v>
      </c>
      <c r="R81" s="348"/>
      <c r="S81" s="355" t="s">
        <v>971</v>
      </c>
      <c r="T81" s="351"/>
      <c r="U81" s="351">
        <v>0</v>
      </c>
      <c r="V81" s="352">
        <v>0</v>
      </c>
      <c r="W81" s="353">
        <f t="shared" si="17"/>
        <v>0</v>
      </c>
    </row>
    <row r="82" spans="1:50" ht="11.85" customHeight="1">
      <c r="A82" s="300"/>
      <c r="E82" s="378"/>
      <c r="F82" s="379"/>
      <c r="G82" s="323"/>
      <c r="H82" s="277"/>
      <c r="I82" s="300"/>
      <c r="M82" s="378"/>
      <c r="N82" s="379"/>
      <c r="O82" s="323"/>
      <c r="Q82" s="300"/>
      <c r="U82" s="378"/>
      <c r="V82" s="379"/>
      <c r="W82" s="323"/>
    </row>
    <row r="83" spans="1:50" s="368" customFormat="1" ht="12" customHeight="1">
      <c r="A83" s="333">
        <v>1300</v>
      </c>
      <c r="B83" s="326"/>
      <c r="C83" s="326"/>
      <c r="D83" s="326"/>
      <c r="E83" s="327">
        <f>SUM(E85:E90)</f>
        <v>0</v>
      </c>
      <c r="F83" s="328"/>
      <c r="G83" s="329">
        <f>SUM(G85:G90)</f>
        <v>0</v>
      </c>
      <c r="H83" s="330"/>
      <c r="I83" s="333">
        <v>1300</v>
      </c>
      <c r="J83" s="326"/>
      <c r="K83" s="326"/>
      <c r="L83" s="326"/>
      <c r="M83" s="327">
        <f>SUM(M85:M90)</f>
        <v>0</v>
      </c>
      <c r="N83" s="328"/>
      <c r="O83" s="329">
        <f>SUM(O85:O90)</f>
        <v>0</v>
      </c>
      <c r="Q83" s="333">
        <v>1300</v>
      </c>
      <c r="R83" s="326"/>
      <c r="S83" s="326"/>
      <c r="T83" s="326"/>
      <c r="U83" s="327">
        <f>SUM(U85:U90)</f>
        <v>0</v>
      </c>
      <c r="V83" s="328"/>
      <c r="W83" s="329">
        <f>SUM(W85:W90)</f>
        <v>0</v>
      </c>
    </row>
    <row r="84" spans="1:50" ht="11.85" customHeight="1">
      <c r="A84" s="335"/>
      <c r="B84" s="336"/>
      <c r="C84" s="336"/>
      <c r="D84" s="336"/>
      <c r="E84" s="337"/>
      <c r="F84" s="338"/>
      <c r="G84" s="339"/>
      <c r="H84" s="262"/>
      <c r="I84" s="335"/>
      <c r="J84" s="336"/>
      <c r="K84" s="336"/>
      <c r="L84" s="336"/>
      <c r="M84" s="337"/>
      <c r="N84" s="338"/>
      <c r="O84" s="339"/>
      <c r="Q84" s="335"/>
      <c r="R84" s="336"/>
      <c r="S84" s="336"/>
      <c r="T84" s="336"/>
      <c r="U84" s="337"/>
      <c r="V84" s="338"/>
      <c r="W84" s="339"/>
    </row>
    <row r="85" spans="1:50" ht="11.85" customHeight="1">
      <c r="A85" s="347">
        <v>1301</v>
      </c>
      <c r="B85" s="380"/>
      <c r="C85" s="381" t="s">
        <v>3334</v>
      </c>
      <c r="D85" s="382"/>
      <c r="E85" s="351">
        <v>0</v>
      </c>
      <c r="F85" s="352">
        <v>0</v>
      </c>
      <c r="G85" s="346">
        <f t="shared" ref="G85:G90" si="18">F85*E85</f>
        <v>0</v>
      </c>
      <c r="H85" s="277"/>
      <c r="I85" s="347">
        <v>1301</v>
      </c>
      <c r="J85" s="380"/>
      <c r="K85" s="381" t="s">
        <v>3334</v>
      </c>
      <c r="L85" s="382"/>
      <c r="M85" s="351">
        <v>0</v>
      </c>
      <c r="N85" s="352">
        <v>0</v>
      </c>
      <c r="O85" s="346">
        <f t="shared" ref="O85:O90" si="19">N85*M85</f>
        <v>0</v>
      </c>
      <c r="Q85" s="347">
        <v>1301</v>
      </c>
      <c r="R85" s="380"/>
      <c r="S85" s="381" t="s">
        <v>3334</v>
      </c>
      <c r="T85" s="382"/>
      <c r="U85" s="351">
        <v>0</v>
      </c>
      <c r="V85" s="352">
        <v>0</v>
      </c>
      <c r="W85" s="346">
        <f t="shared" ref="W85:W90" si="20">V85*U85</f>
        <v>0</v>
      </c>
    </row>
    <row r="86" spans="1:50" ht="11.85" customHeight="1">
      <c r="A86" s="347">
        <v>1302</v>
      </c>
      <c r="B86" s="380"/>
      <c r="C86" s="381" t="s">
        <v>3335</v>
      </c>
      <c r="D86" s="382"/>
      <c r="E86" s="351">
        <v>0</v>
      </c>
      <c r="F86" s="352">
        <v>0</v>
      </c>
      <c r="G86" s="361">
        <f t="shared" si="18"/>
        <v>0</v>
      </c>
      <c r="H86" s="277"/>
      <c r="I86" s="347">
        <v>1302</v>
      </c>
      <c r="J86" s="380"/>
      <c r="K86" s="381" t="s">
        <v>3335</v>
      </c>
      <c r="L86" s="382"/>
      <c r="M86" s="351">
        <v>0</v>
      </c>
      <c r="N86" s="352">
        <v>0</v>
      </c>
      <c r="O86" s="361">
        <f t="shared" si="19"/>
        <v>0</v>
      </c>
      <c r="Q86" s="347">
        <v>1302</v>
      </c>
      <c r="R86" s="380"/>
      <c r="S86" s="381" t="s">
        <v>3335</v>
      </c>
      <c r="T86" s="382"/>
      <c r="U86" s="351">
        <v>0</v>
      </c>
      <c r="V86" s="352">
        <v>0</v>
      </c>
      <c r="W86" s="361">
        <f t="shared" si="20"/>
        <v>0</v>
      </c>
    </row>
    <row r="87" spans="1:50" ht="11.85" customHeight="1">
      <c r="A87" s="347">
        <v>1303</v>
      </c>
      <c r="B87" s="380"/>
      <c r="C87" s="381" t="s">
        <v>3336</v>
      </c>
      <c r="D87" s="382"/>
      <c r="E87" s="351">
        <v>0</v>
      </c>
      <c r="F87" s="352">
        <v>0</v>
      </c>
      <c r="G87" s="361">
        <f>F87*E87</f>
        <v>0</v>
      </c>
      <c r="H87" s="277"/>
      <c r="I87" s="347">
        <v>1303</v>
      </c>
      <c r="J87" s="380"/>
      <c r="K87" s="381" t="s">
        <v>3336</v>
      </c>
      <c r="L87" s="382"/>
      <c r="M87" s="351">
        <v>0</v>
      </c>
      <c r="N87" s="352">
        <v>0</v>
      </c>
      <c r="O87" s="361">
        <f t="shared" si="19"/>
        <v>0</v>
      </c>
      <c r="Q87" s="347">
        <v>1303</v>
      </c>
      <c r="R87" s="380"/>
      <c r="S87" s="381" t="s">
        <v>3336</v>
      </c>
      <c r="T87" s="382"/>
      <c r="U87" s="351">
        <v>0</v>
      </c>
      <c r="V87" s="352">
        <v>0</v>
      </c>
      <c r="W87" s="361">
        <f t="shared" si="20"/>
        <v>0</v>
      </c>
    </row>
    <row r="88" spans="1:50" ht="11.85" customHeight="1">
      <c r="A88" s="347">
        <v>1304</v>
      </c>
      <c r="B88" s="380"/>
      <c r="C88" s="381" t="s">
        <v>3337</v>
      </c>
      <c r="D88" s="383"/>
      <c r="E88" s="351">
        <v>0</v>
      </c>
      <c r="F88" s="352">
        <v>0</v>
      </c>
      <c r="G88" s="361">
        <f t="shared" si="18"/>
        <v>0</v>
      </c>
      <c r="H88" s="277"/>
      <c r="I88" s="347">
        <v>1304</v>
      </c>
      <c r="J88" s="380"/>
      <c r="K88" s="381" t="s">
        <v>3337</v>
      </c>
      <c r="L88" s="383"/>
      <c r="M88" s="351">
        <v>0</v>
      </c>
      <c r="N88" s="352">
        <v>0</v>
      </c>
      <c r="O88" s="361">
        <f t="shared" si="19"/>
        <v>0</v>
      </c>
      <c r="Q88" s="347">
        <v>1304</v>
      </c>
      <c r="R88" s="380"/>
      <c r="S88" s="381" t="s">
        <v>3337</v>
      </c>
      <c r="T88" s="383"/>
      <c r="U88" s="351">
        <v>0</v>
      </c>
      <c r="V88" s="352">
        <v>0</v>
      </c>
      <c r="W88" s="361">
        <f t="shared" si="20"/>
        <v>0</v>
      </c>
    </row>
    <row r="89" spans="1:50" s="314" customFormat="1" ht="11.85" customHeight="1">
      <c r="A89" s="347">
        <v>1305</v>
      </c>
      <c r="B89" s="348"/>
      <c r="C89" s="384" t="s">
        <v>3338</v>
      </c>
      <c r="D89" s="385"/>
      <c r="E89" s="351">
        <v>0</v>
      </c>
      <c r="F89" s="352">
        <v>0</v>
      </c>
      <c r="G89" s="353">
        <f t="shared" si="18"/>
        <v>0</v>
      </c>
      <c r="H89" s="354"/>
      <c r="I89" s="347">
        <v>1305</v>
      </c>
      <c r="J89" s="348"/>
      <c r="K89" s="384" t="s">
        <v>3338</v>
      </c>
      <c r="L89" s="385"/>
      <c r="M89" s="351">
        <v>0</v>
      </c>
      <c r="N89" s="352">
        <v>0</v>
      </c>
      <c r="O89" s="353">
        <f t="shared" si="19"/>
        <v>0</v>
      </c>
      <c r="Q89" s="347">
        <v>1305</v>
      </c>
      <c r="R89" s="348"/>
      <c r="S89" s="384" t="s">
        <v>3338</v>
      </c>
      <c r="T89" s="385"/>
      <c r="U89" s="351">
        <v>0</v>
      </c>
      <c r="V89" s="352">
        <v>0</v>
      </c>
      <c r="W89" s="353">
        <f t="shared" si="20"/>
        <v>0</v>
      </c>
    </row>
    <row r="90" spans="1:50" s="314" customFormat="1" ht="11.85" customHeight="1">
      <c r="A90" s="347">
        <v>1306</v>
      </c>
      <c r="B90" s="348"/>
      <c r="C90" s="355" t="s">
        <v>3339</v>
      </c>
      <c r="D90" s="385"/>
      <c r="E90" s="351">
        <v>0</v>
      </c>
      <c r="F90" s="352">
        <v>0</v>
      </c>
      <c r="G90" s="353">
        <f t="shared" si="18"/>
        <v>0</v>
      </c>
      <c r="H90" s="354"/>
      <c r="I90" s="347">
        <v>1306</v>
      </c>
      <c r="J90" s="348"/>
      <c r="K90" s="355" t="s">
        <v>3339</v>
      </c>
      <c r="L90" s="385"/>
      <c r="M90" s="351">
        <v>0</v>
      </c>
      <c r="N90" s="352">
        <v>0</v>
      </c>
      <c r="O90" s="353">
        <f t="shared" si="19"/>
        <v>0</v>
      </c>
      <c r="Q90" s="347">
        <v>1306</v>
      </c>
      <c r="R90" s="348"/>
      <c r="S90" s="355" t="s">
        <v>3339</v>
      </c>
      <c r="T90" s="385"/>
      <c r="U90" s="351">
        <v>0</v>
      </c>
      <c r="V90" s="352">
        <v>0</v>
      </c>
      <c r="W90" s="353">
        <f t="shared" si="20"/>
        <v>0</v>
      </c>
    </row>
    <row r="91" spans="1:50" ht="11.85" customHeight="1">
      <c r="A91" s="386"/>
      <c r="B91" s="314"/>
      <c r="C91" s="314"/>
      <c r="D91" s="314"/>
      <c r="E91" s="387"/>
      <c r="F91" s="388"/>
      <c r="G91" s="389"/>
      <c r="H91" s="354"/>
      <c r="I91" s="386"/>
      <c r="J91" s="314"/>
      <c r="K91" s="314"/>
      <c r="L91" s="314"/>
      <c r="M91" s="387"/>
      <c r="N91" s="388"/>
      <c r="O91" s="389"/>
      <c r="P91" s="314"/>
      <c r="Q91" s="386"/>
      <c r="R91" s="314"/>
      <c r="S91" s="314"/>
      <c r="T91" s="314"/>
      <c r="U91" s="387"/>
      <c r="V91" s="388"/>
      <c r="W91" s="389"/>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row>
    <row r="92" spans="1:50" s="368" customFormat="1" ht="12" customHeight="1">
      <c r="A92" s="333">
        <v>1400</v>
      </c>
      <c r="B92" s="326"/>
      <c r="C92" s="326"/>
      <c r="D92" s="326" t="s">
        <v>2319</v>
      </c>
      <c r="E92" s="327">
        <f>SUM(E94)</f>
        <v>0</v>
      </c>
      <c r="F92" s="328"/>
      <c r="G92" s="329">
        <f>SUM(G94)</f>
        <v>0</v>
      </c>
      <c r="H92" s="330"/>
      <c r="I92" s="333">
        <v>1400</v>
      </c>
      <c r="J92" s="326"/>
      <c r="K92" s="326"/>
      <c r="L92" s="326" t="s">
        <v>2319</v>
      </c>
      <c r="M92" s="327">
        <f>SUM(M94)</f>
        <v>0</v>
      </c>
      <c r="N92" s="328"/>
      <c r="O92" s="329">
        <f>SUM(O94)</f>
        <v>0</v>
      </c>
      <c r="Q92" s="333">
        <v>1400</v>
      </c>
      <c r="R92" s="326"/>
      <c r="S92" s="326"/>
      <c r="T92" s="326" t="s">
        <v>2319</v>
      </c>
      <c r="U92" s="327">
        <f>SUM(U94)</f>
        <v>0</v>
      </c>
      <c r="V92" s="328"/>
      <c r="W92" s="329">
        <f>SUM(W94)</f>
        <v>0</v>
      </c>
    </row>
    <row r="93" spans="1:50" ht="11.85" customHeight="1">
      <c r="A93" s="335" t="s">
        <v>2319</v>
      </c>
      <c r="B93" s="336"/>
      <c r="C93" s="336"/>
      <c r="D93" s="336"/>
      <c r="E93" s="337"/>
      <c r="F93" s="338"/>
      <c r="G93" s="339"/>
      <c r="H93" s="262"/>
      <c r="I93" s="335" t="s">
        <v>2319</v>
      </c>
      <c r="J93" s="336"/>
      <c r="K93" s="336"/>
      <c r="L93" s="336"/>
      <c r="M93" s="337"/>
      <c r="N93" s="338"/>
      <c r="O93" s="339"/>
      <c r="Q93" s="335" t="s">
        <v>2319</v>
      </c>
      <c r="R93" s="336"/>
      <c r="S93" s="336"/>
      <c r="T93" s="336"/>
      <c r="U93" s="337"/>
      <c r="V93" s="338"/>
      <c r="W93" s="339"/>
    </row>
    <row r="94" spans="1:50" ht="11.85" customHeight="1">
      <c r="A94" s="347">
        <v>1401</v>
      </c>
      <c r="B94" s="341" t="s">
        <v>2319</v>
      </c>
      <c r="C94" s="390" t="s">
        <v>3426</v>
      </c>
      <c r="D94" s="383"/>
      <c r="E94" s="343">
        <v>0</v>
      </c>
      <c r="F94" s="352">
        <v>0</v>
      </c>
      <c r="G94" s="361">
        <f>F94*E94</f>
        <v>0</v>
      </c>
      <c r="H94" s="277"/>
      <c r="I94" s="347">
        <v>1401</v>
      </c>
      <c r="J94" s="341" t="s">
        <v>2319</v>
      </c>
      <c r="K94" s="390" t="s">
        <v>3426</v>
      </c>
      <c r="L94" s="383"/>
      <c r="M94" s="343">
        <v>0</v>
      </c>
      <c r="N94" s="352">
        <v>0</v>
      </c>
      <c r="O94" s="361">
        <f>N94*M94</f>
        <v>0</v>
      </c>
      <c r="Q94" s="347">
        <v>1401</v>
      </c>
      <c r="R94" s="341" t="s">
        <v>2319</v>
      </c>
      <c r="S94" s="390" t="s">
        <v>3426</v>
      </c>
      <c r="T94" s="383"/>
      <c r="U94" s="343">
        <v>0</v>
      </c>
      <c r="V94" s="352">
        <v>0</v>
      </c>
      <c r="W94" s="361">
        <f>V94*U94</f>
        <v>0</v>
      </c>
    </row>
    <row r="95" spans="1:50" ht="11.85" customHeight="1">
      <c r="A95" s="300"/>
      <c r="B95" s="270"/>
      <c r="C95" s="391"/>
      <c r="D95" s="391"/>
      <c r="E95" s="321"/>
      <c r="F95" s="322"/>
      <c r="G95" s="323"/>
      <c r="H95" s="277"/>
      <c r="I95" s="300"/>
      <c r="J95" s="270"/>
      <c r="K95" s="391"/>
      <c r="L95" s="391"/>
      <c r="M95" s="321"/>
      <c r="N95" s="322"/>
      <c r="O95" s="323"/>
      <c r="Q95" s="300"/>
      <c r="R95" s="270"/>
      <c r="S95" s="391"/>
      <c r="T95" s="391"/>
      <c r="U95" s="321"/>
      <c r="V95" s="322"/>
      <c r="W95" s="323"/>
    </row>
    <row r="96" spans="1:50" s="368" customFormat="1" ht="12" customHeight="1">
      <c r="A96" s="333">
        <v>1500</v>
      </c>
      <c r="B96" s="326"/>
      <c r="C96" s="326"/>
      <c r="D96" s="326"/>
      <c r="E96" s="327" t="s">
        <v>2319</v>
      </c>
      <c r="F96" s="328"/>
      <c r="G96" s="329">
        <f>SUM(G98)</f>
        <v>0</v>
      </c>
      <c r="H96" s="330"/>
      <c r="I96" s="333">
        <v>1500</v>
      </c>
      <c r="J96" s="326"/>
      <c r="K96" s="326"/>
      <c r="L96" s="326"/>
      <c r="M96" s="327" t="s">
        <v>2319</v>
      </c>
      <c r="N96" s="328"/>
      <c r="O96" s="329">
        <f>SUM(O98)</f>
        <v>0</v>
      </c>
      <c r="Q96" s="333">
        <v>1500</v>
      </c>
      <c r="R96" s="326"/>
      <c r="S96" s="326"/>
      <c r="T96" s="326"/>
      <c r="U96" s="327" t="s">
        <v>2319</v>
      </c>
      <c r="V96" s="328"/>
      <c r="W96" s="329">
        <f>SUM(W98)</f>
        <v>0</v>
      </c>
    </row>
    <row r="97" spans="1:23" ht="11.85" customHeight="1">
      <c r="A97" s="335"/>
      <c r="B97" s="336"/>
      <c r="C97" s="392"/>
      <c r="D97" s="392"/>
      <c r="E97" s="393"/>
      <c r="F97" s="394"/>
      <c r="G97" s="339"/>
      <c r="H97" s="262"/>
      <c r="I97" s="335"/>
      <c r="J97" s="336"/>
      <c r="K97" s="392"/>
      <c r="L97" s="392"/>
      <c r="M97" s="393"/>
      <c r="N97" s="394"/>
      <c r="O97" s="339"/>
      <c r="Q97" s="335"/>
      <c r="R97" s="336"/>
      <c r="S97" s="392"/>
      <c r="T97" s="392"/>
      <c r="U97" s="393"/>
      <c r="V97" s="394"/>
      <c r="W97" s="339"/>
    </row>
    <row r="98" spans="1:23" s="314" customFormat="1" ht="11.85" customHeight="1">
      <c r="A98" s="395">
        <v>1501</v>
      </c>
      <c r="B98" s="348"/>
      <c r="C98" s="349" t="s">
        <v>3340</v>
      </c>
      <c r="D98" s="351"/>
      <c r="E98" s="351" t="s">
        <v>2319</v>
      </c>
      <c r="F98" s="396" t="s">
        <v>2319</v>
      </c>
      <c r="G98" s="353">
        <v>0</v>
      </c>
      <c r="H98" s="354"/>
      <c r="I98" s="395">
        <v>1501</v>
      </c>
      <c r="J98" s="348"/>
      <c r="K98" s="349" t="s">
        <v>3340</v>
      </c>
      <c r="L98" s="351"/>
      <c r="M98" s="351" t="s">
        <v>2319</v>
      </c>
      <c r="N98" s="396" t="s">
        <v>2319</v>
      </c>
      <c r="O98" s="353">
        <v>0</v>
      </c>
      <c r="Q98" s="395">
        <v>1501</v>
      </c>
      <c r="R98" s="348"/>
      <c r="S98" s="349" t="s">
        <v>3340</v>
      </c>
      <c r="T98" s="351"/>
      <c r="U98" s="351" t="s">
        <v>2319</v>
      </c>
      <c r="V98" s="396" t="s">
        <v>2319</v>
      </c>
      <c r="W98" s="353">
        <v>0</v>
      </c>
    </row>
    <row r="99" spans="1:23" ht="11.85" customHeight="1">
      <c r="A99" s="397"/>
      <c r="B99" s="398"/>
      <c r="C99" s="391"/>
      <c r="D99" s="391"/>
      <c r="E99" s="321"/>
      <c r="F99" s="322"/>
      <c r="G99" s="389"/>
      <c r="H99" s="277"/>
      <c r="I99" s="397"/>
      <c r="J99" s="398"/>
      <c r="K99" s="391"/>
      <c r="L99" s="391"/>
      <c r="M99" s="321"/>
      <c r="N99" s="322"/>
      <c r="O99" s="389"/>
      <c r="Q99" s="397"/>
      <c r="R99" s="398"/>
      <c r="S99" s="391"/>
      <c r="T99" s="391"/>
      <c r="U99" s="321"/>
      <c r="V99" s="322"/>
      <c r="W99" s="389"/>
    </row>
    <row r="100" spans="1:23" s="368" customFormat="1" ht="12" customHeight="1">
      <c r="A100" s="399">
        <v>1600</v>
      </c>
      <c r="B100" s="326"/>
      <c r="C100" s="326"/>
      <c r="D100" s="326"/>
      <c r="E100" s="327" t="s">
        <v>2319</v>
      </c>
      <c r="F100" s="328"/>
      <c r="G100" s="329">
        <f>SUM(G102)</f>
        <v>0</v>
      </c>
      <c r="H100" s="330"/>
      <c r="I100" s="399">
        <v>1600</v>
      </c>
      <c r="J100" s="326"/>
      <c r="K100" s="326"/>
      <c r="L100" s="326"/>
      <c r="M100" s="327" t="s">
        <v>2319</v>
      </c>
      <c r="N100" s="328"/>
      <c r="O100" s="329">
        <f>SUM(O102)</f>
        <v>0</v>
      </c>
      <c r="Q100" s="399">
        <v>1600</v>
      </c>
      <c r="R100" s="326"/>
      <c r="S100" s="326"/>
      <c r="T100" s="326"/>
      <c r="U100" s="327" t="s">
        <v>2319</v>
      </c>
      <c r="V100" s="328"/>
      <c r="W100" s="329">
        <f>SUM(W102)</f>
        <v>0</v>
      </c>
    </row>
    <row r="101" spans="1:23" ht="11.85" customHeight="1">
      <c r="A101" s="335"/>
      <c r="B101" s="400"/>
      <c r="C101" s="401"/>
      <c r="D101" s="401"/>
      <c r="E101" s="393"/>
      <c r="F101" s="394"/>
      <c r="G101" s="402"/>
      <c r="H101" s="262"/>
      <c r="I101" s="335"/>
      <c r="J101" s="400"/>
      <c r="K101" s="401"/>
      <c r="L101" s="401"/>
      <c r="M101" s="393"/>
      <c r="N101" s="394"/>
      <c r="O101" s="402"/>
      <c r="Q101" s="335"/>
      <c r="R101" s="400"/>
      <c r="S101" s="401"/>
      <c r="T101" s="401"/>
      <c r="U101" s="393"/>
      <c r="V101" s="394"/>
      <c r="W101" s="402"/>
    </row>
    <row r="102" spans="1:23" ht="11.85" customHeight="1">
      <c r="A102" s="347">
        <v>1601</v>
      </c>
      <c r="B102" s="380"/>
      <c r="C102" s="381" t="s">
        <v>3433</v>
      </c>
      <c r="D102" s="383"/>
      <c r="E102" s="343" t="s">
        <v>2319</v>
      </c>
      <c r="F102" s="403" t="s">
        <v>2319</v>
      </c>
      <c r="G102" s="361">
        <v>0</v>
      </c>
      <c r="H102" s="277"/>
      <c r="I102" s="347">
        <v>1601</v>
      </c>
      <c r="J102" s="380"/>
      <c r="K102" s="381" t="s">
        <v>3433</v>
      </c>
      <c r="L102" s="383"/>
      <c r="M102" s="343" t="s">
        <v>2319</v>
      </c>
      <c r="N102" s="403" t="s">
        <v>2319</v>
      </c>
      <c r="O102" s="361">
        <v>0</v>
      </c>
      <c r="Q102" s="347">
        <v>1601</v>
      </c>
      <c r="R102" s="380"/>
      <c r="S102" s="381" t="s">
        <v>3433</v>
      </c>
      <c r="T102" s="383"/>
      <c r="U102" s="343" t="s">
        <v>2319</v>
      </c>
      <c r="V102" s="403" t="s">
        <v>2319</v>
      </c>
      <c r="W102" s="361">
        <v>0</v>
      </c>
    </row>
    <row r="103" spans="1:23" ht="11.85" customHeight="1">
      <c r="A103" s="300"/>
      <c r="B103" s="270"/>
      <c r="C103" s="391"/>
      <c r="D103" s="391" t="s">
        <v>2319</v>
      </c>
      <c r="E103" s="378"/>
      <c r="F103" s="379"/>
      <c r="G103" s="323"/>
      <c r="H103" s="277"/>
      <c r="I103" s="300"/>
      <c r="J103" s="270"/>
      <c r="K103" s="391"/>
      <c r="L103" s="391" t="s">
        <v>2319</v>
      </c>
      <c r="M103" s="378"/>
      <c r="N103" s="379"/>
      <c r="O103" s="323"/>
      <c r="Q103" s="300"/>
      <c r="R103" s="270"/>
      <c r="S103" s="391"/>
      <c r="T103" s="391" t="s">
        <v>2319</v>
      </c>
      <c r="U103" s="378"/>
      <c r="V103" s="379"/>
      <c r="W103" s="323"/>
    </row>
    <row r="104" spans="1:23" s="368" customFormat="1" ht="12" customHeight="1">
      <c r="A104" s="399">
        <v>1700</v>
      </c>
      <c r="B104" s="326"/>
      <c r="C104" s="326"/>
      <c r="D104" s="326"/>
      <c r="E104" s="327">
        <f>SUM(E106:E108)</f>
        <v>0</v>
      </c>
      <c r="F104" s="328"/>
      <c r="G104" s="329">
        <f>SUM(G106:G108)</f>
        <v>0</v>
      </c>
      <c r="H104" s="330"/>
      <c r="I104" s="399">
        <v>1700</v>
      </c>
      <c r="J104" s="326"/>
      <c r="K104" s="326"/>
      <c r="L104" s="326"/>
      <c r="M104" s="327">
        <f>SUM(M106:M108)</f>
        <v>0</v>
      </c>
      <c r="N104" s="328"/>
      <c r="O104" s="329">
        <f>SUM(O106:O108)</f>
        <v>0</v>
      </c>
      <c r="Q104" s="399">
        <v>1700</v>
      </c>
      <c r="R104" s="326"/>
      <c r="S104" s="326"/>
      <c r="T104" s="326"/>
      <c r="U104" s="327">
        <f>SUM(U106:U108)</f>
        <v>0</v>
      </c>
      <c r="V104" s="328"/>
      <c r="W104" s="329">
        <f>SUM(W106:W108)</f>
        <v>0</v>
      </c>
    </row>
    <row r="105" spans="1:23" s="411" customFormat="1" ht="11.85" customHeight="1">
      <c r="A105" s="404"/>
      <c r="B105" s="405"/>
      <c r="C105" s="406"/>
      <c r="D105" s="406"/>
      <c r="E105" s="407"/>
      <c r="F105" s="408"/>
      <c r="G105" s="409"/>
      <c r="H105" s="410"/>
      <c r="I105" s="404"/>
      <c r="J105" s="405"/>
      <c r="K105" s="406"/>
      <c r="L105" s="406"/>
      <c r="M105" s="407"/>
      <c r="N105" s="408"/>
      <c r="O105" s="409"/>
      <c r="Q105" s="404"/>
      <c r="R105" s="405"/>
      <c r="S105" s="406"/>
      <c r="T105" s="406"/>
      <c r="U105" s="407"/>
      <c r="V105" s="408"/>
      <c r="W105" s="409"/>
    </row>
    <row r="106" spans="1:23" s="314" customFormat="1" ht="11.85" customHeight="1">
      <c r="A106" s="412">
        <v>1701</v>
      </c>
      <c r="B106" s="348"/>
      <c r="C106" s="349" t="s">
        <v>3341</v>
      </c>
      <c r="D106" s="351"/>
      <c r="E106" s="351">
        <v>0</v>
      </c>
      <c r="F106" s="396">
        <v>0</v>
      </c>
      <c r="G106" s="353">
        <f>F106*E106</f>
        <v>0</v>
      </c>
      <c r="H106" s="354"/>
      <c r="I106" s="412">
        <v>1701</v>
      </c>
      <c r="J106" s="348"/>
      <c r="K106" s="349" t="s">
        <v>3341</v>
      </c>
      <c r="L106" s="351"/>
      <c r="M106" s="351">
        <v>0</v>
      </c>
      <c r="N106" s="396">
        <v>0</v>
      </c>
      <c r="O106" s="353">
        <f>N106*M106</f>
        <v>0</v>
      </c>
      <c r="Q106" s="412">
        <v>1701</v>
      </c>
      <c r="R106" s="348"/>
      <c r="S106" s="349" t="s">
        <v>3341</v>
      </c>
      <c r="T106" s="351"/>
      <c r="U106" s="351">
        <v>0</v>
      </c>
      <c r="V106" s="396">
        <v>0</v>
      </c>
      <c r="W106" s="353">
        <f>V106*U106</f>
        <v>0</v>
      </c>
    </row>
    <row r="107" spans="1:23" s="314" customFormat="1" ht="11.85" customHeight="1">
      <c r="A107" s="412">
        <v>1702</v>
      </c>
      <c r="B107" s="348"/>
      <c r="C107" s="349" t="s">
        <v>276</v>
      </c>
      <c r="D107" s="351"/>
      <c r="E107" s="351">
        <v>0</v>
      </c>
      <c r="F107" s="396">
        <v>0</v>
      </c>
      <c r="G107" s="353">
        <f>F107*E107</f>
        <v>0</v>
      </c>
      <c r="H107" s="354"/>
      <c r="I107" s="412">
        <v>1702</v>
      </c>
      <c r="J107" s="348"/>
      <c r="K107" s="349" t="s">
        <v>276</v>
      </c>
      <c r="L107" s="351"/>
      <c r="M107" s="351">
        <v>0</v>
      </c>
      <c r="N107" s="396">
        <v>0</v>
      </c>
      <c r="O107" s="353">
        <f>N107*M107</f>
        <v>0</v>
      </c>
      <c r="Q107" s="412">
        <v>1702</v>
      </c>
      <c r="R107" s="348"/>
      <c r="S107" s="349" t="s">
        <v>276</v>
      </c>
      <c r="T107" s="351"/>
      <c r="U107" s="351">
        <v>0</v>
      </c>
      <c r="V107" s="396">
        <v>0</v>
      </c>
      <c r="W107" s="353">
        <f>V107*U107</f>
        <v>0</v>
      </c>
    </row>
    <row r="108" spans="1:23" s="314" customFormat="1" ht="11.85" customHeight="1">
      <c r="A108" s="412">
        <v>1703</v>
      </c>
      <c r="B108" s="348"/>
      <c r="C108" s="349" t="s">
        <v>3416</v>
      </c>
      <c r="D108" s="351"/>
      <c r="E108" s="351">
        <v>0</v>
      </c>
      <c r="F108" s="396">
        <v>0</v>
      </c>
      <c r="G108" s="353">
        <f>F108*E108</f>
        <v>0</v>
      </c>
      <c r="H108" s="354"/>
      <c r="I108" s="412">
        <v>1703</v>
      </c>
      <c r="J108" s="348"/>
      <c r="K108" s="349" t="s">
        <v>3416</v>
      </c>
      <c r="L108" s="351"/>
      <c r="M108" s="351">
        <v>0</v>
      </c>
      <c r="N108" s="396">
        <v>0</v>
      </c>
      <c r="O108" s="353">
        <f>N108*M108</f>
        <v>0</v>
      </c>
      <c r="Q108" s="412">
        <v>1703</v>
      </c>
      <c r="R108" s="348"/>
      <c r="S108" s="349" t="s">
        <v>3416</v>
      </c>
      <c r="T108" s="351"/>
      <c r="U108" s="351">
        <v>0</v>
      </c>
      <c r="V108" s="396">
        <v>0</v>
      </c>
      <c r="W108" s="353">
        <f>V108*U108</f>
        <v>0</v>
      </c>
    </row>
    <row r="109" spans="1:23" ht="11.85" customHeight="1">
      <c r="A109" s="413"/>
      <c r="B109" s="270"/>
      <c r="C109" s="391"/>
      <c r="D109" s="391"/>
      <c r="E109" s="378"/>
      <c r="F109" s="379"/>
      <c r="G109" s="277"/>
      <c r="H109" s="277"/>
      <c r="I109" s="413"/>
      <c r="J109" s="270"/>
      <c r="K109" s="391"/>
      <c r="L109" s="391"/>
      <c r="M109" s="378"/>
      <c r="N109" s="379"/>
      <c r="O109" s="277"/>
      <c r="Q109" s="413"/>
      <c r="R109" s="270"/>
      <c r="S109" s="391"/>
      <c r="T109" s="391"/>
      <c r="U109" s="378"/>
      <c r="V109" s="379"/>
      <c r="W109" s="277"/>
    </row>
    <row r="110" spans="1:23" s="368" customFormat="1" ht="12" customHeight="1">
      <c r="A110" s="333">
        <v>1800</v>
      </c>
      <c r="B110" s="326"/>
      <c r="C110" s="326"/>
      <c r="D110" s="326"/>
      <c r="E110" s="327" t="s">
        <v>2319</v>
      </c>
      <c r="F110" s="328"/>
      <c r="G110" s="329">
        <f>SUM(G112)</f>
        <v>0</v>
      </c>
      <c r="H110" s="330"/>
      <c r="I110" s="333">
        <v>1800</v>
      </c>
      <c r="J110" s="326"/>
      <c r="K110" s="326"/>
      <c r="L110" s="326"/>
      <c r="M110" s="327" t="s">
        <v>2319</v>
      </c>
      <c r="N110" s="328"/>
      <c r="O110" s="329">
        <f>SUM(O112)</f>
        <v>0</v>
      </c>
      <c r="Q110" s="333">
        <v>1800</v>
      </c>
      <c r="R110" s="326"/>
      <c r="S110" s="326"/>
      <c r="T110" s="326"/>
      <c r="U110" s="327" t="s">
        <v>2319</v>
      </c>
      <c r="V110" s="328"/>
      <c r="W110" s="329">
        <f>SUM(W112)</f>
        <v>0</v>
      </c>
    </row>
    <row r="111" spans="1:23" s="419" customFormat="1" ht="11.85" customHeight="1">
      <c r="A111" s="414"/>
      <c r="B111" s="415"/>
      <c r="C111" s="415"/>
      <c r="D111" s="415"/>
      <c r="E111" s="416"/>
      <c r="F111" s="417"/>
      <c r="G111" s="418"/>
      <c r="H111" s="410"/>
      <c r="I111" s="414"/>
      <c r="J111" s="415"/>
      <c r="K111" s="415"/>
      <c r="L111" s="415"/>
      <c r="M111" s="416"/>
      <c r="N111" s="417"/>
      <c r="O111" s="418"/>
      <c r="Q111" s="414"/>
      <c r="R111" s="415"/>
      <c r="S111" s="415"/>
      <c r="T111" s="415"/>
      <c r="U111" s="416"/>
      <c r="V111" s="417"/>
      <c r="W111" s="418"/>
    </row>
    <row r="112" spans="1:23" s="423" customFormat="1" ht="11.85" customHeight="1">
      <c r="A112" s="412">
        <v>1800</v>
      </c>
      <c r="B112" s="420"/>
      <c r="C112" s="421" t="s">
        <v>3342</v>
      </c>
      <c r="D112" s="422"/>
      <c r="E112" s="343" t="s">
        <v>2319</v>
      </c>
      <c r="F112" s="403" t="s">
        <v>2319</v>
      </c>
      <c r="G112" s="361">
        <v>0</v>
      </c>
      <c r="H112" s="262"/>
      <c r="I112" s="412">
        <v>1800</v>
      </c>
      <c r="J112" s="420"/>
      <c r="K112" s="421" t="s">
        <v>3342</v>
      </c>
      <c r="L112" s="422"/>
      <c r="M112" s="343" t="s">
        <v>2319</v>
      </c>
      <c r="N112" s="403" t="s">
        <v>2319</v>
      </c>
      <c r="O112" s="361">
        <v>0</v>
      </c>
      <c r="Q112" s="412">
        <v>1800</v>
      </c>
      <c r="R112" s="420"/>
      <c r="S112" s="421" t="s">
        <v>3342</v>
      </c>
      <c r="T112" s="422"/>
      <c r="U112" s="343" t="s">
        <v>2319</v>
      </c>
      <c r="V112" s="403" t="s">
        <v>2319</v>
      </c>
      <c r="W112" s="361">
        <v>0</v>
      </c>
    </row>
    <row r="113" spans="1:23" ht="11.85" customHeight="1">
      <c r="A113" s="300"/>
      <c r="E113" s="321"/>
      <c r="F113" s="322"/>
      <c r="G113" s="323"/>
      <c r="H113" s="262"/>
      <c r="I113" s="300"/>
      <c r="M113" s="321"/>
      <c r="N113" s="322"/>
      <c r="O113" s="323"/>
      <c r="Q113" s="300"/>
      <c r="U113" s="321"/>
      <c r="V113" s="322"/>
      <c r="W113" s="323"/>
    </row>
    <row r="114" spans="1:23" s="368" customFormat="1" ht="12" customHeight="1">
      <c r="A114" s="333">
        <v>1900</v>
      </c>
      <c r="B114" s="326"/>
      <c r="C114" s="326"/>
      <c r="D114" s="326"/>
      <c r="E114" s="327" t="s">
        <v>2319</v>
      </c>
      <c r="F114" s="328"/>
      <c r="G114" s="329">
        <f>SUM(G116:G119)</f>
        <v>0</v>
      </c>
      <c r="H114" s="330"/>
      <c r="I114" s="333">
        <v>1900</v>
      </c>
      <c r="J114" s="326"/>
      <c r="K114" s="326"/>
      <c r="L114" s="326"/>
      <c r="M114" s="327" t="s">
        <v>2319</v>
      </c>
      <c r="N114" s="328"/>
      <c r="O114" s="329">
        <f>SUM(O116:O119)</f>
        <v>0</v>
      </c>
      <c r="Q114" s="333">
        <v>1900</v>
      </c>
      <c r="R114" s="326"/>
      <c r="S114" s="326"/>
      <c r="T114" s="326"/>
      <c r="U114" s="327" t="s">
        <v>2319</v>
      </c>
      <c r="V114" s="328"/>
      <c r="W114" s="329">
        <f>SUM(W116:W119)</f>
        <v>0</v>
      </c>
    </row>
    <row r="115" spans="1:23" s="419" customFormat="1" ht="11.85" customHeight="1">
      <c r="A115" s="414"/>
      <c r="B115" s="415"/>
      <c r="C115" s="415"/>
      <c r="D115" s="415"/>
      <c r="E115" s="416"/>
      <c r="F115" s="417"/>
      <c r="G115" s="418"/>
      <c r="H115" s="410"/>
      <c r="I115" s="414"/>
      <c r="J115" s="415"/>
      <c r="K115" s="415"/>
      <c r="L115" s="415"/>
      <c r="M115" s="416"/>
      <c r="N115" s="417"/>
      <c r="O115" s="418"/>
      <c r="Q115" s="414"/>
      <c r="R115" s="415"/>
      <c r="S115" s="415"/>
      <c r="T115" s="415"/>
      <c r="U115" s="416"/>
      <c r="V115" s="417"/>
      <c r="W115" s="418"/>
    </row>
    <row r="116" spans="1:23" s="423" customFormat="1" ht="11.25" customHeight="1">
      <c r="A116" s="424">
        <v>1910</v>
      </c>
      <c r="B116" s="425"/>
      <c r="C116" s="426" t="s">
        <v>3343</v>
      </c>
      <c r="D116" s="422"/>
      <c r="E116" s="351" t="s">
        <v>2319</v>
      </c>
      <c r="F116" s="396" t="s">
        <v>2319</v>
      </c>
      <c r="G116" s="353">
        <v>0</v>
      </c>
      <c r="H116" s="354"/>
      <c r="I116" s="424">
        <v>1910</v>
      </c>
      <c r="J116" s="425"/>
      <c r="K116" s="426" t="s">
        <v>3343</v>
      </c>
      <c r="L116" s="422"/>
      <c r="M116" s="351" t="s">
        <v>2319</v>
      </c>
      <c r="N116" s="396" t="s">
        <v>2319</v>
      </c>
      <c r="O116" s="353">
        <v>0</v>
      </c>
      <c r="Q116" s="424">
        <v>1910</v>
      </c>
      <c r="R116" s="425"/>
      <c r="S116" s="426" t="s">
        <v>3343</v>
      </c>
      <c r="T116" s="422"/>
      <c r="U116" s="351" t="s">
        <v>2319</v>
      </c>
      <c r="V116" s="396" t="s">
        <v>2319</v>
      </c>
      <c r="W116" s="353">
        <v>0</v>
      </c>
    </row>
    <row r="117" spans="1:23" s="423" customFormat="1" ht="11.85" customHeight="1">
      <c r="A117" s="424">
        <v>1920</v>
      </c>
      <c r="B117" s="425"/>
      <c r="C117" s="426" t="s">
        <v>3344</v>
      </c>
      <c r="D117" s="422"/>
      <c r="E117" s="351" t="s">
        <v>2319</v>
      </c>
      <c r="F117" s="396" t="s">
        <v>2319</v>
      </c>
      <c r="G117" s="353">
        <v>0</v>
      </c>
      <c r="H117" s="354"/>
      <c r="I117" s="424">
        <v>1920</v>
      </c>
      <c r="J117" s="425"/>
      <c r="K117" s="426" t="s">
        <v>3344</v>
      </c>
      <c r="L117" s="422"/>
      <c r="M117" s="351" t="s">
        <v>2319</v>
      </c>
      <c r="N117" s="396" t="s">
        <v>2319</v>
      </c>
      <c r="O117" s="353">
        <v>0</v>
      </c>
      <c r="Q117" s="424">
        <v>1920</v>
      </c>
      <c r="R117" s="425"/>
      <c r="S117" s="426" t="s">
        <v>3344</v>
      </c>
      <c r="T117" s="422"/>
      <c r="U117" s="351" t="s">
        <v>2319</v>
      </c>
      <c r="V117" s="396" t="s">
        <v>2319</v>
      </c>
      <c r="W117" s="353">
        <v>0</v>
      </c>
    </row>
    <row r="118" spans="1:23" s="423" customFormat="1" ht="11.85" customHeight="1">
      <c r="A118" s="424">
        <v>1930</v>
      </c>
      <c r="B118" s="425"/>
      <c r="C118" s="426" t="s">
        <v>426</v>
      </c>
      <c r="D118" s="422"/>
      <c r="E118" s="351" t="s">
        <v>2319</v>
      </c>
      <c r="F118" s="396" t="s">
        <v>2319</v>
      </c>
      <c r="G118" s="353">
        <v>0</v>
      </c>
      <c r="H118" s="354"/>
      <c r="I118" s="424">
        <v>1930</v>
      </c>
      <c r="J118" s="425"/>
      <c r="K118" s="426" t="s">
        <v>426</v>
      </c>
      <c r="L118" s="422"/>
      <c r="M118" s="351" t="s">
        <v>2319</v>
      </c>
      <c r="N118" s="396" t="s">
        <v>2319</v>
      </c>
      <c r="O118" s="353">
        <v>0</v>
      </c>
      <c r="Q118" s="424">
        <v>1930</v>
      </c>
      <c r="R118" s="425"/>
      <c r="S118" s="426" t="s">
        <v>426</v>
      </c>
      <c r="T118" s="422"/>
      <c r="U118" s="351" t="s">
        <v>2319</v>
      </c>
      <c r="V118" s="396" t="s">
        <v>2319</v>
      </c>
      <c r="W118" s="353">
        <v>0</v>
      </c>
    </row>
    <row r="119" spans="1:23" s="423" customFormat="1" ht="11.85" customHeight="1">
      <c r="A119" s="424">
        <v>1940</v>
      </c>
      <c r="B119" s="425"/>
      <c r="C119" s="349" t="s">
        <v>3345</v>
      </c>
      <c r="D119" s="422"/>
      <c r="E119" s="351"/>
      <c r="F119" s="396"/>
      <c r="G119" s="353">
        <v>0</v>
      </c>
      <c r="H119" s="354"/>
      <c r="I119" s="424">
        <v>1940</v>
      </c>
      <c r="J119" s="425"/>
      <c r="K119" s="349" t="s">
        <v>3345</v>
      </c>
      <c r="L119" s="422"/>
      <c r="M119" s="351"/>
      <c r="N119" s="396"/>
      <c r="O119" s="353">
        <v>0</v>
      </c>
      <c r="Q119" s="424">
        <v>1940</v>
      </c>
      <c r="R119" s="425"/>
      <c r="S119" s="349" t="s">
        <v>3345</v>
      </c>
      <c r="T119" s="422"/>
      <c r="U119" s="351"/>
      <c r="V119" s="396"/>
      <c r="W119" s="353">
        <v>0</v>
      </c>
    </row>
    <row r="120" spans="1:23" s="419" customFormat="1" ht="11.85" customHeight="1">
      <c r="A120" s="427"/>
      <c r="B120" s="411"/>
      <c r="C120" s="411"/>
      <c r="D120" s="411"/>
      <c r="E120" s="428"/>
      <c r="F120" s="429"/>
      <c r="G120" s="430"/>
      <c r="H120" s="410"/>
      <c r="I120" s="427"/>
      <c r="J120" s="411"/>
      <c r="K120" s="411"/>
      <c r="L120" s="411"/>
      <c r="M120" s="428"/>
      <c r="N120" s="429"/>
      <c r="O120" s="430"/>
      <c r="Q120" s="427"/>
      <c r="R120" s="411"/>
      <c r="S120" s="411"/>
      <c r="T120" s="411"/>
      <c r="U120" s="428"/>
      <c r="V120" s="429"/>
      <c r="W120" s="430"/>
    </row>
    <row r="121" spans="1:23" ht="11.85" customHeight="1">
      <c r="A121" s="300"/>
      <c r="E121" s="375"/>
      <c r="F121" s="376"/>
      <c r="G121" s="320"/>
      <c r="H121" s="377"/>
      <c r="I121" s="300"/>
      <c r="M121" s="375"/>
      <c r="N121" s="376"/>
      <c r="O121" s="320"/>
      <c r="Q121" s="300"/>
      <c r="U121" s="375"/>
      <c r="V121" s="376"/>
      <c r="W121" s="320"/>
    </row>
    <row r="122" spans="1:23" s="423" customFormat="1" ht="12" customHeight="1">
      <c r="A122" s="431" t="s">
        <v>2319</v>
      </c>
      <c r="B122" s="432"/>
      <c r="C122" s="432"/>
      <c r="D122" s="432"/>
      <c r="E122" s="433"/>
      <c r="F122" s="434"/>
      <c r="G122" s="435">
        <f>SUM(G124,G131,G135,G145,G151,G157,G178,G187,G163,G196,G213+G225+G226)</f>
        <v>0</v>
      </c>
      <c r="H122" s="307"/>
      <c r="I122" s="431" t="s">
        <v>2319</v>
      </c>
      <c r="J122" s="432"/>
      <c r="K122" s="432"/>
      <c r="L122" s="432"/>
      <c r="M122" s="433"/>
      <c r="N122" s="434"/>
      <c r="O122" s="435">
        <f>SUM(O124,O131,O135,O145,O151,O157,O178,O187,O163,O196,O213+O225+O226)</f>
        <v>0</v>
      </c>
      <c r="Q122" s="431" t="s">
        <v>2319</v>
      </c>
      <c r="R122" s="432"/>
      <c r="S122" s="432"/>
      <c r="T122" s="432"/>
      <c r="U122" s="433"/>
      <c r="V122" s="434"/>
      <c r="W122" s="435">
        <f>SUM(W124,W131,W135,W145,W151,W157,W178,W187,W163,W196,W213+W225+W226)</f>
        <v>0</v>
      </c>
    </row>
    <row r="123" spans="1:23" ht="11.85" customHeight="1">
      <c r="A123" s="300"/>
      <c r="E123" s="321"/>
      <c r="F123" s="322"/>
      <c r="G123" s="323"/>
      <c r="H123" s="262"/>
      <c r="I123" s="300"/>
      <c r="M123" s="321"/>
      <c r="N123" s="322"/>
      <c r="O123" s="323"/>
      <c r="Q123" s="300"/>
      <c r="U123" s="321"/>
      <c r="V123" s="322"/>
      <c r="W123" s="323"/>
    </row>
    <row r="124" spans="1:23" s="368" customFormat="1" ht="12" customHeight="1">
      <c r="A124" s="431">
        <v>2000</v>
      </c>
      <c r="B124" s="436" t="s">
        <v>3346</v>
      </c>
      <c r="C124" s="437"/>
      <c r="D124" s="437"/>
      <c r="E124" s="438" t="s">
        <v>2319</v>
      </c>
      <c r="F124" s="439"/>
      <c r="G124" s="440">
        <f>SUM(G126:G129)</f>
        <v>0</v>
      </c>
      <c r="H124" s="330"/>
      <c r="I124" s="431">
        <v>2000</v>
      </c>
      <c r="J124" s="436" t="s">
        <v>3346</v>
      </c>
      <c r="K124" s="437"/>
      <c r="L124" s="437"/>
      <c r="M124" s="438" t="s">
        <v>2319</v>
      </c>
      <c r="N124" s="439"/>
      <c r="O124" s="440">
        <f>SUM(O126:O129)</f>
        <v>0</v>
      </c>
      <c r="Q124" s="431">
        <v>2000</v>
      </c>
      <c r="R124" s="436" t="s">
        <v>3346</v>
      </c>
      <c r="S124" s="437"/>
      <c r="T124" s="437"/>
      <c r="U124" s="438" t="s">
        <v>2319</v>
      </c>
      <c r="V124" s="439"/>
      <c r="W124" s="440">
        <f>SUM(W126:W129)</f>
        <v>0</v>
      </c>
    </row>
    <row r="125" spans="1:23" ht="11.85" customHeight="1">
      <c r="A125" s="441"/>
      <c r="B125" s="442"/>
      <c r="C125" s="442"/>
      <c r="D125" s="442"/>
      <c r="E125" s="443"/>
      <c r="F125" s="444"/>
      <c r="G125" s="445"/>
      <c r="H125" s="262"/>
      <c r="I125" s="441"/>
      <c r="J125" s="442"/>
      <c r="K125" s="442"/>
      <c r="L125" s="442"/>
      <c r="M125" s="443"/>
      <c r="N125" s="444"/>
      <c r="O125" s="445"/>
      <c r="Q125" s="441"/>
      <c r="R125" s="442"/>
      <c r="S125" s="442"/>
      <c r="T125" s="442"/>
      <c r="U125" s="443"/>
      <c r="V125" s="444"/>
      <c r="W125" s="445"/>
    </row>
    <row r="126" spans="1:23" s="314" customFormat="1" ht="11.85" customHeight="1">
      <c r="A126" s="347">
        <v>2001</v>
      </c>
      <c r="B126" s="348"/>
      <c r="C126" s="349" t="s">
        <v>541</v>
      </c>
      <c r="D126" s="351"/>
      <c r="E126" s="351" t="s">
        <v>2319</v>
      </c>
      <c r="F126" s="396" t="s">
        <v>2319</v>
      </c>
      <c r="G126" s="353">
        <v>0</v>
      </c>
      <c r="H126" s="354"/>
      <c r="I126" s="347">
        <v>2001</v>
      </c>
      <c r="J126" s="348"/>
      <c r="K126" s="349" t="s">
        <v>541</v>
      </c>
      <c r="L126" s="351"/>
      <c r="M126" s="351" t="s">
        <v>2319</v>
      </c>
      <c r="N126" s="396" t="s">
        <v>2319</v>
      </c>
      <c r="O126" s="353">
        <v>0</v>
      </c>
      <c r="Q126" s="347">
        <v>2001</v>
      </c>
      <c r="R126" s="348"/>
      <c r="S126" s="349" t="s">
        <v>541</v>
      </c>
      <c r="T126" s="351"/>
      <c r="U126" s="351" t="s">
        <v>2319</v>
      </c>
      <c r="V126" s="396" t="s">
        <v>2319</v>
      </c>
      <c r="W126" s="353">
        <v>0</v>
      </c>
    </row>
    <row r="127" spans="1:23" s="314" customFormat="1" ht="11.85" customHeight="1">
      <c r="A127" s="347">
        <v>2002</v>
      </c>
      <c r="B127" s="348"/>
      <c r="C127" s="349" t="s">
        <v>542</v>
      </c>
      <c r="D127" s="351"/>
      <c r="E127" s="351" t="s">
        <v>2319</v>
      </c>
      <c r="F127" s="396" t="s">
        <v>2319</v>
      </c>
      <c r="G127" s="353">
        <v>0</v>
      </c>
      <c r="H127" s="354"/>
      <c r="I127" s="347">
        <v>2002</v>
      </c>
      <c r="J127" s="348"/>
      <c r="K127" s="349" t="s">
        <v>542</v>
      </c>
      <c r="L127" s="351"/>
      <c r="M127" s="351" t="s">
        <v>2319</v>
      </c>
      <c r="N127" s="396" t="s">
        <v>2319</v>
      </c>
      <c r="O127" s="353">
        <v>0</v>
      </c>
      <c r="Q127" s="347">
        <v>2002</v>
      </c>
      <c r="R127" s="348"/>
      <c r="S127" s="349" t="s">
        <v>542</v>
      </c>
      <c r="T127" s="351"/>
      <c r="U127" s="351" t="s">
        <v>2319</v>
      </c>
      <c r="V127" s="396" t="s">
        <v>2319</v>
      </c>
      <c r="W127" s="353">
        <v>0</v>
      </c>
    </row>
    <row r="128" spans="1:23" s="314" customFormat="1" ht="11.85" customHeight="1">
      <c r="A128" s="347">
        <v>2003</v>
      </c>
      <c r="B128" s="348"/>
      <c r="C128" s="349" t="s">
        <v>543</v>
      </c>
      <c r="D128" s="351"/>
      <c r="E128" s="351" t="s">
        <v>2319</v>
      </c>
      <c r="F128" s="396" t="s">
        <v>2319</v>
      </c>
      <c r="G128" s="353">
        <v>0</v>
      </c>
      <c r="H128" s="354"/>
      <c r="I128" s="347">
        <v>2003</v>
      </c>
      <c r="J128" s="348"/>
      <c r="K128" s="349" t="s">
        <v>543</v>
      </c>
      <c r="L128" s="351"/>
      <c r="M128" s="351" t="s">
        <v>2319</v>
      </c>
      <c r="N128" s="396" t="s">
        <v>2319</v>
      </c>
      <c r="O128" s="353">
        <v>0</v>
      </c>
      <c r="Q128" s="347">
        <v>2003</v>
      </c>
      <c r="R128" s="348"/>
      <c r="S128" s="349" t="s">
        <v>543</v>
      </c>
      <c r="T128" s="351"/>
      <c r="U128" s="351" t="s">
        <v>2319</v>
      </c>
      <c r="V128" s="396" t="s">
        <v>2319</v>
      </c>
      <c r="W128" s="353">
        <v>0</v>
      </c>
    </row>
    <row r="129" spans="1:23" s="314" customFormat="1" ht="11.85" customHeight="1">
      <c r="A129" s="347">
        <v>2004</v>
      </c>
      <c r="B129" s="348"/>
      <c r="C129" s="349" t="s">
        <v>544</v>
      </c>
      <c r="D129" s="351"/>
      <c r="E129" s="351" t="s">
        <v>2319</v>
      </c>
      <c r="F129" s="396" t="s">
        <v>2319</v>
      </c>
      <c r="G129" s="353">
        <v>0</v>
      </c>
      <c r="H129" s="354"/>
      <c r="I129" s="347">
        <v>2004</v>
      </c>
      <c r="J129" s="348"/>
      <c r="K129" s="349" t="s">
        <v>544</v>
      </c>
      <c r="L129" s="351"/>
      <c r="M129" s="351" t="s">
        <v>2319</v>
      </c>
      <c r="N129" s="396" t="s">
        <v>2319</v>
      </c>
      <c r="O129" s="353">
        <v>0</v>
      </c>
      <c r="Q129" s="347">
        <v>2004</v>
      </c>
      <c r="R129" s="348"/>
      <c r="S129" s="349" t="s">
        <v>544</v>
      </c>
      <c r="T129" s="351"/>
      <c r="U129" s="351" t="s">
        <v>2319</v>
      </c>
      <c r="V129" s="396" t="s">
        <v>2319</v>
      </c>
      <c r="W129" s="353">
        <v>0</v>
      </c>
    </row>
    <row r="130" spans="1:23" s="314" customFormat="1" ht="11.85" customHeight="1">
      <c r="A130" s="386"/>
      <c r="C130" s="398"/>
      <c r="E130" s="446"/>
      <c r="F130" s="447"/>
      <c r="G130" s="389"/>
      <c r="H130" s="354"/>
      <c r="I130" s="386"/>
      <c r="K130" s="398"/>
      <c r="M130" s="446"/>
      <c r="N130" s="447"/>
      <c r="O130" s="389"/>
      <c r="Q130" s="386"/>
      <c r="S130" s="398"/>
      <c r="U130" s="446"/>
      <c r="V130" s="447"/>
      <c r="W130" s="389"/>
    </row>
    <row r="131" spans="1:23" s="368" customFormat="1" ht="11.85" customHeight="1">
      <c r="A131" s="431">
        <v>2100</v>
      </c>
      <c r="B131" s="436" t="s">
        <v>546</v>
      </c>
      <c r="C131" s="437"/>
      <c r="D131" s="437"/>
      <c r="E131" s="438" t="s">
        <v>2319</v>
      </c>
      <c r="F131" s="439"/>
      <c r="G131" s="448">
        <f>SUM(G133)</f>
        <v>0</v>
      </c>
      <c r="H131" s="330"/>
      <c r="I131" s="431">
        <v>2100</v>
      </c>
      <c r="J131" s="436" t="s">
        <v>546</v>
      </c>
      <c r="K131" s="437"/>
      <c r="L131" s="437"/>
      <c r="M131" s="438" t="s">
        <v>2319</v>
      </c>
      <c r="N131" s="439"/>
      <c r="O131" s="448">
        <f>SUM(O133)</f>
        <v>0</v>
      </c>
      <c r="Q131" s="431">
        <v>2100</v>
      </c>
      <c r="R131" s="436" t="s">
        <v>546</v>
      </c>
      <c r="S131" s="437"/>
      <c r="T131" s="437"/>
      <c r="U131" s="438" t="s">
        <v>2319</v>
      </c>
      <c r="V131" s="439"/>
      <c r="W131" s="448">
        <f>SUM(W133)</f>
        <v>0</v>
      </c>
    </row>
    <row r="132" spans="1:23" s="451" customFormat="1" ht="11.85" customHeight="1">
      <c r="A132" s="449"/>
      <c r="B132" s="450"/>
      <c r="C132" s="450"/>
      <c r="D132" s="450"/>
      <c r="E132" s="438"/>
      <c r="F132" s="439"/>
      <c r="G132" s="440"/>
      <c r="H132" s="330"/>
      <c r="I132" s="449"/>
      <c r="J132" s="450"/>
      <c r="K132" s="450"/>
      <c r="L132" s="450"/>
      <c r="M132" s="438"/>
      <c r="N132" s="439"/>
      <c r="O132" s="440"/>
      <c r="Q132" s="449"/>
      <c r="R132" s="450"/>
      <c r="S132" s="450"/>
      <c r="T132" s="450"/>
      <c r="U132" s="438"/>
      <c r="V132" s="439"/>
      <c r="W132" s="440"/>
    </row>
    <row r="133" spans="1:23" s="314" customFormat="1" ht="11.85" customHeight="1">
      <c r="A133" s="347">
        <v>2101</v>
      </c>
      <c r="B133" s="348"/>
      <c r="C133" s="421" t="s">
        <v>546</v>
      </c>
      <c r="D133" s="351"/>
      <c r="E133" s="351" t="s">
        <v>2319</v>
      </c>
      <c r="F133" s="396" t="s">
        <v>2319</v>
      </c>
      <c r="G133" s="452">
        <v>0</v>
      </c>
      <c r="H133" s="354"/>
      <c r="I133" s="347">
        <v>2101</v>
      </c>
      <c r="J133" s="348"/>
      <c r="K133" s="421" t="s">
        <v>546</v>
      </c>
      <c r="L133" s="351"/>
      <c r="M133" s="351" t="s">
        <v>2319</v>
      </c>
      <c r="N133" s="396" t="s">
        <v>2319</v>
      </c>
      <c r="O133" s="452">
        <v>0</v>
      </c>
      <c r="Q133" s="347">
        <v>2101</v>
      </c>
      <c r="R133" s="348"/>
      <c r="S133" s="421" t="s">
        <v>546</v>
      </c>
      <c r="T133" s="351"/>
      <c r="U133" s="351" t="s">
        <v>2319</v>
      </c>
      <c r="V133" s="396" t="s">
        <v>2319</v>
      </c>
      <c r="W133" s="452">
        <v>0</v>
      </c>
    </row>
    <row r="134" spans="1:23" ht="11.85" customHeight="1">
      <c r="A134" s="300"/>
      <c r="B134" s="270"/>
      <c r="E134" s="378"/>
      <c r="F134" s="379"/>
      <c r="G134" s="277"/>
      <c r="H134" s="277"/>
      <c r="I134" s="300"/>
      <c r="J134" s="270"/>
      <c r="M134" s="378"/>
      <c r="N134" s="379"/>
      <c r="O134" s="277"/>
      <c r="Q134" s="300"/>
      <c r="R134" s="270"/>
      <c r="U134" s="378"/>
      <c r="V134" s="379"/>
      <c r="W134" s="277"/>
    </row>
    <row r="135" spans="1:23" s="368" customFormat="1" ht="12" customHeight="1">
      <c r="A135" s="453">
        <v>2200</v>
      </c>
      <c r="B135" s="436" t="s">
        <v>3347</v>
      </c>
      <c r="C135" s="437"/>
      <c r="D135" s="437"/>
      <c r="E135" s="454" t="s">
        <v>2319</v>
      </c>
      <c r="F135" s="455"/>
      <c r="G135" s="440">
        <f>SUM(G137:G143)</f>
        <v>0</v>
      </c>
      <c r="H135" s="330"/>
      <c r="I135" s="453">
        <v>2200</v>
      </c>
      <c r="J135" s="436" t="s">
        <v>3347</v>
      </c>
      <c r="K135" s="437"/>
      <c r="L135" s="437"/>
      <c r="M135" s="454" t="s">
        <v>2319</v>
      </c>
      <c r="N135" s="455"/>
      <c r="O135" s="440">
        <f>SUM(O137:O143)</f>
        <v>0</v>
      </c>
      <c r="Q135" s="453">
        <v>2200</v>
      </c>
      <c r="R135" s="436" t="s">
        <v>3347</v>
      </c>
      <c r="S135" s="437"/>
      <c r="T135" s="437"/>
      <c r="U135" s="454" t="s">
        <v>2319</v>
      </c>
      <c r="V135" s="455"/>
      <c r="W135" s="440">
        <f>SUM(W137:W143)</f>
        <v>0</v>
      </c>
    </row>
    <row r="136" spans="1:23" s="451" customFormat="1" ht="11.85" customHeight="1">
      <c r="A136" s="456"/>
      <c r="B136" s="457" t="s">
        <v>2319</v>
      </c>
      <c r="C136" s="437"/>
      <c r="D136" s="437"/>
      <c r="E136" s="458"/>
      <c r="F136" s="459"/>
      <c r="G136" s="460"/>
      <c r="H136" s="313"/>
      <c r="I136" s="456"/>
      <c r="J136" s="457" t="s">
        <v>2319</v>
      </c>
      <c r="K136" s="437"/>
      <c r="L136" s="437"/>
      <c r="M136" s="458"/>
      <c r="N136" s="459"/>
      <c r="O136" s="460"/>
      <c r="Q136" s="456"/>
      <c r="R136" s="457" t="s">
        <v>2319</v>
      </c>
      <c r="S136" s="437"/>
      <c r="T136" s="437"/>
      <c r="U136" s="458"/>
      <c r="V136" s="459"/>
      <c r="W136" s="460"/>
    </row>
    <row r="137" spans="1:23" s="314" customFormat="1" ht="11.85" customHeight="1">
      <c r="A137" s="395">
        <v>2201</v>
      </c>
      <c r="B137" s="348"/>
      <c r="C137" s="349" t="s">
        <v>548</v>
      </c>
      <c r="D137" s="351"/>
      <c r="E137" s="351" t="s">
        <v>2319</v>
      </c>
      <c r="F137" s="396" t="s">
        <v>2319</v>
      </c>
      <c r="G137" s="353">
        <v>0</v>
      </c>
      <c r="H137" s="354"/>
      <c r="I137" s="395">
        <v>2201</v>
      </c>
      <c r="J137" s="348"/>
      <c r="K137" s="349" t="s">
        <v>548</v>
      </c>
      <c r="L137" s="351"/>
      <c r="M137" s="351" t="s">
        <v>2319</v>
      </c>
      <c r="N137" s="396" t="s">
        <v>2319</v>
      </c>
      <c r="O137" s="353">
        <v>0</v>
      </c>
      <c r="Q137" s="395">
        <v>2201</v>
      </c>
      <c r="R137" s="348"/>
      <c r="S137" s="349" t="s">
        <v>548</v>
      </c>
      <c r="T137" s="351"/>
      <c r="U137" s="351" t="s">
        <v>2319</v>
      </c>
      <c r="V137" s="396" t="s">
        <v>2319</v>
      </c>
      <c r="W137" s="353">
        <v>0</v>
      </c>
    </row>
    <row r="138" spans="1:23" s="314" customFormat="1" ht="11.85" customHeight="1">
      <c r="A138" s="395">
        <v>2202</v>
      </c>
      <c r="B138" s="348"/>
      <c r="C138" s="349" t="s">
        <v>549</v>
      </c>
      <c r="D138" s="351"/>
      <c r="E138" s="351" t="s">
        <v>2319</v>
      </c>
      <c r="F138" s="396" t="s">
        <v>2319</v>
      </c>
      <c r="G138" s="353">
        <v>0</v>
      </c>
      <c r="H138" s="354"/>
      <c r="I138" s="395">
        <v>2202</v>
      </c>
      <c r="J138" s="348"/>
      <c r="K138" s="349" t="s">
        <v>549</v>
      </c>
      <c r="L138" s="351"/>
      <c r="M138" s="351" t="s">
        <v>2319</v>
      </c>
      <c r="N138" s="396" t="s">
        <v>2319</v>
      </c>
      <c r="O138" s="353">
        <v>0</v>
      </c>
      <c r="Q138" s="395">
        <v>2202</v>
      </c>
      <c r="R138" s="348"/>
      <c r="S138" s="349" t="s">
        <v>549</v>
      </c>
      <c r="T138" s="351"/>
      <c r="U138" s="351" t="s">
        <v>2319</v>
      </c>
      <c r="V138" s="396" t="s">
        <v>2319</v>
      </c>
      <c r="W138" s="353">
        <v>0</v>
      </c>
    </row>
    <row r="139" spans="1:23" s="314" customFormat="1" ht="11.85" customHeight="1">
      <c r="A139" s="395">
        <v>2203</v>
      </c>
      <c r="B139" s="348"/>
      <c r="C139" s="349" t="s">
        <v>550</v>
      </c>
      <c r="D139" s="351"/>
      <c r="E139" s="351" t="s">
        <v>2319</v>
      </c>
      <c r="F139" s="396" t="s">
        <v>2319</v>
      </c>
      <c r="G139" s="353">
        <v>0</v>
      </c>
      <c r="H139" s="354"/>
      <c r="I139" s="395">
        <v>2203</v>
      </c>
      <c r="J139" s="348"/>
      <c r="K139" s="349" t="s">
        <v>550</v>
      </c>
      <c r="L139" s="351"/>
      <c r="M139" s="351" t="s">
        <v>2319</v>
      </c>
      <c r="N139" s="396" t="s">
        <v>2319</v>
      </c>
      <c r="O139" s="353">
        <v>0</v>
      </c>
      <c r="Q139" s="395">
        <v>2203</v>
      </c>
      <c r="R139" s="348"/>
      <c r="S139" s="349" t="s">
        <v>550</v>
      </c>
      <c r="T139" s="351"/>
      <c r="U139" s="351" t="s">
        <v>2319</v>
      </c>
      <c r="V139" s="396" t="s">
        <v>2319</v>
      </c>
      <c r="W139" s="353">
        <v>0</v>
      </c>
    </row>
    <row r="140" spans="1:23" s="314" customFormat="1" ht="11.85" customHeight="1">
      <c r="A140" s="395">
        <v>2204</v>
      </c>
      <c r="B140" s="348"/>
      <c r="C140" s="349" t="s">
        <v>551</v>
      </c>
      <c r="D140" s="351"/>
      <c r="E140" s="351" t="s">
        <v>2319</v>
      </c>
      <c r="F140" s="396" t="s">
        <v>2319</v>
      </c>
      <c r="G140" s="353">
        <v>0</v>
      </c>
      <c r="H140" s="354"/>
      <c r="I140" s="395">
        <v>2204</v>
      </c>
      <c r="J140" s="348"/>
      <c r="K140" s="349" t="s">
        <v>551</v>
      </c>
      <c r="L140" s="351"/>
      <c r="M140" s="351" t="s">
        <v>2319</v>
      </c>
      <c r="N140" s="396" t="s">
        <v>2319</v>
      </c>
      <c r="O140" s="353">
        <v>0</v>
      </c>
      <c r="Q140" s="395">
        <v>2204</v>
      </c>
      <c r="R140" s="348"/>
      <c r="S140" s="349" t="s">
        <v>551</v>
      </c>
      <c r="T140" s="351"/>
      <c r="U140" s="351" t="s">
        <v>2319</v>
      </c>
      <c r="V140" s="396" t="s">
        <v>2319</v>
      </c>
      <c r="W140" s="353">
        <v>0</v>
      </c>
    </row>
    <row r="141" spans="1:23" s="314" customFormat="1" ht="11.85" customHeight="1">
      <c r="A141" s="395">
        <v>2205</v>
      </c>
      <c r="B141" s="348"/>
      <c r="C141" s="349" t="s">
        <v>552</v>
      </c>
      <c r="D141" s="351"/>
      <c r="E141" s="351" t="s">
        <v>2319</v>
      </c>
      <c r="F141" s="396" t="s">
        <v>699</v>
      </c>
      <c r="G141" s="353">
        <v>0</v>
      </c>
      <c r="H141" s="354"/>
      <c r="I141" s="395">
        <v>2205</v>
      </c>
      <c r="J141" s="348"/>
      <c r="K141" s="349" t="s">
        <v>552</v>
      </c>
      <c r="L141" s="351"/>
      <c r="M141" s="351" t="s">
        <v>2319</v>
      </c>
      <c r="N141" s="396" t="s">
        <v>699</v>
      </c>
      <c r="O141" s="353">
        <v>0</v>
      </c>
      <c r="Q141" s="395">
        <v>2205</v>
      </c>
      <c r="R141" s="348"/>
      <c r="S141" s="349" t="s">
        <v>552</v>
      </c>
      <c r="T141" s="351"/>
      <c r="U141" s="351" t="s">
        <v>2319</v>
      </c>
      <c r="V141" s="396" t="s">
        <v>699</v>
      </c>
      <c r="W141" s="353">
        <v>0</v>
      </c>
    </row>
    <row r="142" spans="1:23" s="314" customFormat="1" ht="11.85" customHeight="1">
      <c r="A142" s="395">
        <v>2206</v>
      </c>
      <c r="B142" s="348"/>
      <c r="C142" s="349" t="s">
        <v>553</v>
      </c>
      <c r="D142" s="351"/>
      <c r="E142" s="351" t="s">
        <v>2319</v>
      </c>
      <c r="F142" s="396" t="s">
        <v>2319</v>
      </c>
      <c r="G142" s="353">
        <v>0</v>
      </c>
      <c r="H142" s="354"/>
      <c r="I142" s="395">
        <v>2206</v>
      </c>
      <c r="J142" s="348"/>
      <c r="K142" s="349" t="s">
        <v>553</v>
      </c>
      <c r="L142" s="351"/>
      <c r="M142" s="351" t="s">
        <v>2319</v>
      </c>
      <c r="N142" s="396" t="s">
        <v>2319</v>
      </c>
      <c r="O142" s="353">
        <v>0</v>
      </c>
      <c r="Q142" s="395">
        <v>2206</v>
      </c>
      <c r="R142" s="348"/>
      <c r="S142" s="349" t="s">
        <v>553</v>
      </c>
      <c r="T142" s="351"/>
      <c r="U142" s="351" t="s">
        <v>2319</v>
      </c>
      <c r="V142" s="396" t="s">
        <v>2319</v>
      </c>
      <c r="W142" s="353">
        <v>0</v>
      </c>
    </row>
    <row r="143" spans="1:23" s="314" customFormat="1" ht="11.85" customHeight="1">
      <c r="A143" s="395">
        <v>2207</v>
      </c>
      <c r="B143" s="348"/>
      <c r="C143" s="349" t="s">
        <v>3416</v>
      </c>
      <c r="D143" s="351"/>
      <c r="E143" s="351" t="s">
        <v>2319</v>
      </c>
      <c r="F143" s="396" t="s">
        <v>2319</v>
      </c>
      <c r="G143" s="353">
        <v>0</v>
      </c>
      <c r="H143" s="354"/>
      <c r="I143" s="395">
        <v>2207</v>
      </c>
      <c r="J143" s="348"/>
      <c r="K143" s="349" t="s">
        <v>3416</v>
      </c>
      <c r="L143" s="351"/>
      <c r="M143" s="351" t="s">
        <v>2319</v>
      </c>
      <c r="N143" s="396" t="s">
        <v>2319</v>
      </c>
      <c r="O143" s="353">
        <v>0</v>
      </c>
      <c r="Q143" s="395">
        <v>2207</v>
      </c>
      <c r="R143" s="348"/>
      <c r="S143" s="349" t="s">
        <v>3416</v>
      </c>
      <c r="T143" s="351"/>
      <c r="U143" s="351" t="s">
        <v>2319</v>
      </c>
      <c r="V143" s="396" t="s">
        <v>2319</v>
      </c>
      <c r="W143" s="353">
        <v>0</v>
      </c>
    </row>
    <row r="144" spans="1:23" ht="11.85" customHeight="1">
      <c r="A144" s="413"/>
      <c r="B144" s="270"/>
      <c r="E144" s="378" t="e">
        <f>+#REF!</f>
        <v>#REF!</v>
      </c>
      <c r="F144" s="379" t="s">
        <v>2319</v>
      </c>
      <c r="G144" s="323" t="s">
        <v>2319</v>
      </c>
      <c r="H144" s="277"/>
      <c r="I144" s="413"/>
      <c r="J144" s="270"/>
      <c r="M144" s="378" t="e">
        <f>+#REF!</f>
        <v>#REF!</v>
      </c>
      <c r="N144" s="379" t="s">
        <v>2319</v>
      </c>
      <c r="O144" s="323" t="s">
        <v>2319</v>
      </c>
      <c r="Q144" s="413"/>
      <c r="R144" s="270"/>
      <c r="U144" s="378" t="e">
        <f>+#REF!</f>
        <v>#REF!</v>
      </c>
      <c r="V144" s="379" t="s">
        <v>2319</v>
      </c>
      <c r="W144" s="323" t="s">
        <v>2319</v>
      </c>
    </row>
    <row r="145" spans="1:23" s="368" customFormat="1" ht="12" customHeight="1">
      <c r="A145" s="453">
        <v>2300</v>
      </c>
      <c r="B145" s="436" t="s">
        <v>3348</v>
      </c>
      <c r="C145" s="437"/>
      <c r="D145" s="437"/>
      <c r="E145" s="438" t="s">
        <v>2319</v>
      </c>
      <c r="F145" s="439"/>
      <c r="G145" s="440">
        <f>SUM(G147:G149)</f>
        <v>0</v>
      </c>
      <c r="H145" s="330"/>
      <c r="I145" s="453">
        <v>2300</v>
      </c>
      <c r="J145" s="436" t="s">
        <v>3348</v>
      </c>
      <c r="K145" s="437"/>
      <c r="L145" s="437"/>
      <c r="M145" s="438" t="s">
        <v>2319</v>
      </c>
      <c r="N145" s="439"/>
      <c r="O145" s="440">
        <f>SUM(O147:O149)</f>
        <v>0</v>
      </c>
      <c r="Q145" s="453">
        <v>2300</v>
      </c>
      <c r="R145" s="436" t="s">
        <v>3348</v>
      </c>
      <c r="S145" s="437"/>
      <c r="T145" s="437"/>
      <c r="U145" s="438" t="s">
        <v>2319</v>
      </c>
      <c r="V145" s="439"/>
      <c r="W145" s="440">
        <f>SUM(W147:W149)</f>
        <v>0</v>
      </c>
    </row>
    <row r="146" spans="1:23" s="451" customFormat="1" ht="11.85" customHeight="1">
      <c r="A146" s="456"/>
      <c r="B146" s="457"/>
      <c r="C146" s="437"/>
      <c r="D146" s="437"/>
      <c r="E146" s="438"/>
      <c r="F146" s="439"/>
      <c r="G146" s="440"/>
      <c r="H146" s="330"/>
      <c r="I146" s="456"/>
      <c r="J146" s="457"/>
      <c r="K146" s="437"/>
      <c r="L146" s="437"/>
      <c r="M146" s="438"/>
      <c r="N146" s="439"/>
      <c r="O146" s="440"/>
      <c r="Q146" s="456"/>
      <c r="R146" s="457"/>
      <c r="S146" s="437"/>
      <c r="T146" s="437"/>
      <c r="U146" s="438"/>
      <c r="V146" s="439"/>
      <c r="W146" s="440"/>
    </row>
    <row r="147" spans="1:23" s="451" customFormat="1" ht="11.85" customHeight="1">
      <c r="A147" s="412">
        <v>2301</v>
      </c>
      <c r="B147" s="420"/>
      <c r="C147" s="421" t="s">
        <v>265</v>
      </c>
      <c r="D147" s="461"/>
      <c r="E147" s="351" t="s">
        <v>2319</v>
      </c>
      <c r="F147" s="396" t="s">
        <v>2319</v>
      </c>
      <c r="G147" s="353">
        <v>0</v>
      </c>
      <c r="H147" s="354"/>
      <c r="I147" s="412">
        <v>2301</v>
      </c>
      <c r="J147" s="420"/>
      <c r="K147" s="421" t="s">
        <v>265</v>
      </c>
      <c r="L147" s="461"/>
      <c r="M147" s="351" t="s">
        <v>2319</v>
      </c>
      <c r="N147" s="396" t="s">
        <v>2319</v>
      </c>
      <c r="O147" s="353">
        <v>0</v>
      </c>
      <c r="Q147" s="412">
        <v>2301</v>
      </c>
      <c r="R147" s="420"/>
      <c r="S147" s="421" t="s">
        <v>265</v>
      </c>
      <c r="T147" s="461"/>
      <c r="U147" s="351" t="s">
        <v>2319</v>
      </c>
      <c r="V147" s="396" t="s">
        <v>2319</v>
      </c>
      <c r="W147" s="353">
        <v>0</v>
      </c>
    </row>
    <row r="148" spans="1:23" s="451" customFormat="1" ht="11.85" customHeight="1">
      <c r="A148" s="412">
        <v>2302</v>
      </c>
      <c r="B148" s="420"/>
      <c r="C148" s="421" t="s">
        <v>266</v>
      </c>
      <c r="D148" s="461"/>
      <c r="E148" s="351" t="s">
        <v>2319</v>
      </c>
      <c r="F148" s="396" t="s">
        <v>2319</v>
      </c>
      <c r="G148" s="353">
        <v>0</v>
      </c>
      <c r="H148" s="354"/>
      <c r="I148" s="412">
        <v>2302</v>
      </c>
      <c r="J148" s="420"/>
      <c r="K148" s="421" t="s">
        <v>266</v>
      </c>
      <c r="L148" s="461"/>
      <c r="M148" s="351" t="s">
        <v>2319</v>
      </c>
      <c r="N148" s="396" t="s">
        <v>2319</v>
      </c>
      <c r="O148" s="353">
        <v>0</v>
      </c>
      <c r="Q148" s="412">
        <v>2302</v>
      </c>
      <c r="R148" s="420"/>
      <c r="S148" s="421" t="s">
        <v>266</v>
      </c>
      <c r="T148" s="461"/>
      <c r="U148" s="351" t="s">
        <v>2319</v>
      </c>
      <c r="V148" s="396" t="s">
        <v>2319</v>
      </c>
      <c r="W148" s="353">
        <v>0</v>
      </c>
    </row>
    <row r="149" spans="1:23" s="451" customFormat="1" ht="11.85" customHeight="1">
      <c r="A149" s="412">
        <v>2303</v>
      </c>
      <c r="B149" s="420"/>
      <c r="C149" s="421" t="s">
        <v>3416</v>
      </c>
      <c r="D149" s="461"/>
      <c r="E149" s="351" t="s">
        <v>2319</v>
      </c>
      <c r="F149" s="396" t="s">
        <v>2319</v>
      </c>
      <c r="G149" s="353">
        <v>0</v>
      </c>
      <c r="H149" s="354"/>
      <c r="I149" s="412">
        <v>2303</v>
      </c>
      <c r="J149" s="420"/>
      <c r="K149" s="421" t="s">
        <v>3416</v>
      </c>
      <c r="L149" s="461"/>
      <c r="M149" s="351" t="s">
        <v>2319</v>
      </c>
      <c r="N149" s="396" t="s">
        <v>2319</v>
      </c>
      <c r="O149" s="353">
        <v>0</v>
      </c>
      <c r="Q149" s="412">
        <v>2303</v>
      </c>
      <c r="R149" s="420"/>
      <c r="S149" s="421" t="s">
        <v>3416</v>
      </c>
      <c r="T149" s="461"/>
      <c r="U149" s="351" t="s">
        <v>2319</v>
      </c>
      <c r="V149" s="396" t="s">
        <v>2319</v>
      </c>
      <c r="W149" s="353">
        <v>0</v>
      </c>
    </row>
    <row r="150" spans="1:23" s="451" customFormat="1" ht="11.85" customHeight="1">
      <c r="A150" s="462"/>
      <c r="B150" s="463"/>
      <c r="E150" s="464"/>
      <c r="F150" s="465"/>
      <c r="G150" s="330"/>
      <c r="H150" s="330"/>
      <c r="I150" s="462"/>
      <c r="J150" s="463"/>
      <c r="M150" s="464"/>
      <c r="N150" s="465"/>
      <c r="O150" s="330"/>
      <c r="Q150" s="462"/>
      <c r="R150" s="463"/>
      <c r="U150" s="464"/>
      <c r="V150" s="465"/>
      <c r="W150" s="330"/>
    </row>
    <row r="151" spans="1:23" s="368" customFormat="1" ht="12" customHeight="1">
      <c r="A151" s="453">
        <v>2400</v>
      </c>
      <c r="B151" s="436" t="s">
        <v>3349</v>
      </c>
      <c r="C151" s="437"/>
      <c r="D151" s="437"/>
      <c r="E151" s="438" t="s">
        <v>2319</v>
      </c>
      <c r="F151" s="439"/>
      <c r="G151" s="440">
        <f>SUM(G153:G155)</f>
        <v>0</v>
      </c>
      <c r="H151" s="330"/>
      <c r="I151" s="453">
        <v>2400</v>
      </c>
      <c r="J151" s="436" t="s">
        <v>3349</v>
      </c>
      <c r="K151" s="437"/>
      <c r="L151" s="437"/>
      <c r="M151" s="438" t="s">
        <v>2319</v>
      </c>
      <c r="N151" s="439"/>
      <c r="O151" s="440">
        <f>SUM(O153:O155)</f>
        <v>0</v>
      </c>
      <c r="Q151" s="453">
        <v>2400</v>
      </c>
      <c r="R151" s="436" t="s">
        <v>3349</v>
      </c>
      <c r="S151" s="437"/>
      <c r="T151" s="437"/>
      <c r="U151" s="438" t="s">
        <v>2319</v>
      </c>
      <c r="V151" s="439"/>
      <c r="W151" s="440">
        <f>SUM(W153:W155)</f>
        <v>0</v>
      </c>
    </row>
    <row r="152" spans="1:23" s="451" customFormat="1" ht="11.85" customHeight="1">
      <c r="A152" s="456"/>
      <c r="B152" s="457"/>
      <c r="C152" s="437"/>
      <c r="D152" s="437"/>
      <c r="E152" s="438"/>
      <c r="F152" s="439"/>
      <c r="G152" s="440"/>
      <c r="H152" s="330"/>
      <c r="I152" s="456"/>
      <c r="J152" s="457"/>
      <c r="K152" s="437"/>
      <c r="L152" s="437"/>
      <c r="M152" s="438"/>
      <c r="N152" s="439"/>
      <c r="O152" s="440"/>
      <c r="Q152" s="456"/>
      <c r="R152" s="457"/>
      <c r="S152" s="437"/>
      <c r="T152" s="437"/>
      <c r="U152" s="438"/>
      <c r="V152" s="439"/>
      <c r="W152" s="440"/>
    </row>
    <row r="153" spans="1:23" s="451" customFormat="1" ht="11.85" customHeight="1">
      <c r="A153" s="412">
        <v>2401</v>
      </c>
      <c r="B153" s="420"/>
      <c r="C153" s="421" t="s">
        <v>3350</v>
      </c>
      <c r="D153" s="461"/>
      <c r="E153" s="351" t="s">
        <v>2319</v>
      </c>
      <c r="F153" s="396" t="s">
        <v>2319</v>
      </c>
      <c r="G153" s="353">
        <v>0</v>
      </c>
      <c r="H153" s="354"/>
      <c r="I153" s="412">
        <v>2401</v>
      </c>
      <c r="J153" s="420"/>
      <c r="K153" s="421" t="s">
        <v>3350</v>
      </c>
      <c r="L153" s="461"/>
      <c r="M153" s="351" t="s">
        <v>2319</v>
      </c>
      <c r="N153" s="396" t="s">
        <v>2319</v>
      </c>
      <c r="O153" s="353">
        <v>0</v>
      </c>
      <c r="Q153" s="412">
        <v>2401</v>
      </c>
      <c r="R153" s="420"/>
      <c r="S153" s="421" t="s">
        <v>3350</v>
      </c>
      <c r="T153" s="461"/>
      <c r="U153" s="351" t="s">
        <v>2319</v>
      </c>
      <c r="V153" s="396" t="s">
        <v>2319</v>
      </c>
      <c r="W153" s="353">
        <v>0</v>
      </c>
    </row>
    <row r="154" spans="1:23" s="314" customFormat="1" ht="11.85" customHeight="1">
      <c r="A154" s="395">
        <v>2402</v>
      </c>
      <c r="B154" s="348"/>
      <c r="C154" s="349" t="s">
        <v>3351</v>
      </c>
      <c r="D154" s="351"/>
      <c r="E154" s="351" t="s">
        <v>2319</v>
      </c>
      <c r="F154" s="396" t="s">
        <v>2319</v>
      </c>
      <c r="G154" s="353">
        <v>0</v>
      </c>
      <c r="H154" s="354"/>
      <c r="I154" s="395">
        <v>2402</v>
      </c>
      <c r="J154" s="348"/>
      <c r="K154" s="349" t="s">
        <v>3351</v>
      </c>
      <c r="L154" s="351"/>
      <c r="M154" s="351" t="s">
        <v>2319</v>
      </c>
      <c r="N154" s="396" t="s">
        <v>2319</v>
      </c>
      <c r="O154" s="353">
        <v>0</v>
      </c>
      <c r="Q154" s="395">
        <v>2402</v>
      </c>
      <c r="R154" s="348"/>
      <c r="S154" s="349" t="s">
        <v>3351</v>
      </c>
      <c r="T154" s="351"/>
      <c r="U154" s="351" t="s">
        <v>2319</v>
      </c>
      <c r="V154" s="396" t="s">
        <v>2319</v>
      </c>
      <c r="W154" s="353">
        <v>0</v>
      </c>
    </row>
    <row r="155" spans="1:23" s="314" customFormat="1" ht="11.85" customHeight="1">
      <c r="A155" s="424">
        <v>2403</v>
      </c>
      <c r="B155" s="348"/>
      <c r="C155" s="355" t="s">
        <v>3352</v>
      </c>
      <c r="D155" s="351"/>
      <c r="E155" s="351" t="s">
        <v>2319</v>
      </c>
      <c r="F155" s="396" t="s">
        <v>2319</v>
      </c>
      <c r="G155" s="353">
        <v>0</v>
      </c>
      <c r="H155" s="354"/>
      <c r="I155" s="424">
        <v>2403</v>
      </c>
      <c r="J155" s="348"/>
      <c r="K155" s="355" t="s">
        <v>3352</v>
      </c>
      <c r="L155" s="351"/>
      <c r="M155" s="351" t="s">
        <v>2319</v>
      </c>
      <c r="N155" s="396" t="s">
        <v>2319</v>
      </c>
      <c r="O155" s="353">
        <v>0</v>
      </c>
      <c r="Q155" s="424">
        <v>2403</v>
      </c>
      <c r="R155" s="348"/>
      <c r="S155" s="355" t="s">
        <v>3352</v>
      </c>
      <c r="T155" s="351"/>
      <c r="U155" s="351" t="s">
        <v>2319</v>
      </c>
      <c r="V155" s="396" t="s">
        <v>2319</v>
      </c>
      <c r="W155" s="353">
        <v>0</v>
      </c>
    </row>
    <row r="156" spans="1:23" s="419" customFormat="1" ht="11.85" customHeight="1">
      <c r="A156" s="466"/>
      <c r="B156" s="411"/>
      <c r="C156" s="411"/>
      <c r="D156" s="411"/>
      <c r="E156" s="428"/>
      <c r="F156" s="429"/>
      <c r="G156" s="430"/>
      <c r="H156" s="410"/>
      <c r="I156" s="466"/>
      <c r="J156" s="411"/>
      <c r="K156" s="411"/>
      <c r="L156" s="411"/>
      <c r="M156" s="428"/>
      <c r="N156" s="429"/>
      <c r="O156" s="430"/>
      <c r="Q156" s="466"/>
      <c r="R156" s="411"/>
      <c r="S156" s="411"/>
      <c r="T156" s="411"/>
      <c r="U156" s="428"/>
      <c r="V156" s="429"/>
      <c r="W156" s="430"/>
    </row>
    <row r="157" spans="1:23" s="368" customFormat="1" ht="12" customHeight="1">
      <c r="A157" s="431">
        <v>2500</v>
      </c>
      <c r="B157" s="432" t="s">
        <v>556</v>
      </c>
      <c r="C157" s="437"/>
      <c r="D157" s="437"/>
      <c r="E157" s="438" t="s">
        <v>2319</v>
      </c>
      <c r="F157" s="439"/>
      <c r="G157" s="440">
        <f>SUM(G159:G161)</f>
        <v>0</v>
      </c>
      <c r="H157" s="330"/>
      <c r="I157" s="431">
        <v>2500</v>
      </c>
      <c r="J157" s="432" t="s">
        <v>556</v>
      </c>
      <c r="K157" s="437"/>
      <c r="L157" s="437"/>
      <c r="M157" s="438" t="s">
        <v>2319</v>
      </c>
      <c r="N157" s="439"/>
      <c r="O157" s="440">
        <f>SUM(O159:O161)</f>
        <v>0</v>
      </c>
      <c r="Q157" s="431">
        <v>2500</v>
      </c>
      <c r="R157" s="432" t="s">
        <v>556</v>
      </c>
      <c r="S157" s="437"/>
      <c r="T157" s="437"/>
      <c r="U157" s="438" t="s">
        <v>2319</v>
      </c>
      <c r="V157" s="439"/>
      <c r="W157" s="440">
        <f>SUM(W159:W161)</f>
        <v>0</v>
      </c>
    </row>
    <row r="158" spans="1:23" ht="11.85" customHeight="1">
      <c r="A158" s="441"/>
      <c r="B158" s="467"/>
      <c r="C158" s="442"/>
      <c r="D158" s="442"/>
      <c r="E158" s="468"/>
      <c r="F158" s="469"/>
      <c r="G158" s="470"/>
      <c r="H158" s="262"/>
      <c r="I158" s="441"/>
      <c r="J158" s="467"/>
      <c r="K158" s="442"/>
      <c r="L158" s="442"/>
      <c r="M158" s="468"/>
      <c r="N158" s="469"/>
      <c r="O158" s="470"/>
      <c r="Q158" s="441"/>
      <c r="R158" s="467"/>
      <c r="S158" s="442"/>
      <c r="T158" s="442"/>
      <c r="U158" s="468"/>
      <c r="V158" s="469"/>
      <c r="W158" s="470"/>
    </row>
    <row r="159" spans="1:23" s="314" customFormat="1" ht="11.85" customHeight="1">
      <c r="A159" s="347">
        <v>2501</v>
      </c>
      <c r="B159" s="348"/>
      <c r="C159" s="421" t="s">
        <v>3350</v>
      </c>
      <c r="D159" s="351"/>
      <c r="E159" s="351" t="s">
        <v>2319</v>
      </c>
      <c r="F159" s="396" t="s">
        <v>2319</v>
      </c>
      <c r="G159" s="353">
        <v>0</v>
      </c>
      <c r="H159" s="354"/>
      <c r="I159" s="347">
        <v>2501</v>
      </c>
      <c r="J159" s="348"/>
      <c r="K159" s="421" t="s">
        <v>3350</v>
      </c>
      <c r="L159" s="351"/>
      <c r="M159" s="351" t="s">
        <v>2319</v>
      </c>
      <c r="N159" s="396" t="s">
        <v>2319</v>
      </c>
      <c r="O159" s="353">
        <v>0</v>
      </c>
      <c r="Q159" s="347">
        <v>2501</v>
      </c>
      <c r="R159" s="348"/>
      <c r="S159" s="421" t="s">
        <v>3350</v>
      </c>
      <c r="T159" s="351"/>
      <c r="U159" s="351" t="s">
        <v>2319</v>
      </c>
      <c r="V159" s="396" t="s">
        <v>2319</v>
      </c>
      <c r="W159" s="353">
        <v>0</v>
      </c>
    </row>
    <row r="160" spans="1:23" s="314" customFormat="1" ht="11.85" customHeight="1">
      <c r="A160" s="347">
        <v>2502</v>
      </c>
      <c r="B160" s="348"/>
      <c r="C160" s="349" t="s">
        <v>3351</v>
      </c>
      <c r="D160" s="351"/>
      <c r="E160" s="351" t="s">
        <v>2319</v>
      </c>
      <c r="F160" s="396" t="s">
        <v>2319</v>
      </c>
      <c r="G160" s="353">
        <v>0</v>
      </c>
      <c r="H160" s="354"/>
      <c r="I160" s="347">
        <v>2502</v>
      </c>
      <c r="J160" s="348"/>
      <c r="K160" s="349" t="s">
        <v>3351</v>
      </c>
      <c r="L160" s="351"/>
      <c r="M160" s="351" t="s">
        <v>2319</v>
      </c>
      <c r="N160" s="396" t="s">
        <v>2319</v>
      </c>
      <c r="O160" s="353">
        <v>0</v>
      </c>
      <c r="Q160" s="347">
        <v>2502</v>
      </c>
      <c r="R160" s="348"/>
      <c r="S160" s="349" t="s">
        <v>3351</v>
      </c>
      <c r="T160" s="351"/>
      <c r="U160" s="351" t="s">
        <v>2319</v>
      </c>
      <c r="V160" s="396" t="s">
        <v>2319</v>
      </c>
      <c r="W160" s="353">
        <v>0</v>
      </c>
    </row>
    <row r="161" spans="1:23" s="314" customFormat="1" ht="11.85" customHeight="1">
      <c r="A161" s="347">
        <v>2503</v>
      </c>
      <c r="B161" s="348"/>
      <c r="C161" s="355" t="s">
        <v>3352</v>
      </c>
      <c r="D161" s="351"/>
      <c r="E161" s="351" t="s">
        <v>2319</v>
      </c>
      <c r="F161" s="396" t="s">
        <v>2319</v>
      </c>
      <c r="G161" s="353">
        <v>0</v>
      </c>
      <c r="H161" s="354"/>
      <c r="I161" s="347">
        <v>2503</v>
      </c>
      <c r="J161" s="348"/>
      <c r="K161" s="355" t="s">
        <v>3352</v>
      </c>
      <c r="L161" s="351"/>
      <c r="M161" s="351" t="s">
        <v>2319</v>
      </c>
      <c r="N161" s="396" t="s">
        <v>2319</v>
      </c>
      <c r="O161" s="353">
        <v>0</v>
      </c>
      <c r="Q161" s="347">
        <v>2503</v>
      </c>
      <c r="R161" s="348"/>
      <c r="S161" s="355" t="s">
        <v>3352</v>
      </c>
      <c r="T161" s="351"/>
      <c r="U161" s="351" t="s">
        <v>2319</v>
      </c>
      <c r="V161" s="396" t="s">
        <v>2319</v>
      </c>
      <c r="W161" s="353">
        <v>0</v>
      </c>
    </row>
    <row r="162" spans="1:23" ht="11.85" customHeight="1">
      <c r="A162" s="300"/>
      <c r="B162" s="270"/>
      <c r="E162" s="378"/>
      <c r="F162" s="379"/>
      <c r="G162" s="277"/>
      <c r="H162" s="277"/>
      <c r="I162" s="300"/>
      <c r="J162" s="270"/>
      <c r="M162" s="378"/>
      <c r="N162" s="379"/>
      <c r="O162" s="277"/>
      <c r="Q162" s="300"/>
      <c r="R162" s="270"/>
      <c r="U162" s="378"/>
      <c r="V162" s="379"/>
      <c r="W162" s="277"/>
    </row>
    <row r="163" spans="1:23" s="331" customFormat="1" ht="12" customHeight="1">
      <c r="A163" s="431">
        <v>2600</v>
      </c>
      <c r="B163" s="432" t="s">
        <v>267</v>
      </c>
      <c r="C163" s="437"/>
      <c r="D163" s="437"/>
      <c r="E163" s="438" t="s">
        <v>2319</v>
      </c>
      <c r="F163" s="439"/>
      <c r="G163" s="440">
        <f>SUM(G165:G176)</f>
        <v>0</v>
      </c>
      <c r="H163" s="330"/>
      <c r="I163" s="431">
        <v>2600</v>
      </c>
      <c r="J163" s="432" t="s">
        <v>267</v>
      </c>
      <c r="K163" s="437"/>
      <c r="L163" s="437"/>
      <c r="M163" s="438" t="s">
        <v>2319</v>
      </c>
      <c r="N163" s="439"/>
      <c r="O163" s="440">
        <f>SUM(O165:O176)</f>
        <v>0</v>
      </c>
      <c r="Q163" s="431">
        <v>2600</v>
      </c>
      <c r="R163" s="432" t="s">
        <v>267</v>
      </c>
      <c r="S163" s="437"/>
      <c r="T163" s="437"/>
      <c r="U163" s="438" t="s">
        <v>2319</v>
      </c>
      <c r="V163" s="439"/>
      <c r="W163" s="440">
        <f>SUM(W165:W176)</f>
        <v>0</v>
      </c>
    </row>
    <row r="164" spans="1:23" s="419" customFormat="1" ht="11.85" customHeight="1">
      <c r="A164" s="471"/>
      <c r="B164" s="472"/>
      <c r="C164" s="437"/>
      <c r="D164" s="437"/>
      <c r="E164" s="438"/>
      <c r="F164" s="439"/>
      <c r="G164" s="440"/>
      <c r="H164" s="330"/>
      <c r="I164" s="471"/>
      <c r="J164" s="472"/>
      <c r="K164" s="437"/>
      <c r="L164" s="437"/>
      <c r="M164" s="438"/>
      <c r="N164" s="439"/>
      <c r="O164" s="440"/>
      <c r="Q164" s="471"/>
      <c r="R164" s="472"/>
      <c r="S164" s="437"/>
      <c r="T164" s="437"/>
      <c r="U164" s="438"/>
      <c r="V164" s="439"/>
      <c r="W164" s="440"/>
    </row>
    <row r="165" spans="1:23" s="423" customFormat="1" ht="11.85" customHeight="1">
      <c r="A165" s="424">
        <v>2601</v>
      </c>
      <c r="B165" s="425"/>
      <c r="C165" s="426" t="s">
        <v>268</v>
      </c>
      <c r="D165" s="422"/>
      <c r="E165" s="351"/>
      <c r="F165" s="396"/>
      <c r="G165" s="353">
        <v>0</v>
      </c>
      <c r="H165" s="354"/>
      <c r="I165" s="424">
        <v>2601</v>
      </c>
      <c r="J165" s="425"/>
      <c r="K165" s="426" t="s">
        <v>268</v>
      </c>
      <c r="L165" s="422"/>
      <c r="M165" s="351"/>
      <c r="N165" s="396"/>
      <c r="O165" s="353">
        <v>0</v>
      </c>
      <c r="Q165" s="424">
        <v>2601</v>
      </c>
      <c r="R165" s="425"/>
      <c r="S165" s="426" t="s">
        <v>268</v>
      </c>
      <c r="T165" s="422"/>
      <c r="U165" s="351"/>
      <c r="V165" s="396"/>
      <c r="W165" s="353">
        <v>0</v>
      </c>
    </row>
    <row r="166" spans="1:23" s="423" customFormat="1" ht="11.85" customHeight="1">
      <c r="A166" s="424">
        <v>2602</v>
      </c>
      <c r="B166" s="425"/>
      <c r="C166" s="426" t="s">
        <v>269</v>
      </c>
      <c r="D166" s="422"/>
      <c r="E166" s="351"/>
      <c r="F166" s="396"/>
      <c r="G166" s="353">
        <v>0</v>
      </c>
      <c r="H166" s="354"/>
      <c r="I166" s="424">
        <v>2602</v>
      </c>
      <c r="J166" s="425"/>
      <c r="K166" s="426" t="s">
        <v>269</v>
      </c>
      <c r="L166" s="422"/>
      <c r="M166" s="351"/>
      <c r="N166" s="396"/>
      <c r="O166" s="353">
        <v>0</v>
      </c>
      <c r="Q166" s="424">
        <v>2602</v>
      </c>
      <c r="R166" s="425"/>
      <c r="S166" s="426" t="s">
        <v>269</v>
      </c>
      <c r="T166" s="422"/>
      <c r="U166" s="351"/>
      <c r="V166" s="396"/>
      <c r="W166" s="353">
        <v>0</v>
      </c>
    </row>
    <row r="167" spans="1:23" s="423" customFormat="1" ht="11.85" customHeight="1">
      <c r="A167" s="424">
        <v>2603</v>
      </c>
      <c r="B167" s="425"/>
      <c r="C167" s="426" t="s">
        <v>270</v>
      </c>
      <c r="D167" s="422"/>
      <c r="E167" s="351"/>
      <c r="F167" s="396"/>
      <c r="G167" s="353">
        <v>0</v>
      </c>
      <c r="H167" s="354"/>
      <c r="I167" s="424">
        <v>2603</v>
      </c>
      <c r="J167" s="425"/>
      <c r="K167" s="426" t="s">
        <v>270</v>
      </c>
      <c r="L167" s="422"/>
      <c r="M167" s="351"/>
      <c r="N167" s="396"/>
      <c r="O167" s="353">
        <v>0</v>
      </c>
      <c r="Q167" s="424">
        <v>2603</v>
      </c>
      <c r="R167" s="425"/>
      <c r="S167" s="426" t="s">
        <v>270</v>
      </c>
      <c r="T167" s="422"/>
      <c r="U167" s="351"/>
      <c r="V167" s="396"/>
      <c r="W167" s="353">
        <v>0</v>
      </c>
    </row>
    <row r="168" spans="1:23" s="423" customFormat="1" ht="11.85" customHeight="1">
      <c r="A168" s="424">
        <v>2604</v>
      </c>
      <c r="B168" s="425"/>
      <c r="C168" s="426" t="s">
        <v>271</v>
      </c>
      <c r="D168" s="422"/>
      <c r="E168" s="351"/>
      <c r="F168" s="396"/>
      <c r="G168" s="353">
        <v>0</v>
      </c>
      <c r="H168" s="354"/>
      <c r="I168" s="424">
        <v>2604</v>
      </c>
      <c r="J168" s="425"/>
      <c r="K168" s="426" t="s">
        <v>271</v>
      </c>
      <c r="L168" s="422"/>
      <c r="M168" s="351"/>
      <c r="N168" s="396"/>
      <c r="O168" s="353">
        <v>0</v>
      </c>
      <c r="Q168" s="424">
        <v>2604</v>
      </c>
      <c r="R168" s="425"/>
      <c r="S168" s="426" t="s">
        <v>271</v>
      </c>
      <c r="T168" s="422"/>
      <c r="U168" s="351"/>
      <c r="V168" s="396"/>
      <c r="W168" s="353">
        <v>0</v>
      </c>
    </row>
    <row r="169" spans="1:23" s="423" customFormat="1" ht="11.85" customHeight="1">
      <c r="A169" s="424">
        <v>2605</v>
      </c>
      <c r="B169" s="425"/>
      <c r="C169" s="426" t="s">
        <v>272</v>
      </c>
      <c r="D169" s="422"/>
      <c r="E169" s="351"/>
      <c r="F169" s="396"/>
      <c r="G169" s="353">
        <v>0</v>
      </c>
      <c r="H169" s="354"/>
      <c r="I169" s="424">
        <v>2605</v>
      </c>
      <c r="J169" s="425"/>
      <c r="K169" s="426" t="s">
        <v>272</v>
      </c>
      <c r="L169" s="422"/>
      <c r="M169" s="351"/>
      <c r="N169" s="396"/>
      <c r="O169" s="353">
        <v>0</v>
      </c>
      <c r="Q169" s="424">
        <v>2605</v>
      </c>
      <c r="R169" s="425"/>
      <c r="S169" s="426" t="s">
        <v>272</v>
      </c>
      <c r="T169" s="422"/>
      <c r="U169" s="351"/>
      <c r="V169" s="396"/>
      <c r="W169" s="353">
        <v>0</v>
      </c>
    </row>
    <row r="170" spans="1:23" s="423" customFormat="1" ht="11.85" customHeight="1">
      <c r="A170" s="424">
        <v>2606</v>
      </c>
      <c r="B170" s="425"/>
      <c r="C170" s="426" t="s">
        <v>273</v>
      </c>
      <c r="D170" s="422"/>
      <c r="E170" s="351"/>
      <c r="F170" s="396"/>
      <c r="G170" s="353">
        <v>0</v>
      </c>
      <c r="H170" s="354"/>
      <c r="I170" s="424">
        <v>2606</v>
      </c>
      <c r="J170" s="425"/>
      <c r="K170" s="426" t="s">
        <v>273</v>
      </c>
      <c r="L170" s="422"/>
      <c r="M170" s="351"/>
      <c r="N170" s="396"/>
      <c r="O170" s="353">
        <v>0</v>
      </c>
      <c r="Q170" s="424">
        <v>2606</v>
      </c>
      <c r="R170" s="425"/>
      <c r="S170" s="426" t="s">
        <v>273</v>
      </c>
      <c r="T170" s="422"/>
      <c r="U170" s="351"/>
      <c r="V170" s="396"/>
      <c r="W170" s="353">
        <v>0</v>
      </c>
    </row>
    <row r="171" spans="1:23" s="314" customFormat="1" ht="11.85" customHeight="1">
      <c r="A171" s="424">
        <v>2607</v>
      </c>
      <c r="B171" s="348"/>
      <c r="C171" s="355" t="s">
        <v>274</v>
      </c>
      <c r="D171" s="351"/>
      <c r="E171" s="351"/>
      <c r="F171" s="396"/>
      <c r="G171" s="353">
        <v>0</v>
      </c>
      <c r="H171" s="354"/>
      <c r="I171" s="424">
        <v>2607</v>
      </c>
      <c r="J171" s="348"/>
      <c r="K171" s="355" t="s">
        <v>274</v>
      </c>
      <c r="L171" s="351"/>
      <c r="M171" s="351"/>
      <c r="N171" s="396"/>
      <c r="O171" s="353">
        <v>0</v>
      </c>
      <c r="Q171" s="424">
        <v>2607</v>
      </c>
      <c r="R171" s="348"/>
      <c r="S171" s="355" t="s">
        <v>274</v>
      </c>
      <c r="T171" s="351"/>
      <c r="U171" s="351"/>
      <c r="V171" s="396"/>
      <c r="W171" s="353">
        <v>0</v>
      </c>
    </row>
    <row r="172" spans="1:23" s="314" customFormat="1" ht="11.85" customHeight="1">
      <c r="A172" s="424">
        <v>2608</v>
      </c>
      <c r="B172" s="348"/>
      <c r="C172" s="355" t="s">
        <v>275</v>
      </c>
      <c r="D172" s="351"/>
      <c r="E172" s="351"/>
      <c r="F172" s="396"/>
      <c r="G172" s="353">
        <v>0</v>
      </c>
      <c r="H172" s="354"/>
      <c r="I172" s="424">
        <v>2608</v>
      </c>
      <c r="J172" s="348"/>
      <c r="K172" s="355" t="s">
        <v>275</v>
      </c>
      <c r="L172" s="351"/>
      <c r="M172" s="351"/>
      <c r="N172" s="396"/>
      <c r="O172" s="353">
        <v>0</v>
      </c>
      <c r="Q172" s="424">
        <v>2608</v>
      </c>
      <c r="R172" s="348"/>
      <c r="S172" s="355" t="s">
        <v>275</v>
      </c>
      <c r="T172" s="351"/>
      <c r="U172" s="351"/>
      <c r="V172" s="396"/>
      <c r="W172" s="353">
        <v>0</v>
      </c>
    </row>
    <row r="173" spans="1:23" s="314" customFormat="1" ht="11.85" customHeight="1">
      <c r="A173" s="424">
        <v>2609</v>
      </c>
      <c r="B173" s="348"/>
      <c r="C173" s="355" t="s">
        <v>276</v>
      </c>
      <c r="D173" s="351"/>
      <c r="E173" s="351"/>
      <c r="F173" s="396"/>
      <c r="G173" s="353">
        <v>0</v>
      </c>
      <c r="H173" s="354"/>
      <c r="I173" s="424">
        <v>2609</v>
      </c>
      <c r="J173" s="348"/>
      <c r="K173" s="355" t="s">
        <v>276</v>
      </c>
      <c r="L173" s="351"/>
      <c r="M173" s="351"/>
      <c r="N173" s="396"/>
      <c r="O173" s="353">
        <v>0</v>
      </c>
      <c r="Q173" s="424">
        <v>2609</v>
      </c>
      <c r="R173" s="348"/>
      <c r="S173" s="355" t="s">
        <v>276</v>
      </c>
      <c r="T173" s="351"/>
      <c r="U173" s="351"/>
      <c r="V173" s="396"/>
      <c r="W173" s="353">
        <v>0</v>
      </c>
    </row>
    <row r="174" spans="1:23" s="314" customFormat="1" ht="11.85" customHeight="1">
      <c r="A174" s="424">
        <v>2610</v>
      </c>
      <c r="B174" s="348"/>
      <c r="C174" s="355" t="s">
        <v>277</v>
      </c>
      <c r="D174" s="351"/>
      <c r="E174" s="351"/>
      <c r="F174" s="396"/>
      <c r="G174" s="353">
        <v>0</v>
      </c>
      <c r="H174" s="354"/>
      <c r="I174" s="424">
        <v>2610</v>
      </c>
      <c r="J174" s="348"/>
      <c r="K174" s="355" t="s">
        <v>277</v>
      </c>
      <c r="L174" s="351"/>
      <c r="M174" s="351"/>
      <c r="N174" s="396"/>
      <c r="O174" s="353">
        <v>0</v>
      </c>
      <c r="Q174" s="424">
        <v>2610</v>
      </c>
      <c r="R174" s="348"/>
      <c r="S174" s="355" t="s">
        <v>277</v>
      </c>
      <c r="T174" s="351"/>
      <c r="U174" s="351"/>
      <c r="V174" s="396"/>
      <c r="W174" s="353">
        <v>0</v>
      </c>
    </row>
    <row r="175" spans="1:23" s="314" customFormat="1" ht="11.85" customHeight="1">
      <c r="A175" s="424">
        <v>2611</v>
      </c>
      <c r="B175" s="348"/>
      <c r="C175" s="355" t="s">
        <v>278</v>
      </c>
      <c r="D175" s="351"/>
      <c r="E175" s="351"/>
      <c r="F175" s="396"/>
      <c r="G175" s="353">
        <v>0</v>
      </c>
      <c r="H175" s="354"/>
      <c r="I175" s="424">
        <v>2611</v>
      </c>
      <c r="J175" s="348"/>
      <c r="K175" s="355" t="s">
        <v>278</v>
      </c>
      <c r="L175" s="351"/>
      <c r="M175" s="351"/>
      <c r="N175" s="396"/>
      <c r="O175" s="353">
        <v>0</v>
      </c>
      <c r="Q175" s="424">
        <v>2611</v>
      </c>
      <c r="R175" s="348"/>
      <c r="S175" s="355" t="s">
        <v>278</v>
      </c>
      <c r="T175" s="351"/>
      <c r="U175" s="351"/>
      <c r="V175" s="396"/>
      <c r="W175" s="353">
        <v>0</v>
      </c>
    </row>
    <row r="176" spans="1:23" s="314" customFormat="1" ht="11.85" customHeight="1">
      <c r="A176" s="424">
        <v>2612</v>
      </c>
      <c r="B176" s="348"/>
      <c r="C176" s="355" t="s">
        <v>279</v>
      </c>
      <c r="D176" s="351"/>
      <c r="E176" s="351"/>
      <c r="F176" s="396"/>
      <c r="G176" s="353">
        <v>0</v>
      </c>
      <c r="H176" s="354"/>
      <c r="I176" s="424">
        <v>2612</v>
      </c>
      <c r="J176" s="348"/>
      <c r="K176" s="355" t="s">
        <v>279</v>
      </c>
      <c r="L176" s="351"/>
      <c r="M176" s="351"/>
      <c r="N176" s="396"/>
      <c r="O176" s="353">
        <v>0</v>
      </c>
      <c r="Q176" s="424">
        <v>2612</v>
      </c>
      <c r="R176" s="348"/>
      <c r="S176" s="355" t="s">
        <v>279</v>
      </c>
      <c r="T176" s="351"/>
      <c r="U176" s="351"/>
      <c r="V176" s="396"/>
      <c r="W176" s="353">
        <v>0</v>
      </c>
    </row>
    <row r="177" spans="1:23" ht="11.85" customHeight="1">
      <c r="A177" s="473"/>
      <c r="E177" s="378"/>
      <c r="F177" s="379"/>
      <c r="G177" s="323"/>
      <c r="H177" s="277"/>
      <c r="I177" s="473"/>
      <c r="M177" s="378"/>
      <c r="N177" s="379"/>
      <c r="O177" s="323"/>
      <c r="Q177" s="473"/>
      <c r="U177" s="378"/>
      <c r="V177" s="379"/>
      <c r="W177" s="323"/>
    </row>
    <row r="178" spans="1:23" s="368" customFormat="1" ht="12" customHeight="1">
      <c r="A178" s="431">
        <v>2700</v>
      </c>
      <c r="B178" s="432" t="s">
        <v>3353</v>
      </c>
      <c r="C178" s="437"/>
      <c r="D178" s="437"/>
      <c r="E178" s="438" t="s">
        <v>2319</v>
      </c>
      <c r="F178" s="439"/>
      <c r="G178" s="440">
        <f>SUM(G180:G185)</f>
        <v>0</v>
      </c>
      <c r="H178" s="330"/>
      <c r="I178" s="431">
        <v>2700</v>
      </c>
      <c r="J178" s="432" t="s">
        <v>3353</v>
      </c>
      <c r="K178" s="437"/>
      <c r="L178" s="437"/>
      <c r="M178" s="438" t="s">
        <v>2319</v>
      </c>
      <c r="N178" s="439"/>
      <c r="O178" s="440">
        <f>SUM(O180:O185)</f>
        <v>0</v>
      </c>
      <c r="Q178" s="431">
        <v>2700</v>
      </c>
      <c r="R178" s="432" t="s">
        <v>3353</v>
      </c>
      <c r="S178" s="437"/>
      <c r="T178" s="437"/>
      <c r="U178" s="438" t="s">
        <v>2319</v>
      </c>
      <c r="V178" s="439"/>
      <c r="W178" s="440">
        <f>SUM(W180:W185)</f>
        <v>0</v>
      </c>
    </row>
    <row r="179" spans="1:23" ht="11.85" customHeight="1">
      <c r="A179" s="474"/>
      <c r="B179" s="442"/>
      <c r="C179" s="442"/>
      <c r="D179" s="442"/>
      <c r="E179" s="468"/>
      <c r="F179" s="469"/>
      <c r="G179" s="445"/>
      <c r="H179" s="262"/>
      <c r="I179" s="474"/>
      <c r="J179" s="442"/>
      <c r="K179" s="442"/>
      <c r="L179" s="442"/>
      <c r="M179" s="468"/>
      <c r="N179" s="469"/>
      <c r="O179" s="445"/>
      <c r="Q179" s="474"/>
      <c r="R179" s="442"/>
      <c r="S179" s="442"/>
      <c r="T179" s="442"/>
      <c r="U179" s="468"/>
      <c r="V179" s="469"/>
      <c r="W179" s="445"/>
    </row>
    <row r="180" spans="1:23" s="314" customFormat="1" ht="11.85" customHeight="1">
      <c r="A180" s="424">
        <v>2701</v>
      </c>
      <c r="B180" s="348"/>
      <c r="C180" s="355" t="s">
        <v>3354</v>
      </c>
      <c r="D180" s="351"/>
      <c r="E180" s="351"/>
      <c r="F180" s="396"/>
      <c r="G180" s="353">
        <v>0</v>
      </c>
      <c r="H180" s="354"/>
      <c r="I180" s="424">
        <v>2701</v>
      </c>
      <c r="J180" s="348"/>
      <c r="K180" s="355" t="s">
        <v>3354</v>
      </c>
      <c r="L180" s="351"/>
      <c r="M180" s="351"/>
      <c r="N180" s="396"/>
      <c r="O180" s="353">
        <v>0</v>
      </c>
      <c r="Q180" s="424">
        <v>2701</v>
      </c>
      <c r="R180" s="348"/>
      <c r="S180" s="355" t="s">
        <v>3354</v>
      </c>
      <c r="T180" s="351"/>
      <c r="U180" s="351"/>
      <c r="V180" s="396"/>
      <c r="W180" s="353">
        <v>0</v>
      </c>
    </row>
    <row r="181" spans="1:23" s="314" customFormat="1" ht="11.85" customHeight="1">
      <c r="A181" s="424">
        <v>2702</v>
      </c>
      <c r="B181" s="348"/>
      <c r="C181" s="355" t="s">
        <v>3355</v>
      </c>
      <c r="D181" s="351"/>
      <c r="E181" s="351"/>
      <c r="F181" s="396"/>
      <c r="G181" s="353">
        <v>0</v>
      </c>
      <c r="H181" s="354"/>
      <c r="I181" s="424">
        <v>2702</v>
      </c>
      <c r="J181" s="348"/>
      <c r="K181" s="355" t="s">
        <v>3355</v>
      </c>
      <c r="L181" s="351"/>
      <c r="M181" s="351"/>
      <c r="N181" s="396"/>
      <c r="O181" s="353">
        <v>0</v>
      </c>
      <c r="Q181" s="424">
        <v>2702</v>
      </c>
      <c r="R181" s="348"/>
      <c r="S181" s="355" t="s">
        <v>3355</v>
      </c>
      <c r="T181" s="351"/>
      <c r="U181" s="351"/>
      <c r="V181" s="396"/>
      <c r="W181" s="353">
        <v>0</v>
      </c>
    </row>
    <row r="182" spans="1:23" s="314" customFormat="1" ht="11.85" customHeight="1">
      <c r="A182" s="424">
        <v>2703</v>
      </c>
      <c r="B182" s="348"/>
      <c r="C182" s="355" t="s">
        <v>3356</v>
      </c>
      <c r="D182" s="351"/>
      <c r="E182" s="351"/>
      <c r="F182" s="396"/>
      <c r="G182" s="353">
        <v>0</v>
      </c>
      <c r="H182" s="354"/>
      <c r="I182" s="424">
        <v>2703</v>
      </c>
      <c r="J182" s="348"/>
      <c r="K182" s="355" t="s">
        <v>3356</v>
      </c>
      <c r="L182" s="351"/>
      <c r="M182" s="351"/>
      <c r="N182" s="396"/>
      <c r="O182" s="353">
        <v>0</v>
      </c>
      <c r="Q182" s="424">
        <v>2703</v>
      </c>
      <c r="R182" s="348"/>
      <c r="S182" s="355" t="s">
        <v>3356</v>
      </c>
      <c r="T182" s="351"/>
      <c r="U182" s="351"/>
      <c r="V182" s="396"/>
      <c r="W182" s="353">
        <v>0</v>
      </c>
    </row>
    <row r="183" spans="1:23" s="314" customFormat="1" ht="11.85" customHeight="1">
      <c r="A183" s="424">
        <v>2704</v>
      </c>
      <c r="B183" s="348"/>
      <c r="C183" s="355" t="s">
        <v>3357</v>
      </c>
      <c r="D183" s="351"/>
      <c r="E183" s="351"/>
      <c r="F183" s="396"/>
      <c r="G183" s="353">
        <v>0</v>
      </c>
      <c r="H183" s="354"/>
      <c r="I183" s="424">
        <v>2704</v>
      </c>
      <c r="J183" s="348"/>
      <c r="K183" s="355" t="s">
        <v>3357</v>
      </c>
      <c r="L183" s="351"/>
      <c r="M183" s="351"/>
      <c r="N183" s="396"/>
      <c r="O183" s="353">
        <v>0</v>
      </c>
      <c r="Q183" s="424">
        <v>2704</v>
      </c>
      <c r="R183" s="348"/>
      <c r="S183" s="355" t="s">
        <v>3357</v>
      </c>
      <c r="T183" s="351"/>
      <c r="U183" s="351"/>
      <c r="V183" s="396"/>
      <c r="W183" s="353">
        <v>0</v>
      </c>
    </row>
    <row r="184" spans="1:23" s="314" customFormat="1" ht="11.85" customHeight="1">
      <c r="A184" s="424">
        <v>2705</v>
      </c>
      <c r="B184" s="348"/>
      <c r="C184" s="355" t="s">
        <v>3358</v>
      </c>
      <c r="D184" s="351"/>
      <c r="E184" s="351"/>
      <c r="F184" s="396"/>
      <c r="G184" s="353">
        <v>0</v>
      </c>
      <c r="H184" s="354"/>
      <c r="I184" s="424">
        <v>2705</v>
      </c>
      <c r="J184" s="348"/>
      <c r="K184" s="355" t="s">
        <v>3358</v>
      </c>
      <c r="L184" s="351"/>
      <c r="M184" s="351"/>
      <c r="N184" s="396"/>
      <c r="O184" s="353">
        <v>0</v>
      </c>
      <c r="Q184" s="424">
        <v>2705</v>
      </c>
      <c r="R184" s="348"/>
      <c r="S184" s="355" t="s">
        <v>3358</v>
      </c>
      <c r="T184" s="351"/>
      <c r="U184" s="351"/>
      <c r="V184" s="396"/>
      <c r="W184" s="353">
        <v>0</v>
      </c>
    </row>
    <row r="185" spans="1:23" s="314" customFormat="1" ht="11.85" customHeight="1">
      <c r="A185" s="424">
        <v>2706</v>
      </c>
      <c r="B185" s="348"/>
      <c r="C185" s="355" t="s">
        <v>3359</v>
      </c>
      <c r="D185" s="351"/>
      <c r="E185" s="351"/>
      <c r="F185" s="396"/>
      <c r="G185" s="353">
        <v>0</v>
      </c>
      <c r="H185" s="354"/>
      <c r="I185" s="424">
        <v>2706</v>
      </c>
      <c r="J185" s="348"/>
      <c r="K185" s="355" t="s">
        <v>3359</v>
      </c>
      <c r="L185" s="351"/>
      <c r="M185" s="351"/>
      <c r="N185" s="396"/>
      <c r="O185" s="353">
        <v>0</v>
      </c>
      <c r="Q185" s="424">
        <v>2706</v>
      </c>
      <c r="R185" s="348"/>
      <c r="S185" s="355" t="s">
        <v>3359</v>
      </c>
      <c r="T185" s="351"/>
      <c r="U185" s="351"/>
      <c r="V185" s="396"/>
      <c r="W185" s="353">
        <v>0</v>
      </c>
    </row>
    <row r="186" spans="1:23" ht="11.85" customHeight="1">
      <c r="A186" s="473"/>
      <c r="E186" s="378"/>
      <c r="F186" s="379"/>
      <c r="G186" s="323"/>
      <c r="H186" s="277"/>
      <c r="I186" s="473"/>
      <c r="M186" s="378"/>
      <c r="N186" s="379"/>
      <c r="O186" s="323"/>
      <c r="Q186" s="473"/>
      <c r="U186" s="378"/>
      <c r="V186" s="379"/>
      <c r="W186" s="323"/>
    </row>
    <row r="187" spans="1:23" s="368" customFormat="1" ht="12" customHeight="1">
      <c r="A187" s="431">
        <v>2800</v>
      </c>
      <c r="B187" s="432" t="s">
        <v>3360</v>
      </c>
      <c r="C187" s="437"/>
      <c r="D187" s="437"/>
      <c r="E187" s="438" t="s">
        <v>2319</v>
      </c>
      <c r="F187" s="439"/>
      <c r="G187" s="440">
        <f>SUM(G189:G194)</f>
        <v>0</v>
      </c>
      <c r="H187" s="330"/>
      <c r="I187" s="431">
        <v>2800</v>
      </c>
      <c r="J187" s="432" t="s">
        <v>3360</v>
      </c>
      <c r="K187" s="437"/>
      <c r="L187" s="437"/>
      <c r="M187" s="438" t="s">
        <v>2319</v>
      </c>
      <c r="N187" s="439"/>
      <c r="O187" s="440">
        <f>SUM(O189:O194)</f>
        <v>0</v>
      </c>
      <c r="Q187" s="431">
        <v>2800</v>
      </c>
      <c r="R187" s="432" t="s">
        <v>3360</v>
      </c>
      <c r="S187" s="437"/>
      <c r="T187" s="437"/>
      <c r="U187" s="438" t="s">
        <v>2319</v>
      </c>
      <c r="V187" s="439"/>
      <c r="W187" s="440">
        <f>SUM(W189:W194)</f>
        <v>0</v>
      </c>
    </row>
    <row r="188" spans="1:23" ht="11.85" customHeight="1">
      <c r="A188" s="474"/>
      <c r="B188" s="442"/>
      <c r="C188" s="442"/>
      <c r="D188" s="442"/>
      <c r="E188" s="468"/>
      <c r="F188" s="469"/>
      <c r="G188" s="445"/>
      <c r="H188" s="262"/>
      <c r="I188" s="474"/>
      <c r="J188" s="442"/>
      <c r="K188" s="442"/>
      <c r="L188" s="442"/>
      <c r="M188" s="468"/>
      <c r="N188" s="469"/>
      <c r="O188" s="445"/>
      <c r="Q188" s="474"/>
      <c r="R188" s="442"/>
      <c r="S188" s="442"/>
      <c r="T188" s="442"/>
      <c r="U188" s="468"/>
      <c r="V188" s="469"/>
      <c r="W188" s="445"/>
    </row>
    <row r="189" spans="1:23" s="314" customFormat="1" ht="11.85" customHeight="1">
      <c r="A189" s="424">
        <v>2801</v>
      </c>
      <c r="B189" s="348"/>
      <c r="C189" s="355" t="s">
        <v>4272</v>
      </c>
      <c r="D189" s="351"/>
      <c r="E189" s="351" t="s">
        <v>2319</v>
      </c>
      <c r="F189" s="396" t="s">
        <v>2319</v>
      </c>
      <c r="G189" s="353">
        <v>0</v>
      </c>
      <c r="H189" s="354"/>
      <c r="I189" s="424">
        <v>2801</v>
      </c>
      <c r="J189" s="348"/>
      <c r="K189" s="355" t="s">
        <v>4272</v>
      </c>
      <c r="L189" s="351"/>
      <c r="M189" s="351" t="s">
        <v>2319</v>
      </c>
      <c r="N189" s="396" t="s">
        <v>2319</v>
      </c>
      <c r="O189" s="353">
        <v>0</v>
      </c>
      <c r="Q189" s="424">
        <v>2801</v>
      </c>
      <c r="R189" s="348"/>
      <c r="S189" s="355" t="s">
        <v>4272</v>
      </c>
      <c r="T189" s="351"/>
      <c r="U189" s="351" t="s">
        <v>2319</v>
      </c>
      <c r="V189" s="396" t="s">
        <v>2319</v>
      </c>
      <c r="W189" s="353">
        <v>0</v>
      </c>
    </row>
    <row r="190" spans="1:23" s="314" customFormat="1" ht="11.85" customHeight="1">
      <c r="A190" s="424">
        <v>2802</v>
      </c>
      <c r="B190" s="348"/>
      <c r="C190" s="355" t="s">
        <v>4273</v>
      </c>
      <c r="D190" s="351"/>
      <c r="E190" s="351" t="s">
        <v>2319</v>
      </c>
      <c r="F190" s="396" t="s">
        <v>2319</v>
      </c>
      <c r="G190" s="353">
        <v>0</v>
      </c>
      <c r="H190" s="354"/>
      <c r="I190" s="424">
        <v>2802</v>
      </c>
      <c r="J190" s="348"/>
      <c r="K190" s="355" t="s">
        <v>4273</v>
      </c>
      <c r="L190" s="351"/>
      <c r="M190" s="351" t="s">
        <v>2319</v>
      </c>
      <c r="N190" s="396" t="s">
        <v>2319</v>
      </c>
      <c r="O190" s="353">
        <v>0</v>
      </c>
      <c r="Q190" s="424">
        <v>2802</v>
      </c>
      <c r="R190" s="348"/>
      <c r="S190" s="355" t="s">
        <v>4273</v>
      </c>
      <c r="T190" s="351"/>
      <c r="U190" s="351" t="s">
        <v>2319</v>
      </c>
      <c r="V190" s="396" t="s">
        <v>2319</v>
      </c>
      <c r="W190" s="353">
        <v>0</v>
      </c>
    </row>
    <row r="191" spans="1:23" s="314" customFormat="1" ht="11.85" customHeight="1">
      <c r="A191" s="424">
        <v>2803</v>
      </c>
      <c r="B191" s="348"/>
      <c r="C191" s="355" t="s">
        <v>4274</v>
      </c>
      <c r="D191" s="351"/>
      <c r="E191" s="351" t="s">
        <v>2319</v>
      </c>
      <c r="F191" s="396" t="s">
        <v>2319</v>
      </c>
      <c r="G191" s="353">
        <v>0</v>
      </c>
      <c r="H191" s="354"/>
      <c r="I191" s="424">
        <v>2803</v>
      </c>
      <c r="J191" s="348"/>
      <c r="K191" s="355" t="s">
        <v>4274</v>
      </c>
      <c r="L191" s="351"/>
      <c r="M191" s="351" t="s">
        <v>2319</v>
      </c>
      <c r="N191" s="396" t="s">
        <v>2319</v>
      </c>
      <c r="O191" s="353">
        <v>0</v>
      </c>
      <c r="Q191" s="424">
        <v>2803</v>
      </c>
      <c r="R191" s="348"/>
      <c r="S191" s="355" t="s">
        <v>4274</v>
      </c>
      <c r="T191" s="351"/>
      <c r="U191" s="351" t="s">
        <v>2319</v>
      </c>
      <c r="V191" s="396" t="s">
        <v>2319</v>
      </c>
      <c r="W191" s="353">
        <v>0</v>
      </c>
    </row>
    <row r="192" spans="1:23" s="314" customFormat="1" ht="11.85" customHeight="1">
      <c r="A192" s="424">
        <v>2804</v>
      </c>
      <c r="B192" s="348"/>
      <c r="C192" s="355" t="s">
        <v>4275</v>
      </c>
      <c r="D192" s="351"/>
      <c r="E192" s="351" t="s">
        <v>2319</v>
      </c>
      <c r="F192" s="396" t="s">
        <v>2319</v>
      </c>
      <c r="G192" s="353">
        <v>0</v>
      </c>
      <c r="H192" s="354"/>
      <c r="I192" s="424">
        <v>2804</v>
      </c>
      <c r="J192" s="348"/>
      <c r="K192" s="355" t="s">
        <v>4275</v>
      </c>
      <c r="L192" s="351"/>
      <c r="M192" s="351" t="s">
        <v>2319</v>
      </c>
      <c r="N192" s="396" t="s">
        <v>2319</v>
      </c>
      <c r="O192" s="353">
        <v>0</v>
      </c>
      <c r="Q192" s="424">
        <v>2804</v>
      </c>
      <c r="R192" s="348"/>
      <c r="S192" s="355" t="s">
        <v>4275</v>
      </c>
      <c r="T192" s="351"/>
      <c r="U192" s="351" t="s">
        <v>2319</v>
      </c>
      <c r="V192" s="396" t="s">
        <v>2319</v>
      </c>
      <c r="W192" s="353">
        <v>0</v>
      </c>
    </row>
    <row r="193" spans="1:23" s="314" customFormat="1" ht="11.85" customHeight="1">
      <c r="A193" s="424">
        <v>2805</v>
      </c>
      <c r="B193" s="348"/>
      <c r="C193" s="355" t="s">
        <v>3361</v>
      </c>
      <c r="D193" s="351"/>
      <c r="E193" s="351" t="s">
        <v>2319</v>
      </c>
      <c r="F193" s="396" t="s">
        <v>2319</v>
      </c>
      <c r="G193" s="353">
        <v>0</v>
      </c>
      <c r="H193" s="354"/>
      <c r="I193" s="424">
        <v>2805</v>
      </c>
      <c r="J193" s="348"/>
      <c r="K193" s="355" t="s">
        <v>3361</v>
      </c>
      <c r="L193" s="351"/>
      <c r="M193" s="351" t="s">
        <v>2319</v>
      </c>
      <c r="N193" s="396" t="s">
        <v>2319</v>
      </c>
      <c r="O193" s="353">
        <v>0</v>
      </c>
      <c r="Q193" s="424">
        <v>2805</v>
      </c>
      <c r="R193" s="348"/>
      <c r="S193" s="355" t="s">
        <v>3361</v>
      </c>
      <c r="T193" s="351"/>
      <c r="U193" s="351" t="s">
        <v>2319</v>
      </c>
      <c r="V193" s="396" t="s">
        <v>2319</v>
      </c>
      <c r="W193" s="353">
        <v>0</v>
      </c>
    </row>
    <row r="194" spans="1:23" s="314" customFormat="1" ht="11.85" customHeight="1">
      <c r="A194" s="424">
        <v>2806</v>
      </c>
      <c r="B194" s="348"/>
      <c r="C194" s="355" t="s">
        <v>4271</v>
      </c>
      <c r="D194" s="351"/>
      <c r="E194" s="351" t="s">
        <v>2319</v>
      </c>
      <c r="F194" s="396" t="s">
        <v>2319</v>
      </c>
      <c r="G194" s="353">
        <v>0</v>
      </c>
      <c r="H194" s="354"/>
      <c r="I194" s="424">
        <v>2806</v>
      </c>
      <c r="J194" s="348"/>
      <c r="K194" s="355" t="s">
        <v>4271</v>
      </c>
      <c r="L194" s="351"/>
      <c r="M194" s="351" t="s">
        <v>2319</v>
      </c>
      <c r="N194" s="396" t="s">
        <v>2319</v>
      </c>
      <c r="O194" s="353">
        <v>0</v>
      </c>
      <c r="Q194" s="424">
        <v>2806</v>
      </c>
      <c r="R194" s="348"/>
      <c r="S194" s="355" t="s">
        <v>4271</v>
      </c>
      <c r="T194" s="351"/>
      <c r="U194" s="351" t="s">
        <v>2319</v>
      </c>
      <c r="V194" s="396" t="s">
        <v>2319</v>
      </c>
      <c r="W194" s="353">
        <v>0</v>
      </c>
    </row>
    <row r="195" spans="1:23" ht="11.85" customHeight="1">
      <c r="A195" s="473"/>
      <c r="E195" s="378"/>
      <c r="F195" s="379"/>
      <c r="G195" s="323"/>
      <c r="H195" s="277"/>
      <c r="I195" s="473"/>
      <c r="M195" s="378"/>
      <c r="N195" s="379"/>
      <c r="O195" s="323"/>
      <c r="Q195" s="473"/>
      <c r="U195" s="378"/>
      <c r="V195" s="379"/>
      <c r="W195" s="323"/>
    </row>
    <row r="196" spans="1:23" s="368" customFormat="1" ht="12" customHeight="1">
      <c r="A196" s="431">
        <v>2900</v>
      </c>
      <c r="B196" s="432" t="s">
        <v>3362</v>
      </c>
      <c r="C196" s="437"/>
      <c r="D196" s="437"/>
      <c r="E196" s="438" t="s">
        <v>2319</v>
      </c>
      <c r="F196" s="439"/>
      <c r="G196" s="440">
        <f>SUM(G198:G211)</f>
        <v>0</v>
      </c>
      <c r="H196" s="330"/>
      <c r="I196" s="431">
        <v>2900</v>
      </c>
      <c r="J196" s="432" t="s">
        <v>3362</v>
      </c>
      <c r="K196" s="437"/>
      <c r="L196" s="437"/>
      <c r="M196" s="438" t="s">
        <v>2319</v>
      </c>
      <c r="N196" s="439"/>
      <c r="O196" s="440">
        <f>SUM(O198:O211)</f>
        <v>0</v>
      </c>
      <c r="Q196" s="431">
        <v>2900</v>
      </c>
      <c r="R196" s="432" t="s">
        <v>3362</v>
      </c>
      <c r="S196" s="437"/>
      <c r="T196" s="437"/>
      <c r="U196" s="438" t="s">
        <v>2319</v>
      </c>
      <c r="V196" s="439"/>
      <c r="W196" s="440">
        <f>SUM(W198:W211)</f>
        <v>0</v>
      </c>
    </row>
    <row r="197" spans="1:23" ht="11.85" customHeight="1">
      <c r="A197" s="474"/>
      <c r="B197" s="442"/>
      <c r="C197" s="442"/>
      <c r="D197" s="442"/>
      <c r="E197" s="468"/>
      <c r="F197" s="469"/>
      <c r="G197" s="445"/>
      <c r="H197" s="262"/>
      <c r="I197" s="474"/>
      <c r="J197" s="442"/>
      <c r="K197" s="442"/>
      <c r="L197" s="442"/>
      <c r="M197" s="468"/>
      <c r="N197" s="469"/>
      <c r="O197" s="445"/>
      <c r="Q197" s="474"/>
      <c r="R197" s="442"/>
      <c r="S197" s="442"/>
      <c r="T197" s="442"/>
      <c r="U197" s="468"/>
      <c r="V197" s="469"/>
      <c r="W197" s="445"/>
    </row>
    <row r="198" spans="1:23" ht="11.85" customHeight="1">
      <c r="A198" s="424">
        <v>2901</v>
      </c>
      <c r="B198" s="380"/>
      <c r="C198" s="342" t="s">
        <v>1282</v>
      </c>
      <c r="D198" s="343"/>
      <c r="E198" s="343"/>
      <c r="F198" s="403"/>
      <c r="G198" s="361">
        <v>0</v>
      </c>
      <c r="H198" s="277"/>
      <c r="I198" s="424">
        <v>2901</v>
      </c>
      <c r="J198" s="380"/>
      <c r="K198" s="342" t="s">
        <v>1282</v>
      </c>
      <c r="L198" s="343"/>
      <c r="M198" s="343"/>
      <c r="N198" s="403"/>
      <c r="O198" s="361">
        <v>0</v>
      </c>
      <c r="Q198" s="424">
        <v>2901</v>
      </c>
      <c r="R198" s="380"/>
      <c r="S198" s="342" t="s">
        <v>1282</v>
      </c>
      <c r="T198" s="343"/>
      <c r="U198" s="343"/>
      <c r="V198" s="403"/>
      <c r="W198" s="361">
        <v>0</v>
      </c>
    </row>
    <row r="199" spans="1:23" ht="11.85" customHeight="1">
      <c r="A199" s="424">
        <v>2902</v>
      </c>
      <c r="B199" s="380"/>
      <c r="C199" s="342" t="s">
        <v>1283</v>
      </c>
      <c r="D199" s="343"/>
      <c r="E199" s="343"/>
      <c r="F199" s="403"/>
      <c r="G199" s="361">
        <v>0</v>
      </c>
      <c r="H199" s="277"/>
      <c r="I199" s="424">
        <v>2902</v>
      </c>
      <c r="J199" s="380"/>
      <c r="K199" s="342" t="s">
        <v>1283</v>
      </c>
      <c r="L199" s="343"/>
      <c r="M199" s="343"/>
      <c r="N199" s="403"/>
      <c r="O199" s="361">
        <v>0</v>
      </c>
      <c r="Q199" s="424">
        <v>2902</v>
      </c>
      <c r="R199" s="380"/>
      <c r="S199" s="342" t="s">
        <v>1283</v>
      </c>
      <c r="T199" s="343"/>
      <c r="U199" s="343"/>
      <c r="V199" s="403"/>
      <c r="W199" s="361">
        <v>0</v>
      </c>
    </row>
    <row r="200" spans="1:23" ht="11.85" customHeight="1">
      <c r="A200" s="424">
        <v>2903</v>
      </c>
      <c r="B200" s="380"/>
      <c r="C200" s="342" t="s">
        <v>3363</v>
      </c>
      <c r="D200" s="343"/>
      <c r="E200" s="343"/>
      <c r="F200" s="403"/>
      <c r="G200" s="361">
        <v>0</v>
      </c>
      <c r="H200" s="277"/>
      <c r="I200" s="424">
        <v>2903</v>
      </c>
      <c r="J200" s="380"/>
      <c r="K200" s="342" t="s">
        <v>3363</v>
      </c>
      <c r="L200" s="343"/>
      <c r="M200" s="343"/>
      <c r="N200" s="403"/>
      <c r="O200" s="361">
        <v>0</v>
      </c>
      <c r="Q200" s="424">
        <v>2903</v>
      </c>
      <c r="R200" s="380"/>
      <c r="S200" s="342" t="s">
        <v>3363</v>
      </c>
      <c r="T200" s="343"/>
      <c r="U200" s="343"/>
      <c r="V200" s="403"/>
      <c r="W200" s="361">
        <v>0</v>
      </c>
    </row>
    <row r="201" spans="1:23" ht="11.85" customHeight="1">
      <c r="A201" s="424">
        <v>2904</v>
      </c>
      <c r="B201" s="380"/>
      <c r="C201" s="342" t="s">
        <v>495</v>
      </c>
      <c r="D201" s="343"/>
      <c r="E201" s="343"/>
      <c r="F201" s="403"/>
      <c r="G201" s="361">
        <v>0</v>
      </c>
      <c r="H201" s="277"/>
      <c r="I201" s="424">
        <v>2904</v>
      </c>
      <c r="J201" s="380"/>
      <c r="K201" s="342" t="s">
        <v>495</v>
      </c>
      <c r="L201" s="343"/>
      <c r="M201" s="343"/>
      <c r="N201" s="403"/>
      <c r="O201" s="361">
        <v>0</v>
      </c>
      <c r="Q201" s="424">
        <v>2904</v>
      </c>
      <c r="R201" s="380"/>
      <c r="S201" s="342" t="s">
        <v>495</v>
      </c>
      <c r="T201" s="343"/>
      <c r="U201" s="343"/>
      <c r="V201" s="403"/>
      <c r="W201" s="361">
        <v>0</v>
      </c>
    </row>
    <row r="202" spans="1:23" ht="11.85" customHeight="1">
      <c r="A202" s="424">
        <v>2905</v>
      </c>
      <c r="B202" s="380"/>
      <c r="C202" s="342" t="s">
        <v>3364</v>
      </c>
      <c r="D202" s="343"/>
      <c r="E202" s="343"/>
      <c r="F202" s="403"/>
      <c r="G202" s="361">
        <v>0</v>
      </c>
      <c r="H202" s="277"/>
      <c r="I202" s="424">
        <v>2905</v>
      </c>
      <c r="J202" s="380"/>
      <c r="K202" s="342" t="s">
        <v>3364</v>
      </c>
      <c r="L202" s="343"/>
      <c r="M202" s="343"/>
      <c r="N202" s="403"/>
      <c r="O202" s="361">
        <v>0</v>
      </c>
      <c r="Q202" s="424">
        <v>2905</v>
      </c>
      <c r="R202" s="380"/>
      <c r="S202" s="342" t="s">
        <v>3364</v>
      </c>
      <c r="T202" s="343"/>
      <c r="U202" s="343"/>
      <c r="V202" s="403"/>
      <c r="W202" s="361">
        <v>0</v>
      </c>
    </row>
    <row r="203" spans="1:23" ht="11.85" customHeight="1">
      <c r="A203" s="424">
        <v>2906</v>
      </c>
      <c r="B203" s="380"/>
      <c r="C203" s="342" t="s">
        <v>497</v>
      </c>
      <c r="D203" s="343"/>
      <c r="E203" s="343"/>
      <c r="F203" s="403"/>
      <c r="G203" s="361">
        <v>0</v>
      </c>
      <c r="H203" s="277"/>
      <c r="I203" s="424">
        <v>2906</v>
      </c>
      <c r="J203" s="380"/>
      <c r="K203" s="342" t="s">
        <v>497</v>
      </c>
      <c r="L203" s="343"/>
      <c r="M203" s="343"/>
      <c r="N203" s="403"/>
      <c r="O203" s="361">
        <v>0</v>
      </c>
      <c r="Q203" s="424">
        <v>2906</v>
      </c>
      <c r="R203" s="380"/>
      <c r="S203" s="342" t="s">
        <v>497</v>
      </c>
      <c r="T203" s="343"/>
      <c r="U203" s="343"/>
      <c r="V203" s="403"/>
      <c r="W203" s="361">
        <v>0</v>
      </c>
    </row>
    <row r="204" spans="1:23" s="314" customFormat="1" ht="11.85" customHeight="1">
      <c r="A204" s="424">
        <v>2907</v>
      </c>
      <c r="B204" s="348"/>
      <c r="C204" s="349" t="s">
        <v>498</v>
      </c>
      <c r="D204" s="351"/>
      <c r="E204" s="343"/>
      <c r="F204" s="403"/>
      <c r="G204" s="361">
        <v>0</v>
      </c>
      <c r="H204" s="277"/>
      <c r="I204" s="424">
        <v>2907</v>
      </c>
      <c r="J204" s="348"/>
      <c r="K204" s="349" t="s">
        <v>498</v>
      </c>
      <c r="L204" s="351"/>
      <c r="M204" s="343"/>
      <c r="N204" s="403"/>
      <c r="O204" s="361">
        <v>0</v>
      </c>
      <c r="Q204" s="424">
        <v>2907</v>
      </c>
      <c r="R204" s="348"/>
      <c r="S204" s="349" t="s">
        <v>498</v>
      </c>
      <c r="T204" s="351"/>
      <c r="U204" s="343"/>
      <c r="V204" s="403"/>
      <c r="W204" s="361">
        <v>0</v>
      </c>
    </row>
    <row r="205" spans="1:23" ht="11.85" customHeight="1">
      <c r="A205" s="424">
        <v>2908</v>
      </c>
      <c r="B205" s="380"/>
      <c r="C205" s="342" t="s">
        <v>499</v>
      </c>
      <c r="D205" s="343"/>
      <c r="E205" s="343"/>
      <c r="F205" s="403"/>
      <c r="G205" s="361">
        <v>0</v>
      </c>
      <c r="H205" s="277"/>
      <c r="I205" s="424">
        <v>2908</v>
      </c>
      <c r="J205" s="380"/>
      <c r="K205" s="342" t="s">
        <v>499</v>
      </c>
      <c r="L205" s="343"/>
      <c r="M205" s="343"/>
      <c r="N205" s="403"/>
      <c r="O205" s="361">
        <v>0</v>
      </c>
      <c r="Q205" s="424">
        <v>2908</v>
      </c>
      <c r="R205" s="380"/>
      <c r="S205" s="342" t="s">
        <v>499</v>
      </c>
      <c r="T205" s="343"/>
      <c r="U205" s="343"/>
      <c r="V205" s="403"/>
      <c r="W205" s="361">
        <v>0</v>
      </c>
    </row>
    <row r="206" spans="1:23" s="411" customFormat="1" ht="11.85" customHeight="1">
      <c r="A206" s="424">
        <v>2909</v>
      </c>
      <c r="B206" s="475"/>
      <c r="C206" s="426" t="s">
        <v>500</v>
      </c>
      <c r="D206" s="476"/>
      <c r="E206" s="343"/>
      <c r="F206" s="403"/>
      <c r="G206" s="361">
        <v>0</v>
      </c>
      <c r="H206" s="277"/>
      <c r="I206" s="424">
        <v>2909</v>
      </c>
      <c r="J206" s="475"/>
      <c r="K206" s="426" t="s">
        <v>500</v>
      </c>
      <c r="L206" s="476"/>
      <c r="M206" s="343"/>
      <c r="N206" s="403"/>
      <c r="O206" s="361">
        <v>0</v>
      </c>
      <c r="Q206" s="424">
        <v>2909</v>
      </c>
      <c r="R206" s="475"/>
      <c r="S206" s="426" t="s">
        <v>500</v>
      </c>
      <c r="T206" s="476"/>
      <c r="U206" s="343"/>
      <c r="V206" s="403"/>
      <c r="W206" s="361">
        <v>0</v>
      </c>
    </row>
    <row r="207" spans="1:23" ht="11.85" customHeight="1">
      <c r="A207" s="424">
        <v>2910</v>
      </c>
      <c r="B207" s="380"/>
      <c r="C207" s="342" t="s">
        <v>501</v>
      </c>
      <c r="D207" s="343"/>
      <c r="E207" s="343"/>
      <c r="F207" s="403"/>
      <c r="G207" s="361">
        <v>0</v>
      </c>
      <c r="H207" s="277"/>
      <c r="I207" s="424">
        <v>2910</v>
      </c>
      <c r="J207" s="380"/>
      <c r="K207" s="342" t="s">
        <v>501</v>
      </c>
      <c r="L207" s="343"/>
      <c r="M207" s="343"/>
      <c r="N207" s="403"/>
      <c r="O207" s="361">
        <v>0</v>
      </c>
      <c r="Q207" s="424">
        <v>2910</v>
      </c>
      <c r="R207" s="380"/>
      <c r="S207" s="342" t="s">
        <v>501</v>
      </c>
      <c r="T207" s="343"/>
      <c r="U207" s="343"/>
      <c r="V207" s="403"/>
      <c r="W207" s="361">
        <v>0</v>
      </c>
    </row>
    <row r="208" spans="1:23" ht="11.85" customHeight="1">
      <c r="A208" s="424">
        <v>2911</v>
      </c>
      <c r="B208" s="380"/>
      <c r="C208" s="349" t="s">
        <v>502</v>
      </c>
      <c r="D208" s="383"/>
      <c r="E208" s="343"/>
      <c r="F208" s="403"/>
      <c r="G208" s="361">
        <v>0</v>
      </c>
      <c r="H208" s="277"/>
      <c r="I208" s="424">
        <v>2911</v>
      </c>
      <c r="J208" s="380"/>
      <c r="K208" s="349" t="s">
        <v>502</v>
      </c>
      <c r="L208" s="383"/>
      <c r="M208" s="343"/>
      <c r="N208" s="403"/>
      <c r="O208" s="361">
        <v>0</v>
      </c>
      <c r="Q208" s="424">
        <v>2911</v>
      </c>
      <c r="R208" s="380"/>
      <c r="S208" s="349" t="s">
        <v>502</v>
      </c>
      <c r="T208" s="383"/>
      <c r="U208" s="343"/>
      <c r="V208" s="403"/>
      <c r="W208" s="361">
        <v>0</v>
      </c>
    </row>
    <row r="209" spans="1:23" ht="11.85" customHeight="1">
      <c r="A209" s="424">
        <v>2912</v>
      </c>
      <c r="B209" s="380"/>
      <c r="C209" s="342" t="s">
        <v>503</v>
      </c>
      <c r="D209" s="477"/>
      <c r="E209" s="343"/>
      <c r="F209" s="403"/>
      <c r="G209" s="361">
        <v>0</v>
      </c>
      <c r="H209" s="277"/>
      <c r="I209" s="424">
        <v>2912</v>
      </c>
      <c r="J209" s="380"/>
      <c r="K209" s="342" t="s">
        <v>503</v>
      </c>
      <c r="L209" s="477"/>
      <c r="M209" s="343"/>
      <c r="N209" s="403"/>
      <c r="O209" s="361">
        <v>0</v>
      </c>
      <c r="Q209" s="424">
        <v>2912</v>
      </c>
      <c r="R209" s="380"/>
      <c r="S209" s="342" t="s">
        <v>503</v>
      </c>
      <c r="T209" s="477"/>
      <c r="U209" s="343"/>
      <c r="V209" s="403"/>
      <c r="W209" s="361">
        <v>0</v>
      </c>
    </row>
    <row r="210" spans="1:23" s="314" customFormat="1" ht="11.85" customHeight="1">
      <c r="A210" s="424">
        <v>2913</v>
      </c>
      <c r="B210" s="348"/>
      <c r="C210" s="355" t="s">
        <v>504</v>
      </c>
      <c r="D210" s="350"/>
      <c r="E210" s="351"/>
      <c r="F210" s="396"/>
      <c r="G210" s="361">
        <v>0</v>
      </c>
      <c r="H210" s="354"/>
      <c r="I210" s="424">
        <v>2913</v>
      </c>
      <c r="J210" s="348"/>
      <c r="K210" s="355" t="s">
        <v>504</v>
      </c>
      <c r="L210" s="350"/>
      <c r="M210" s="351"/>
      <c r="N210" s="396"/>
      <c r="O210" s="361">
        <v>0</v>
      </c>
      <c r="Q210" s="424">
        <v>2913</v>
      </c>
      <c r="R210" s="348"/>
      <c r="S210" s="355" t="s">
        <v>504</v>
      </c>
      <c r="T210" s="350"/>
      <c r="U210" s="351"/>
      <c r="V210" s="396"/>
      <c r="W210" s="361">
        <v>0</v>
      </c>
    </row>
    <row r="211" spans="1:23" s="314" customFormat="1" ht="11.85" customHeight="1">
      <c r="A211" s="424">
        <v>2949</v>
      </c>
      <c r="B211" s="348"/>
      <c r="C211" s="355" t="s">
        <v>3416</v>
      </c>
      <c r="D211" s="350"/>
      <c r="E211" s="351"/>
      <c r="F211" s="396"/>
      <c r="G211" s="361">
        <v>0</v>
      </c>
      <c r="H211" s="354"/>
      <c r="I211" s="424">
        <v>2949</v>
      </c>
      <c r="J211" s="348"/>
      <c r="K211" s="355" t="s">
        <v>3416</v>
      </c>
      <c r="L211" s="350"/>
      <c r="M211" s="351"/>
      <c r="N211" s="396"/>
      <c r="O211" s="361">
        <v>0</v>
      </c>
      <c r="Q211" s="424">
        <v>2949</v>
      </c>
      <c r="R211" s="348"/>
      <c r="S211" s="355" t="s">
        <v>3416</v>
      </c>
      <c r="T211" s="350"/>
      <c r="U211" s="351"/>
      <c r="V211" s="396"/>
      <c r="W211" s="361">
        <v>0</v>
      </c>
    </row>
    <row r="212" spans="1:23" ht="11.85" customHeight="1">
      <c r="A212" s="473" t="s">
        <v>2319</v>
      </c>
      <c r="C212" s="270"/>
      <c r="D212" s="270"/>
      <c r="E212" s="378"/>
      <c r="F212" s="379"/>
      <c r="G212" s="277"/>
      <c r="H212" s="277"/>
      <c r="I212" s="473" t="s">
        <v>2319</v>
      </c>
      <c r="K212" s="270"/>
      <c r="L212" s="270"/>
      <c r="M212" s="378"/>
      <c r="N212" s="379"/>
      <c r="O212" s="277"/>
      <c r="Q212" s="473" t="s">
        <v>2319</v>
      </c>
      <c r="S212" s="270"/>
      <c r="T212" s="270"/>
      <c r="U212" s="378"/>
      <c r="V212" s="379"/>
      <c r="W212" s="277"/>
    </row>
    <row r="213" spans="1:23" s="368" customFormat="1" ht="12" customHeight="1">
      <c r="A213" s="431">
        <v>3000</v>
      </c>
      <c r="B213" s="432" t="s">
        <v>3365</v>
      </c>
      <c r="C213" s="478"/>
      <c r="D213" s="457"/>
      <c r="E213" s="438" t="s">
        <v>2319</v>
      </c>
      <c r="F213" s="439"/>
      <c r="G213" s="440">
        <f>SUM(G215:G219)</f>
        <v>0</v>
      </c>
      <c r="H213" s="330"/>
      <c r="I213" s="431">
        <v>3000</v>
      </c>
      <c r="J213" s="432" t="s">
        <v>3365</v>
      </c>
      <c r="K213" s="478"/>
      <c r="L213" s="457"/>
      <c r="M213" s="438" t="s">
        <v>2319</v>
      </c>
      <c r="N213" s="439"/>
      <c r="O213" s="440">
        <f>SUM(O215:O219)</f>
        <v>0</v>
      </c>
      <c r="Q213" s="431">
        <v>3000</v>
      </c>
      <c r="R213" s="432" t="s">
        <v>3365</v>
      </c>
      <c r="S213" s="478"/>
      <c r="T213" s="457"/>
      <c r="U213" s="438" t="s">
        <v>2319</v>
      </c>
      <c r="V213" s="439"/>
      <c r="W213" s="440">
        <f>SUM(W215:W219)</f>
        <v>0</v>
      </c>
    </row>
    <row r="214" spans="1:23" ht="11.85" customHeight="1">
      <c r="A214" s="441"/>
      <c r="B214" s="467"/>
      <c r="C214" s="479"/>
      <c r="D214" s="479"/>
      <c r="E214" s="468"/>
      <c r="F214" s="469"/>
      <c r="G214" s="445"/>
      <c r="H214" s="262"/>
      <c r="I214" s="441"/>
      <c r="J214" s="467"/>
      <c r="K214" s="479"/>
      <c r="L214" s="479"/>
      <c r="M214" s="468"/>
      <c r="N214" s="469"/>
      <c r="O214" s="445"/>
      <c r="Q214" s="441"/>
      <c r="R214" s="467"/>
      <c r="S214" s="479"/>
      <c r="T214" s="479"/>
      <c r="U214" s="468"/>
      <c r="V214" s="469"/>
      <c r="W214" s="445"/>
    </row>
    <row r="215" spans="1:23" ht="11.85" customHeight="1">
      <c r="A215" s="347">
        <v>3001</v>
      </c>
      <c r="B215" s="380"/>
      <c r="C215" s="381" t="s">
        <v>506</v>
      </c>
      <c r="D215" s="383"/>
      <c r="E215" s="343"/>
      <c r="F215" s="403" t="s">
        <v>2319</v>
      </c>
      <c r="G215" s="361">
        <v>0</v>
      </c>
      <c r="H215" s="277"/>
      <c r="I215" s="347">
        <v>3001</v>
      </c>
      <c r="J215" s="380"/>
      <c r="K215" s="381" t="s">
        <v>506</v>
      </c>
      <c r="L215" s="383"/>
      <c r="M215" s="343"/>
      <c r="N215" s="403" t="s">
        <v>2319</v>
      </c>
      <c r="O215" s="361">
        <v>0</v>
      </c>
      <c r="Q215" s="347">
        <v>3001</v>
      </c>
      <c r="R215" s="380"/>
      <c r="S215" s="381" t="s">
        <v>506</v>
      </c>
      <c r="T215" s="383"/>
      <c r="U215" s="343"/>
      <c r="V215" s="403" t="s">
        <v>2319</v>
      </c>
      <c r="W215" s="361">
        <v>0</v>
      </c>
    </row>
    <row r="216" spans="1:23" ht="11.85" customHeight="1">
      <c r="A216" s="347">
        <v>3002</v>
      </c>
      <c r="B216" s="380"/>
      <c r="C216" s="342" t="s">
        <v>507</v>
      </c>
      <c r="D216" s="477"/>
      <c r="E216" s="343"/>
      <c r="F216" s="403"/>
      <c r="G216" s="361">
        <v>0</v>
      </c>
      <c r="H216" s="277"/>
      <c r="I216" s="347">
        <v>3002</v>
      </c>
      <c r="J216" s="380"/>
      <c r="K216" s="342" t="s">
        <v>507</v>
      </c>
      <c r="L216" s="477"/>
      <c r="M216" s="343"/>
      <c r="N216" s="403"/>
      <c r="O216" s="361">
        <v>0</v>
      </c>
      <c r="Q216" s="347">
        <v>3002</v>
      </c>
      <c r="R216" s="380"/>
      <c r="S216" s="342" t="s">
        <v>507</v>
      </c>
      <c r="T216" s="477"/>
      <c r="U216" s="343"/>
      <c r="V216" s="403"/>
      <c r="W216" s="361">
        <v>0</v>
      </c>
    </row>
    <row r="217" spans="1:23" ht="11.85" customHeight="1">
      <c r="A217" s="347">
        <v>3003</v>
      </c>
      <c r="B217" s="380"/>
      <c r="C217" s="342" t="s">
        <v>423</v>
      </c>
      <c r="D217" s="477"/>
      <c r="E217" s="343"/>
      <c r="F217" s="403"/>
      <c r="G217" s="361">
        <v>0</v>
      </c>
      <c r="H217" s="277"/>
      <c r="I217" s="347">
        <v>3003</v>
      </c>
      <c r="J217" s="380"/>
      <c r="K217" s="342" t="s">
        <v>423</v>
      </c>
      <c r="L217" s="477"/>
      <c r="M217" s="343"/>
      <c r="N217" s="403"/>
      <c r="O217" s="361">
        <v>0</v>
      </c>
      <c r="Q217" s="347">
        <v>3003</v>
      </c>
      <c r="R217" s="380"/>
      <c r="S217" s="342" t="s">
        <v>423</v>
      </c>
      <c r="T217" s="477"/>
      <c r="U217" s="343"/>
      <c r="V217" s="403"/>
      <c r="W217" s="361">
        <v>0</v>
      </c>
    </row>
    <row r="218" spans="1:23" ht="11.85" customHeight="1">
      <c r="A218" s="347">
        <v>3004</v>
      </c>
      <c r="B218" s="380"/>
      <c r="C218" s="342" t="s">
        <v>424</v>
      </c>
      <c r="D218" s="477"/>
      <c r="E218" s="343"/>
      <c r="F218" s="403"/>
      <c r="G218" s="361">
        <v>0</v>
      </c>
      <c r="H218" s="277"/>
      <c r="I218" s="347">
        <v>3004</v>
      </c>
      <c r="J218" s="380"/>
      <c r="K218" s="342" t="s">
        <v>424</v>
      </c>
      <c r="L218" s="477"/>
      <c r="M218" s="343"/>
      <c r="N218" s="403"/>
      <c r="O218" s="361">
        <v>0</v>
      </c>
      <c r="Q218" s="347">
        <v>3004</v>
      </c>
      <c r="R218" s="380"/>
      <c r="S218" s="342" t="s">
        <v>424</v>
      </c>
      <c r="T218" s="477"/>
      <c r="U218" s="343"/>
      <c r="V218" s="403"/>
      <c r="W218" s="361">
        <v>0</v>
      </c>
    </row>
    <row r="219" spans="1:23" ht="11.85" customHeight="1">
      <c r="A219" s="347">
        <v>3005</v>
      </c>
      <c r="B219" s="380"/>
      <c r="C219" s="381" t="s">
        <v>3416</v>
      </c>
      <c r="D219" s="382"/>
      <c r="E219" s="343"/>
      <c r="F219" s="403"/>
      <c r="G219" s="361">
        <v>0</v>
      </c>
      <c r="H219" s="277"/>
      <c r="I219" s="347">
        <v>3005</v>
      </c>
      <c r="J219" s="380"/>
      <c r="K219" s="381" t="s">
        <v>3416</v>
      </c>
      <c r="L219" s="382"/>
      <c r="M219" s="343"/>
      <c r="N219" s="403"/>
      <c r="O219" s="361">
        <v>0</v>
      </c>
      <c r="Q219" s="347">
        <v>3005</v>
      </c>
      <c r="R219" s="380"/>
      <c r="S219" s="381" t="s">
        <v>3416</v>
      </c>
      <c r="T219" s="382"/>
      <c r="U219" s="343"/>
      <c r="V219" s="403"/>
      <c r="W219" s="361">
        <v>0</v>
      </c>
    </row>
    <row r="220" spans="1:23" ht="11.85" customHeight="1">
      <c r="A220" s="386"/>
      <c r="C220" s="270"/>
      <c r="D220" s="480"/>
      <c r="E220" s="378"/>
      <c r="F220" s="379"/>
      <c r="G220" s="323"/>
      <c r="H220" s="277"/>
      <c r="I220" s="386"/>
      <c r="K220" s="270"/>
      <c r="L220" s="480"/>
      <c r="M220" s="378"/>
      <c r="N220" s="379"/>
      <c r="O220" s="323"/>
      <c r="Q220" s="386"/>
      <c r="S220" s="270"/>
      <c r="T220" s="480"/>
      <c r="U220" s="378"/>
      <c r="V220" s="379"/>
      <c r="W220" s="323"/>
    </row>
    <row r="221" spans="1:23" s="368" customFormat="1" ht="12" customHeight="1">
      <c r="A221" s="431">
        <v>3100</v>
      </c>
      <c r="B221" s="436" t="s">
        <v>425</v>
      </c>
      <c r="C221" s="437"/>
      <c r="D221" s="437"/>
      <c r="E221" s="438" t="s">
        <v>2319</v>
      </c>
      <c r="F221" s="439"/>
      <c r="G221" s="440">
        <f>SUM(G223:G226)</f>
        <v>0</v>
      </c>
      <c r="H221" s="330"/>
      <c r="I221" s="431">
        <v>3100</v>
      </c>
      <c r="J221" s="436" t="s">
        <v>425</v>
      </c>
      <c r="K221" s="437"/>
      <c r="L221" s="437"/>
      <c r="M221" s="438" t="s">
        <v>2319</v>
      </c>
      <c r="N221" s="439"/>
      <c r="O221" s="440">
        <f>SUM(O223:O226)</f>
        <v>0</v>
      </c>
      <c r="Q221" s="431">
        <v>3100</v>
      </c>
      <c r="R221" s="436" t="s">
        <v>425</v>
      </c>
      <c r="S221" s="437"/>
      <c r="T221" s="437"/>
      <c r="U221" s="438" t="s">
        <v>2319</v>
      </c>
      <c r="V221" s="439"/>
      <c r="W221" s="440">
        <f>SUM(W223:W226)</f>
        <v>0</v>
      </c>
    </row>
    <row r="222" spans="1:23" ht="11.85" customHeight="1">
      <c r="A222" s="441"/>
      <c r="B222" s="442"/>
      <c r="C222" s="481"/>
      <c r="D222" s="467"/>
      <c r="E222" s="468"/>
      <c r="F222" s="469"/>
      <c r="G222" s="445"/>
      <c r="H222" s="262"/>
      <c r="I222" s="441"/>
      <c r="J222" s="442"/>
      <c r="K222" s="481"/>
      <c r="L222" s="467"/>
      <c r="M222" s="468"/>
      <c r="N222" s="469"/>
      <c r="O222" s="445"/>
      <c r="Q222" s="441"/>
      <c r="R222" s="442"/>
      <c r="S222" s="481"/>
      <c r="T222" s="467"/>
      <c r="U222" s="468"/>
      <c r="V222" s="469"/>
      <c r="W222" s="445"/>
    </row>
    <row r="223" spans="1:23" ht="11.85" customHeight="1">
      <c r="A223" s="362">
        <v>3110</v>
      </c>
      <c r="B223" s="380"/>
      <c r="C223" s="426" t="s">
        <v>3366</v>
      </c>
      <c r="D223" s="477"/>
      <c r="E223" s="343" t="s">
        <v>2319</v>
      </c>
      <c r="F223" s="403" t="s">
        <v>2319</v>
      </c>
      <c r="G223" s="361">
        <v>0</v>
      </c>
      <c r="H223" s="277"/>
      <c r="I223" s="362">
        <v>3110</v>
      </c>
      <c r="J223" s="380"/>
      <c r="K223" s="426" t="s">
        <v>3366</v>
      </c>
      <c r="L223" s="477"/>
      <c r="M223" s="343" t="s">
        <v>2319</v>
      </c>
      <c r="N223" s="403" t="s">
        <v>2319</v>
      </c>
      <c r="O223" s="361">
        <v>0</v>
      </c>
      <c r="Q223" s="362">
        <v>3110</v>
      </c>
      <c r="R223" s="380"/>
      <c r="S223" s="426" t="s">
        <v>3366</v>
      </c>
      <c r="T223" s="477"/>
      <c r="U223" s="343" t="s">
        <v>2319</v>
      </c>
      <c r="V223" s="403" t="s">
        <v>2319</v>
      </c>
      <c r="W223" s="361">
        <v>0</v>
      </c>
    </row>
    <row r="224" spans="1:23" ht="11.85" customHeight="1">
      <c r="A224" s="347">
        <v>3120</v>
      </c>
      <c r="B224" s="380"/>
      <c r="C224" s="426" t="s">
        <v>3367</v>
      </c>
      <c r="D224" s="382"/>
      <c r="E224" s="343" t="s">
        <v>2319</v>
      </c>
      <c r="F224" s="403" t="s">
        <v>699</v>
      </c>
      <c r="G224" s="361">
        <v>0</v>
      </c>
      <c r="H224" s="277"/>
      <c r="I224" s="347">
        <v>3120</v>
      </c>
      <c r="J224" s="380"/>
      <c r="K224" s="426" t="s">
        <v>3367</v>
      </c>
      <c r="L224" s="382"/>
      <c r="M224" s="343" t="s">
        <v>2319</v>
      </c>
      <c r="N224" s="403" t="s">
        <v>699</v>
      </c>
      <c r="O224" s="361">
        <v>0</v>
      </c>
      <c r="Q224" s="347">
        <v>3120</v>
      </c>
      <c r="R224" s="380"/>
      <c r="S224" s="426" t="s">
        <v>3367</v>
      </c>
      <c r="T224" s="382"/>
      <c r="U224" s="343" t="s">
        <v>2319</v>
      </c>
      <c r="V224" s="403" t="s">
        <v>699</v>
      </c>
      <c r="W224" s="361">
        <v>0</v>
      </c>
    </row>
    <row r="225" spans="1:23" ht="11.85" customHeight="1">
      <c r="A225" s="347">
        <v>3130</v>
      </c>
      <c r="B225" s="380"/>
      <c r="C225" s="426" t="s">
        <v>426</v>
      </c>
      <c r="D225" s="383"/>
      <c r="E225" s="343" t="s">
        <v>2319</v>
      </c>
      <c r="F225" s="403" t="s">
        <v>2319</v>
      </c>
      <c r="G225" s="361">
        <v>0</v>
      </c>
      <c r="H225" s="277"/>
      <c r="I225" s="347">
        <v>3130</v>
      </c>
      <c r="J225" s="380"/>
      <c r="K225" s="426" t="s">
        <v>426</v>
      </c>
      <c r="L225" s="383"/>
      <c r="M225" s="343" t="s">
        <v>2319</v>
      </c>
      <c r="N225" s="403" t="s">
        <v>2319</v>
      </c>
      <c r="O225" s="361">
        <v>0</v>
      </c>
      <c r="Q225" s="347">
        <v>3130</v>
      </c>
      <c r="R225" s="380"/>
      <c r="S225" s="426" t="s">
        <v>426</v>
      </c>
      <c r="T225" s="383"/>
      <c r="U225" s="343" t="s">
        <v>2319</v>
      </c>
      <c r="V225" s="403" t="s">
        <v>2319</v>
      </c>
      <c r="W225" s="361">
        <v>0</v>
      </c>
    </row>
    <row r="226" spans="1:23" s="314" customFormat="1" ht="11.85" customHeight="1">
      <c r="A226" s="347">
        <v>3140</v>
      </c>
      <c r="B226" s="348"/>
      <c r="C226" s="349" t="s">
        <v>3345</v>
      </c>
      <c r="D226" s="350"/>
      <c r="E226" s="396"/>
      <c r="F226" s="396"/>
      <c r="G226" s="361">
        <v>0</v>
      </c>
      <c r="H226" s="354"/>
      <c r="I226" s="347">
        <v>3140</v>
      </c>
      <c r="J226" s="348"/>
      <c r="K226" s="349" t="s">
        <v>3345</v>
      </c>
      <c r="L226" s="350"/>
      <c r="M226" s="396"/>
      <c r="N226" s="396"/>
      <c r="O226" s="361">
        <v>0</v>
      </c>
      <c r="Q226" s="347">
        <v>3140</v>
      </c>
      <c r="R226" s="348"/>
      <c r="S226" s="349" t="s">
        <v>3345</v>
      </c>
      <c r="T226" s="350"/>
      <c r="U226" s="396"/>
      <c r="V226" s="396"/>
      <c r="W226" s="361">
        <v>0</v>
      </c>
    </row>
    <row r="227" spans="1:23" ht="11.85" customHeight="1">
      <c r="A227" s="482"/>
      <c r="C227" s="270"/>
      <c r="D227" s="480"/>
      <c r="G227" s="483"/>
      <c r="H227" s="277"/>
      <c r="I227" s="277"/>
      <c r="J227" s="323"/>
    </row>
    <row r="228" spans="1:23" ht="11.85" customHeight="1">
      <c r="A228" s="482"/>
      <c r="C228" s="270"/>
      <c r="D228" s="480"/>
      <c r="G228" s="483"/>
      <c r="H228" s="277"/>
      <c r="I228" s="277"/>
      <c r="J228" s="323"/>
    </row>
    <row r="229" spans="1:23" s="419" customFormat="1" ht="11.85" customHeight="1">
      <c r="A229" s="484"/>
      <c r="E229" s="485"/>
      <c r="F229" s="485"/>
      <c r="G229" s="485"/>
      <c r="H229" s="262"/>
      <c r="I229" s="262"/>
      <c r="J229" s="262"/>
    </row>
    <row r="230" spans="1:23" s="411" customFormat="1" ht="11.85" customHeight="1">
      <c r="A230" s="486"/>
      <c r="E230" s="487"/>
      <c r="F230" s="487"/>
      <c r="G230" s="487"/>
      <c r="H230" s="430"/>
      <c r="I230" s="430"/>
      <c r="J230" s="430"/>
    </row>
    <row r="231" spans="1:23" s="419" customFormat="1" ht="11.85" customHeight="1">
      <c r="A231" s="484"/>
      <c r="E231" s="485"/>
      <c r="F231" s="485"/>
      <c r="G231" s="485"/>
      <c r="H231" s="262"/>
      <c r="I231" s="262"/>
      <c r="J231" s="262"/>
    </row>
    <row r="232" spans="1:23" s="419" customFormat="1" ht="11.85" customHeight="1">
      <c r="A232" s="484"/>
      <c r="H232" s="262"/>
      <c r="I232" s="262"/>
      <c r="J232" s="262"/>
    </row>
    <row r="233" spans="1:23" s="419" customFormat="1" ht="11.85" customHeight="1">
      <c r="A233" s="484"/>
      <c r="B233" s="451"/>
      <c r="H233" s="262"/>
      <c r="I233" s="262"/>
      <c r="J233" s="262"/>
    </row>
    <row r="234" spans="1:23" s="419" customFormat="1" ht="11.85" customHeight="1">
      <c r="A234" s="484"/>
      <c r="B234" s="364"/>
      <c r="H234" s="262"/>
      <c r="I234" s="262"/>
      <c r="J234" s="262"/>
    </row>
    <row r="235" spans="1:23" s="419" customFormat="1" ht="11.85" customHeight="1">
      <c r="A235" s="484"/>
      <c r="B235" s="364"/>
      <c r="H235" s="262"/>
      <c r="I235" s="262"/>
      <c r="J235" s="262"/>
    </row>
    <row r="236" spans="1:23" s="419" customFormat="1" ht="11.85" customHeight="1">
      <c r="A236" s="484"/>
      <c r="B236" s="364"/>
      <c r="H236" s="262"/>
      <c r="I236" s="262"/>
      <c r="J236" s="262"/>
    </row>
    <row r="237" spans="1:23" s="419" customFormat="1" ht="11.85" customHeight="1">
      <c r="A237" s="484"/>
      <c r="B237" s="364"/>
      <c r="H237" s="262"/>
      <c r="I237" s="262"/>
      <c r="J237" s="262"/>
    </row>
    <row r="238" spans="1:23" s="419" customFormat="1" ht="11.85" customHeight="1">
      <c r="A238" s="484"/>
      <c r="B238" s="364"/>
    </row>
    <row r="239" spans="1:23" s="419" customFormat="1" ht="11.85" customHeight="1">
      <c r="A239" s="484"/>
      <c r="B239" s="364"/>
    </row>
    <row r="240" spans="1:23" s="419" customFormat="1" ht="11.85" customHeight="1">
      <c r="A240" s="484"/>
      <c r="B240" s="364"/>
    </row>
    <row r="241" spans="1:10" s="419" customFormat="1" ht="11.85" customHeight="1">
      <c r="A241" s="484"/>
      <c r="B241" s="463"/>
    </row>
    <row r="242" spans="1:10" s="419" customFormat="1" ht="11.85" customHeight="1">
      <c r="A242" s="484"/>
      <c r="B242" s="364"/>
    </row>
    <row r="243" spans="1:10" s="419" customFormat="1" ht="11.85" customHeight="1">
      <c r="A243" s="484"/>
      <c r="B243" s="364"/>
    </row>
    <row r="244" spans="1:10" s="419" customFormat="1" ht="11.85" customHeight="1">
      <c r="A244" s="484"/>
      <c r="B244" s="364"/>
    </row>
    <row r="245" spans="1:10" s="419" customFormat="1" ht="11.85" customHeight="1">
      <c r="A245" s="484"/>
      <c r="B245" s="364"/>
    </row>
    <row r="246" spans="1:10" s="419" customFormat="1" ht="11.85" customHeight="1">
      <c r="A246" s="484"/>
    </row>
    <row r="247" spans="1:10" s="419" customFormat="1" ht="11.85" customHeight="1">
      <c r="A247" s="484"/>
      <c r="E247" s="485"/>
      <c r="F247" s="485"/>
      <c r="G247" s="485"/>
    </row>
    <row r="248" spans="1:10" s="411" customFormat="1" ht="11.85" customHeight="1">
      <c r="A248" s="486"/>
      <c r="E248" s="487"/>
      <c r="F248" s="487"/>
      <c r="G248" s="487"/>
      <c r="H248" s="487"/>
      <c r="I248" s="487"/>
      <c r="J248" s="487"/>
    </row>
    <row r="249" spans="1:10" s="419" customFormat="1" ht="11.85" customHeight="1">
      <c r="A249" s="484"/>
      <c r="E249" s="485"/>
      <c r="F249" s="485"/>
      <c r="G249" s="485"/>
    </row>
    <row r="250" spans="1:10" s="419" customFormat="1" ht="11.85" customHeight="1">
      <c r="A250" s="484"/>
      <c r="B250" s="364"/>
      <c r="E250" s="485"/>
      <c r="F250" s="485"/>
      <c r="G250" s="485"/>
      <c r="J250" s="485"/>
    </row>
    <row r="251" spans="1:10" s="419" customFormat="1" ht="11.85" customHeight="1">
      <c r="A251" s="484"/>
      <c r="C251" s="364"/>
      <c r="D251" s="364"/>
    </row>
    <row r="252" spans="1:10" s="419" customFormat="1" ht="11.85" customHeight="1">
      <c r="A252" s="484"/>
      <c r="C252" s="364"/>
      <c r="D252" s="364"/>
    </row>
    <row r="253" spans="1:10" s="419" customFormat="1" ht="11.85" customHeight="1">
      <c r="A253" s="484"/>
      <c r="C253" s="364"/>
      <c r="D253" s="364"/>
    </row>
    <row r="254" spans="1:10" s="419" customFormat="1" ht="11.85" customHeight="1">
      <c r="A254" s="484"/>
      <c r="C254" s="364"/>
      <c r="D254" s="364"/>
    </row>
    <row r="255" spans="1:10" s="419" customFormat="1" ht="11.85" customHeight="1">
      <c r="A255" s="484"/>
      <c r="C255" s="364"/>
      <c r="D255" s="364"/>
    </row>
    <row r="256" spans="1:10" s="419" customFormat="1" ht="11.85" customHeight="1">
      <c r="A256" s="484"/>
      <c r="C256" s="364"/>
      <c r="D256" s="364"/>
    </row>
    <row r="257" spans="1:10" s="419" customFormat="1" ht="11.85" customHeight="1">
      <c r="A257" s="484"/>
      <c r="C257" s="364"/>
      <c r="D257" s="364"/>
    </row>
    <row r="258" spans="1:10" s="419" customFormat="1" ht="11.85" customHeight="1">
      <c r="A258" s="484"/>
      <c r="C258" s="364"/>
      <c r="D258" s="364"/>
    </row>
    <row r="259" spans="1:10" s="419" customFormat="1" ht="11.85" customHeight="1">
      <c r="A259" s="484"/>
      <c r="C259" s="364"/>
      <c r="D259" s="364"/>
    </row>
    <row r="260" spans="1:10" s="419" customFormat="1" ht="11.85" customHeight="1">
      <c r="A260" s="484"/>
      <c r="C260" s="364"/>
      <c r="D260" s="364"/>
    </row>
    <row r="261" spans="1:10" s="419" customFormat="1" ht="11.85" customHeight="1">
      <c r="A261" s="484"/>
      <c r="C261" s="364"/>
      <c r="D261" s="364"/>
    </row>
    <row r="262" spans="1:10" s="419" customFormat="1" ht="11.85" customHeight="1">
      <c r="A262" s="484"/>
      <c r="C262" s="364"/>
      <c r="D262" s="364"/>
    </row>
    <row r="263" spans="1:10" s="419" customFormat="1" ht="11.85" customHeight="1">
      <c r="A263" s="484"/>
      <c r="C263" s="364"/>
      <c r="D263" s="364"/>
    </row>
    <row r="264" spans="1:10" s="419" customFormat="1" ht="11.85" customHeight="1">
      <c r="A264" s="484"/>
      <c r="C264" s="364"/>
      <c r="D264" s="364"/>
    </row>
    <row r="265" spans="1:10" s="419" customFormat="1" ht="11.85" customHeight="1">
      <c r="A265" s="488"/>
      <c r="C265" s="364"/>
      <c r="D265" s="364"/>
      <c r="G265" s="485"/>
      <c r="J265" s="485"/>
    </row>
    <row r="266" spans="1:10" s="419" customFormat="1" ht="11.25" customHeight="1">
      <c r="A266" s="488"/>
      <c r="C266" s="489"/>
      <c r="D266" s="490"/>
    </row>
    <row r="267" spans="1:10" s="419" customFormat="1" ht="11.25" customHeight="1">
      <c r="A267" s="488"/>
      <c r="C267" s="489"/>
      <c r="D267" s="490"/>
    </row>
    <row r="268" spans="1:10" s="419" customFormat="1" ht="11.25" customHeight="1">
      <c r="A268" s="488"/>
      <c r="C268" s="489"/>
      <c r="D268" s="490"/>
    </row>
    <row r="269" spans="1:10" s="419" customFormat="1" ht="11.25" customHeight="1">
      <c r="A269" s="488"/>
      <c r="C269" s="489"/>
      <c r="D269" s="490"/>
    </row>
    <row r="270" spans="1:10" s="419" customFormat="1" ht="11.85" customHeight="1">
      <c r="A270" s="484"/>
    </row>
    <row r="271" spans="1:10" s="419" customFormat="1" ht="11.85" customHeight="1">
      <c r="A271" s="484"/>
      <c r="B271" s="364"/>
      <c r="E271" s="485"/>
      <c r="F271" s="485"/>
      <c r="G271" s="485"/>
      <c r="J271" s="485"/>
    </row>
    <row r="272" spans="1:10" s="419" customFormat="1" ht="11.85" customHeight="1">
      <c r="A272" s="484"/>
      <c r="C272" s="364"/>
      <c r="D272" s="364"/>
    </row>
    <row r="273" spans="1:10" s="419" customFormat="1" ht="11.85" customHeight="1">
      <c r="A273" s="484"/>
      <c r="C273" s="364"/>
      <c r="D273" s="364"/>
    </row>
    <row r="274" spans="1:10" s="419" customFormat="1" ht="11.85" customHeight="1">
      <c r="A274" s="484"/>
      <c r="C274" s="463"/>
      <c r="D274" s="364"/>
    </row>
    <row r="275" spans="1:10" s="419" customFormat="1" ht="11.85" customHeight="1">
      <c r="A275" s="484"/>
      <c r="C275" s="364"/>
      <c r="D275" s="364"/>
    </row>
    <row r="276" spans="1:10" s="419" customFormat="1" ht="11.85" customHeight="1">
      <c r="A276" s="484"/>
      <c r="E276" s="485"/>
      <c r="F276" s="485"/>
      <c r="G276" s="485"/>
    </row>
    <row r="277" spans="1:10" s="411" customFormat="1" ht="11.85" customHeight="1">
      <c r="A277" s="486"/>
      <c r="E277" s="487"/>
      <c r="F277" s="487"/>
      <c r="G277" s="487"/>
      <c r="J277" s="487"/>
    </row>
    <row r="278" spans="1:10" s="419" customFormat="1" ht="11.85" customHeight="1">
      <c r="A278" s="484"/>
      <c r="E278" s="485"/>
      <c r="F278" s="485"/>
      <c r="G278" s="485"/>
    </row>
    <row r="279" spans="1:10" s="419" customFormat="1" ht="11.85" customHeight="1">
      <c r="A279" s="488"/>
      <c r="B279" s="364"/>
    </row>
    <row r="280" spans="1:10" s="419" customFormat="1" ht="11.85" customHeight="1">
      <c r="A280" s="484"/>
      <c r="B280" s="364"/>
    </row>
    <row r="281" spans="1:10" s="419" customFormat="1" ht="11.85" customHeight="1">
      <c r="A281" s="484"/>
    </row>
  </sheetData>
  <mergeCells count="7">
    <mergeCell ref="C10:F10"/>
    <mergeCell ref="L10:M10"/>
    <mergeCell ref="T10:U10"/>
    <mergeCell ref="A1:J1"/>
    <mergeCell ref="C2:J2"/>
    <mergeCell ref="C4:E4"/>
    <mergeCell ref="H4:J4"/>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5">
    <pageSetUpPr fitToPage="1"/>
  </sheetPr>
  <dimension ref="A1:AG178"/>
  <sheetViews>
    <sheetView zoomScaleNormal="100" workbookViewId="0">
      <selection activeCell="K34" sqref="K34"/>
    </sheetView>
  </sheetViews>
  <sheetFormatPr defaultColWidth="9.140625" defaultRowHeight="12.75"/>
  <cols>
    <col min="1" max="1" width="19.28515625" customWidth="1"/>
    <col min="2" max="2" width="8.7109375" customWidth="1"/>
    <col min="3" max="3" width="7.42578125" customWidth="1"/>
    <col min="4" max="4" width="9" customWidth="1"/>
    <col min="5" max="5" width="3.42578125" customWidth="1"/>
    <col min="6" max="6" width="11.5703125" style="66" customWidth="1"/>
    <col min="7" max="7" width="7.7109375" customWidth="1"/>
    <col min="8" max="8" width="9.28515625" bestFit="1" customWidth="1"/>
    <col min="9" max="9" width="3.42578125" style="10" customWidth="1"/>
    <col min="10" max="10" width="14.28515625" style="66" customWidth="1"/>
    <col min="11" max="11" width="7.28515625" customWidth="1"/>
    <col min="12" max="12" width="9.28515625" bestFit="1" customWidth="1"/>
    <col min="13" max="13" width="3.42578125" customWidth="1"/>
    <col min="14" max="14" width="11.42578125" style="66" customWidth="1"/>
    <col min="15" max="15" width="9.140625" customWidth="1"/>
    <col min="16" max="16" width="16" customWidth="1"/>
    <col min="17" max="17" width="13" customWidth="1"/>
    <col min="18" max="18" width="12.85546875" style="10" customWidth="1"/>
    <col min="19" max="19" width="2.85546875" customWidth="1"/>
    <col min="20" max="20" width="13" customWidth="1"/>
    <col min="21" max="21" width="12.7109375" customWidth="1"/>
    <col min="22" max="22" width="3" customWidth="1"/>
    <col min="23" max="23" width="14.7109375" customWidth="1"/>
    <col min="24" max="24" width="14.28515625" customWidth="1"/>
    <col min="25" max="28" width="9.140625" customWidth="1"/>
    <col min="29" max="29" width="69.28515625" customWidth="1"/>
  </cols>
  <sheetData>
    <row r="1" spans="1:24">
      <c r="A1" s="2590" t="s">
        <v>3386</v>
      </c>
      <c r="B1" s="2590"/>
      <c r="C1" s="2590"/>
      <c r="D1" s="2590"/>
      <c r="E1" s="2590"/>
      <c r="F1" s="2590"/>
      <c r="G1" s="2590"/>
      <c r="H1" s="2590"/>
      <c r="I1" s="2590"/>
      <c r="J1" s="2590"/>
      <c r="K1" s="2590"/>
      <c r="L1" s="2590"/>
      <c r="M1" s="2590"/>
      <c r="N1" s="2590"/>
    </row>
    <row r="2" spans="1:24">
      <c r="A2" s="2590" t="s">
        <v>3387</v>
      </c>
      <c r="B2" s="2590"/>
      <c r="C2" s="2590"/>
      <c r="D2" s="2590"/>
      <c r="E2" s="2590"/>
      <c r="F2" s="2590"/>
      <c r="G2" s="2590"/>
      <c r="H2" s="2590"/>
      <c r="I2" s="2590"/>
      <c r="J2" s="2590"/>
      <c r="K2" s="2590"/>
      <c r="L2" s="2590"/>
      <c r="M2" s="2590"/>
      <c r="N2" s="2590"/>
    </row>
    <row r="3" spans="1:24" ht="6.75" customHeight="1">
      <c r="A3" s="2542"/>
      <c r="B3" s="2542"/>
      <c r="C3" s="2542"/>
      <c r="D3" s="2542"/>
      <c r="E3" s="2542"/>
      <c r="F3" s="2542"/>
      <c r="G3" s="2542"/>
      <c r="H3" s="2542"/>
      <c r="I3" s="2542"/>
      <c r="J3" s="2542"/>
      <c r="K3" s="2542"/>
      <c r="L3" s="2542"/>
      <c r="M3" s="2542"/>
      <c r="N3" s="2542"/>
    </row>
    <row r="4" spans="1:24">
      <c r="A4" s="2595" t="s">
        <v>3388</v>
      </c>
      <c r="B4" s="2596"/>
      <c r="C4" s="2596"/>
      <c r="D4" s="2596"/>
      <c r="E4" s="2596"/>
      <c r="F4" s="2596"/>
      <c r="G4" s="2596"/>
      <c r="H4" s="2597"/>
      <c r="I4" s="238"/>
      <c r="J4" s="152"/>
      <c r="K4" s="28"/>
      <c r="L4" s="28"/>
      <c r="M4" s="28"/>
      <c r="N4" s="152"/>
    </row>
    <row r="5" spans="1:24">
      <c r="A5" s="2598" t="s">
        <v>3474</v>
      </c>
      <c r="B5" s="2599"/>
      <c r="C5" s="2599"/>
      <c r="D5" s="2599"/>
      <c r="E5" s="2599"/>
      <c r="F5" s="2599"/>
      <c r="G5" s="2599"/>
      <c r="H5" s="2600"/>
      <c r="I5" s="238"/>
      <c r="J5" s="152"/>
      <c r="K5" s="28"/>
      <c r="L5" s="28"/>
      <c r="M5" s="28"/>
      <c r="N5" s="152"/>
    </row>
    <row r="6" spans="1:24" ht="5.25" customHeight="1">
      <c r="A6" s="1"/>
      <c r="B6" s="1"/>
      <c r="C6" s="1"/>
      <c r="D6" s="1"/>
      <c r="E6" s="1"/>
      <c r="F6" s="72"/>
      <c r="G6" s="1"/>
      <c r="H6" s="1"/>
      <c r="I6" s="238"/>
      <c r="J6" s="152"/>
      <c r="K6" s="28"/>
      <c r="L6" s="28"/>
      <c r="M6" s="28"/>
      <c r="N6" s="152"/>
    </row>
    <row r="7" spans="1:24" ht="13.5" thickBot="1">
      <c r="A7" s="1" t="s">
        <v>3391</v>
      </c>
      <c r="B7" s="1" t="s">
        <v>3392</v>
      </c>
      <c r="C7" s="1"/>
      <c r="D7" s="1"/>
      <c r="E7" s="1"/>
      <c r="F7" s="72"/>
      <c r="G7" s="1"/>
      <c r="H7" s="1"/>
      <c r="I7" s="238"/>
      <c r="J7" s="152"/>
      <c r="K7" s="28"/>
      <c r="L7" s="28"/>
      <c r="M7" s="28"/>
      <c r="N7" s="152"/>
    </row>
    <row r="8" spans="1:24" ht="18.75" thickBot="1">
      <c r="A8" s="2" t="s">
        <v>949</v>
      </c>
      <c r="B8" s="2591" t="str">
        <f>+'Financial Summary'!B4</f>
        <v>IEEE - International Conference on Plasma Science 2008</v>
      </c>
      <c r="C8" s="2592"/>
      <c r="D8" s="2592"/>
      <c r="E8" s="2592"/>
      <c r="F8" s="2592"/>
      <c r="G8" s="2592"/>
      <c r="H8" s="2592"/>
      <c r="I8" s="2592"/>
      <c r="J8" s="2592"/>
      <c r="K8" s="2592"/>
      <c r="L8" s="2592"/>
      <c r="M8" s="2592"/>
      <c r="N8" s="2593"/>
      <c r="Q8" s="2574" t="s">
        <v>947</v>
      </c>
      <c r="R8" s="2575"/>
      <c r="S8" s="2575"/>
      <c r="T8" s="2575"/>
      <c r="U8" s="2575"/>
      <c r="V8" s="2575"/>
      <c r="W8" s="2575"/>
      <c r="X8" s="2576"/>
    </row>
    <row r="9" spans="1:24" ht="16.5" thickBot="1">
      <c r="A9" s="699" t="s">
        <v>163</v>
      </c>
      <c r="B9" s="2584">
        <f>'Financial Summary'!B5</f>
        <v>11352</v>
      </c>
      <c r="C9" s="2585"/>
      <c r="D9" s="2586"/>
      <c r="E9" s="985"/>
      <c r="F9" s="985"/>
      <c r="G9" s="985"/>
      <c r="H9" s="985"/>
      <c r="J9" s="237" t="s">
        <v>2374</v>
      </c>
      <c r="M9" s="2587" t="str">
        <f>'Financial Summary'!H5</f>
        <v>ICOPS 2008</v>
      </c>
      <c r="N9" s="2588"/>
      <c r="Q9" s="173"/>
      <c r="R9" s="770"/>
      <c r="S9" s="23"/>
      <c r="T9" s="23"/>
      <c r="U9" s="23"/>
      <c r="V9" s="23"/>
      <c r="W9" s="23"/>
      <c r="X9" s="23"/>
    </row>
    <row r="10" spans="1:24" ht="15.75" thickBot="1">
      <c r="A10" s="1838">
        <f>'Financial Summary'!B6</f>
        <v>39614</v>
      </c>
      <c r="B10" s="700" t="s">
        <v>162</v>
      </c>
      <c r="C10" s="2582" t="str">
        <f>'Financial Summary'!E6</f>
        <v>06.19.08</v>
      </c>
      <c r="D10" s="2583"/>
      <c r="E10" s="697"/>
      <c r="F10" s="898" t="s">
        <v>946</v>
      </c>
      <c r="G10" s="2601" t="str">
        <f>'Financial Summary'!G6</f>
        <v>Congress Center Karlsruhe, Germany</v>
      </c>
      <c r="H10" s="2602"/>
      <c r="I10" s="2603"/>
      <c r="J10" s="2602"/>
      <c r="K10" s="2602"/>
      <c r="L10" s="2602"/>
      <c r="M10" s="2602"/>
      <c r="N10" s="2604"/>
      <c r="Q10" s="10"/>
      <c r="R10" s="82"/>
      <c r="S10" s="10"/>
      <c r="T10" s="10"/>
      <c r="U10" s="10"/>
      <c r="V10" s="10"/>
      <c r="W10" s="10"/>
      <c r="X10" s="10"/>
    </row>
    <row r="11" spans="1:24" s="90" customFormat="1" ht="15" customHeight="1" thickBot="1">
      <c r="A11" s="2580" t="s">
        <v>4162</v>
      </c>
      <c r="B11" s="2580"/>
      <c r="C11" s="2580"/>
      <c r="D11" s="2580"/>
      <c r="E11" s="2580"/>
      <c r="F11" s="2580"/>
      <c r="G11" s="2580"/>
      <c r="H11" s="2580"/>
      <c r="I11" s="2581"/>
      <c r="J11" s="2580"/>
      <c r="K11" s="2580"/>
      <c r="L11" s="2580"/>
      <c r="M11" s="2580"/>
      <c r="N11" s="2580"/>
      <c r="Q11" s="203" t="s">
        <v>4279</v>
      </c>
      <c r="R11" s="204" t="s">
        <v>4281</v>
      </c>
      <c r="S11" s="204"/>
      <c r="T11" s="205" t="s">
        <v>4279</v>
      </c>
      <c r="U11" s="204" t="s">
        <v>4281</v>
      </c>
      <c r="V11" s="204"/>
      <c r="W11" s="205" t="s">
        <v>4279</v>
      </c>
      <c r="X11" s="206" t="s">
        <v>4281</v>
      </c>
    </row>
    <row r="12" spans="1:24" ht="30" customHeight="1" thickBot="1">
      <c r="A12" s="909" t="s">
        <v>579</v>
      </c>
      <c r="B12" s="1"/>
      <c r="C12" s="2605" t="s">
        <v>784</v>
      </c>
      <c r="D12" s="2606"/>
      <c r="E12" s="2606"/>
      <c r="F12" s="2606"/>
      <c r="G12" s="2606"/>
      <c r="H12" s="2606"/>
      <c r="I12" s="2606"/>
      <c r="J12" s="2606"/>
      <c r="K12" s="2606"/>
      <c r="L12" s="2606"/>
      <c r="M12" s="2606"/>
      <c r="N12" s="2607"/>
      <c r="Q12" s="207" t="s">
        <v>4280</v>
      </c>
      <c r="R12" s="208" t="s">
        <v>4280</v>
      </c>
      <c r="S12" s="209"/>
      <c r="T12" s="210" t="s">
        <v>4282</v>
      </c>
      <c r="U12" s="208" t="s">
        <v>4282</v>
      </c>
      <c r="V12" s="209"/>
      <c r="W12" s="210" t="s">
        <v>4283</v>
      </c>
      <c r="X12" s="211" t="s">
        <v>4283</v>
      </c>
    </row>
    <row r="13" spans="1:24" ht="15.75" thickBot="1">
      <c r="A13" s="1"/>
      <c r="B13" s="1"/>
      <c r="C13" s="2608" t="s">
        <v>3396</v>
      </c>
      <c r="D13" s="2609"/>
      <c r="E13" s="2609"/>
      <c r="F13" s="2610"/>
      <c r="G13" s="2611" t="s">
        <v>3397</v>
      </c>
      <c r="H13" s="2612"/>
      <c r="I13" s="2612"/>
      <c r="J13" s="2613"/>
      <c r="K13" s="2577" t="s">
        <v>561</v>
      </c>
      <c r="L13" s="2578"/>
      <c r="M13" s="2578"/>
      <c r="N13" s="2579"/>
      <c r="Q13" s="817"/>
      <c r="R13" s="216"/>
      <c r="S13" s="229"/>
      <c r="T13" s="548"/>
      <c r="U13" s="548"/>
      <c r="V13" s="229"/>
      <c r="W13" s="548"/>
      <c r="X13" s="818"/>
    </row>
    <row r="14" spans="1:24">
      <c r="A14" s="2" t="s">
        <v>3399</v>
      </c>
      <c r="B14" s="1"/>
      <c r="C14" s="656" t="s">
        <v>3400</v>
      </c>
      <c r="D14" s="657" t="s">
        <v>863</v>
      </c>
      <c r="E14" s="658"/>
      <c r="F14" s="659" t="s">
        <v>3403</v>
      </c>
      <c r="G14" s="660" t="s">
        <v>3400</v>
      </c>
      <c r="H14" s="657" t="s">
        <v>863</v>
      </c>
      <c r="I14" s="793"/>
      <c r="J14" s="659" t="s">
        <v>3405</v>
      </c>
      <c r="K14" s="660" t="s">
        <v>3400</v>
      </c>
      <c r="L14" s="657" t="s">
        <v>863</v>
      </c>
      <c r="M14" s="658"/>
      <c r="N14" s="2832" t="s">
        <v>3406</v>
      </c>
      <c r="O14" s="2848" t="s">
        <v>5158</v>
      </c>
      <c r="Q14" s="76"/>
      <c r="R14" s="82"/>
      <c r="S14" s="212"/>
      <c r="T14" s="10"/>
      <c r="U14" s="10"/>
      <c r="V14" s="212"/>
      <c r="W14" s="10"/>
      <c r="X14" s="78"/>
    </row>
    <row r="15" spans="1:24" ht="13.5" thickBot="1">
      <c r="A15" s="1"/>
      <c r="B15" s="1"/>
      <c r="C15" s="234"/>
      <c r="D15" s="132"/>
      <c r="E15" s="132"/>
      <c r="F15" s="661"/>
      <c r="G15" s="132"/>
      <c r="H15" s="132"/>
      <c r="I15" s="794"/>
      <c r="J15" s="662" t="s">
        <v>3407</v>
      </c>
      <c r="K15" s="132"/>
      <c r="L15" s="132"/>
      <c r="M15" s="132"/>
      <c r="N15" s="2833" t="s">
        <v>3407</v>
      </c>
      <c r="O15" s="2849"/>
      <c r="Q15" s="76"/>
      <c r="R15" s="82"/>
      <c r="S15" s="212"/>
      <c r="T15" s="10"/>
      <c r="U15" s="10"/>
      <c r="V15" s="212"/>
      <c r="W15" s="10"/>
      <c r="X15" s="78"/>
    </row>
    <row r="16" spans="1:24">
      <c r="A16" s="1" t="s">
        <v>3408</v>
      </c>
      <c r="B16" s="17"/>
      <c r="C16" s="789">
        <f>+BudgetWorksheet!$F51</f>
        <v>140</v>
      </c>
      <c r="D16" s="2059">
        <f>+BudgetWorksheet!$G52</f>
        <v>400</v>
      </c>
      <c r="E16" s="2060"/>
      <c r="F16" s="2061">
        <f>+BudgetWorksheet!$H51</f>
        <v>56000</v>
      </c>
      <c r="G16" s="32">
        <f>+BudgetWorksheet!$O51</f>
        <v>140</v>
      </c>
      <c r="H16" s="2059">
        <f>+BudgetWorksheet!$P52</f>
        <v>400</v>
      </c>
      <c r="I16" s="741"/>
      <c r="J16" s="792">
        <f>+BudgetWorksheet!$Q51</f>
        <v>56000</v>
      </c>
      <c r="K16" s="789">
        <f>BudgetWorksheet!X51</f>
        <v>104</v>
      </c>
      <c r="L16" s="2062">
        <f>BudgetWorksheet!Y52</f>
        <v>400</v>
      </c>
      <c r="M16" s="30"/>
      <c r="N16" s="2834">
        <f>+BudgetWorksheet!Z51</f>
        <v>41600</v>
      </c>
      <c r="O16" s="2849">
        <f>L16*'Financial Summary'!$F$13</f>
        <v>534.52</v>
      </c>
      <c r="Q16" s="86">
        <f>+J16-F16</f>
        <v>0</v>
      </c>
      <c r="R16" s="127">
        <f>IF(F16&gt;0,+(J16-F16)/F16,0)</f>
        <v>0</v>
      </c>
      <c r="S16" s="212"/>
      <c r="T16" s="67">
        <f>+N16-F16</f>
        <v>-14400</v>
      </c>
      <c r="U16" s="79">
        <f>IF(F16&gt;0,+(N16-F16)/F16,0)</f>
        <v>-0.25714285714285712</v>
      </c>
      <c r="V16" s="212"/>
      <c r="W16" s="67">
        <f>+N16-J16</f>
        <v>-14400</v>
      </c>
      <c r="X16" s="80">
        <f>IF(J16&gt;0,+(N16-J16)/J16,0)</f>
        <v>-0.25714285714285712</v>
      </c>
    </row>
    <row r="17" spans="1:33">
      <c r="A17" s="1" t="s">
        <v>3409</v>
      </c>
      <c r="B17" s="17"/>
      <c r="C17" s="57">
        <f>+BudgetWorksheet!$F62</f>
        <v>100</v>
      </c>
      <c r="D17" s="2062">
        <f>+BudgetWorksheet!$G63</f>
        <v>550</v>
      </c>
      <c r="E17" s="2060"/>
      <c r="F17" s="2063">
        <f>+BudgetWorksheet!$H62</f>
        <v>55000</v>
      </c>
      <c r="G17" s="32">
        <f>+BudgetWorksheet!$O62</f>
        <v>100</v>
      </c>
      <c r="H17" s="2062">
        <f>+BudgetWorksheet!$P63</f>
        <v>550</v>
      </c>
      <c r="I17" s="741"/>
      <c r="J17" s="774">
        <f>+BudgetWorksheet!$Q62</f>
        <v>55000</v>
      </c>
      <c r="K17" s="57">
        <f>BudgetWorksheet!X62</f>
        <v>178</v>
      </c>
      <c r="L17" s="2062">
        <f>BudgetWorksheet!Y57</f>
        <v>500</v>
      </c>
      <c r="M17" s="30"/>
      <c r="N17" s="2835">
        <f>BudgetWorksheet!Z62</f>
        <v>97900</v>
      </c>
      <c r="O17" s="2849">
        <f>L17*'Financial Summary'!$F$13</f>
        <v>668.15</v>
      </c>
      <c r="Q17" s="86">
        <f t="shared" ref="Q17:Q32" si="0">+J17-F17</f>
        <v>0</v>
      </c>
      <c r="R17" s="127">
        <f t="shared" ref="R17:R32" si="1">IF(F17&gt;0,+(J17-F17)/F17,0)</f>
        <v>0</v>
      </c>
      <c r="S17" s="212"/>
      <c r="T17" s="67">
        <f t="shared" ref="T17:T32" si="2">+N17-F17</f>
        <v>42900</v>
      </c>
      <c r="U17" s="79">
        <f t="shared" ref="U17:U32" si="3">IF(F17&gt;0,+(N17-F17)/F17,0)</f>
        <v>0.78</v>
      </c>
      <c r="V17" s="212"/>
      <c r="W17" s="67">
        <f t="shared" ref="W17:W32" si="4">+N17-J17</f>
        <v>42900</v>
      </c>
      <c r="X17" s="80">
        <f t="shared" ref="X17:X32" si="5">IF(J17&gt;0,+(N17-J17)/J17,0)</f>
        <v>0.78</v>
      </c>
    </row>
    <row r="18" spans="1:33">
      <c r="A18" s="1" t="s">
        <v>3410</v>
      </c>
      <c r="B18" s="17"/>
      <c r="C18" s="57">
        <f>+BudgetWorksheet!$F73</f>
        <v>5</v>
      </c>
      <c r="D18" s="2062">
        <f>+BudgetWorksheet!$G74</f>
        <v>110</v>
      </c>
      <c r="E18" s="2060"/>
      <c r="F18" s="2063">
        <f>+BudgetWorksheet!$H73</f>
        <v>550</v>
      </c>
      <c r="G18" s="32">
        <f>+BudgetWorksheet!$O73</f>
        <v>5</v>
      </c>
      <c r="H18" s="2062">
        <f>+BudgetWorksheet!$P74</f>
        <v>110</v>
      </c>
      <c r="I18" s="741"/>
      <c r="J18" s="774">
        <f>+BudgetWorksheet!$Q73</f>
        <v>550</v>
      </c>
      <c r="K18" s="57">
        <f>BudgetWorksheet!X73</f>
        <v>4</v>
      </c>
      <c r="L18" s="2062">
        <f>BudgetWorksheet!Y74</f>
        <v>110</v>
      </c>
      <c r="M18" s="30"/>
      <c r="N18" s="2835">
        <f>BudgetWorksheet!Z73</f>
        <v>440</v>
      </c>
      <c r="O18" s="2849">
        <f>L18*'Financial Summary'!$F$13</f>
        <v>146.99299999999999</v>
      </c>
      <c r="Q18" s="86">
        <f t="shared" si="0"/>
        <v>0</v>
      </c>
      <c r="R18" s="127">
        <f t="shared" si="1"/>
        <v>0</v>
      </c>
      <c r="S18" s="212"/>
      <c r="T18" s="67">
        <f t="shared" si="2"/>
        <v>-110</v>
      </c>
      <c r="U18" s="79">
        <f t="shared" si="3"/>
        <v>-0.2</v>
      </c>
      <c r="V18" s="212"/>
      <c r="W18" s="67">
        <f t="shared" si="4"/>
        <v>-110</v>
      </c>
      <c r="X18" s="80">
        <f t="shared" si="5"/>
        <v>-0.2</v>
      </c>
    </row>
    <row r="19" spans="1:33">
      <c r="A19" s="1" t="s">
        <v>116</v>
      </c>
      <c r="B19" s="17"/>
      <c r="C19" s="57">
        <f>+BudgetWorksheet!$F86</f>
        <v>20</v>
      </c>
      <c r="D19" s="2062">
        <f>+BudgetWorksheet!$G87</f>
        <v>110</v>
      </c>
      <c r="E19" s="2060"/>
      <c r="F19" s="2063">
        <f>+BudgetWorksheet!$H86</f>
        <v>2200</v>
      </c>
      <c r="G19" s="775">
        <f>+BudgetWorksheet!$O86</f>
        <v>20</v>
      </c>
      <c r="H19" s="2062">
        <f>+BudgetWorksheet!$P87</f>
        <v>110</v>
      </c>
      <c r="I19" s="740"/>
      <c r="J19" s="774">
        <f>+BudgetWorksheet!$Q86</f>
        <v>2200</v>
      </c>
      <c r="K19" s="57">
        <f>BudgetWorksheet!X86</f>
        <v>19</v>
      </c>
      <c r="L19" s="2062">
        <f>BudgetWorksheet!Y87</f>
        <v>110</v>
      </c>
      <c r="M19" s="30"/>
      <c r="N19" s="2835">
        <f>BudgetWorksheet!Z86</f>
        <v>2090</v>
      </c>
      <c r="O19" s="2849">
        <f>L19*'Financial Summary'!$F$13</f>
        <v>146.99299999999999</v>
      </c>
      <c r="Q19" s="86">
        <f>+J19-F19</f>
        <v>0</v>
      </c>
      <c r="R19" s="79">
        <f>IF(F19&gt;0,+(J19-F19)/F19,0)</f>
        <v>0</v>
      </c>
      <c r="S19" s="212"/>
      <c r="T19" s="67">
        <f>+N19-F19</f>
        <v>-110</v>
      </c>
      <c r="U19" s="79">
        <f>IF(F19&gt;0,+(N19-F19)/F19,0)</f>
        <v>-0.05</v>
      </c>
      <c r="V19" s="212"/>
      <c r="W19" s="67">
        <f>+N19-J19</f>
        <v>-110</v>
      </c>
      <c r="X19" s="80">
        <f>IF(J19&gt;0,+(N19-J19)/J19,0)</f>
        <v>-0.05</v>
      </c>
    </row>
    <row r="20" spans="1:33">
      <c r="A20" s="1" t="s">
        <v>117</v>
      </c>
      <c r="B20" s="17"/>
      <c r="C20" s="57">
        <f>+BudgetWorksheet!$F97</f>
        <v>20</v>
      </c>
      <c r="D20" s="2062">
        <f>+BudgetWorksheet!$G98</f>
        <v>150</v>
      </c>
      <c r="E20" s="2060"/>
      <c r="F20" s="2063">
        <f>+BudgetWorksheet!$H97</f>
        <v>3000</v>
      </c>
      <c r="G20" s="776">
        <f>+BudgetWorksheet!$O97</f>
        <v>20</v>
      </c>
      <c r="H20" s="2062">
        <f>+BudgetWorksheet!$P98</f>
        <v>150</v>
      </c>
      <c r="I20" s="740"/>
      <c r="J20" s="774">
        <f>+BudgetWorksheet!$Q97</f>
        <v>3000</v>
      </c>
      <c r="K20" s="57">
        <f>BudgetWorksheet!X97</f>
        <v>70</v>
      </c>
      <c r="L20" s="2062">
        <f>BudgetWorksheet!Y98</f>
        <v>150</v>
      </c>
      <c r="M20" s="30"/>
      <c r="N20" s="2835">
        <f>BudgetWorksheet!Z97</f>
        <v>10500</v>
      </c>
      <c r="O20" s="2849">
        <f>L20*'Financial Summary'!$F$13</f>
        <v>200.44499999999999</v>
      </c>
      <c r="Q20" s="86">
        <f>+J20-F20</f>
        <v>0</v>
      </c>
      <c r="R20" s="79">
        <f>IF(F20&gt;0,+(J20-F20)/F20,0)</f>
        <v>0</v>
      </c>
      <c r="S20" s="212"/>
      <c r="T20" s="67">
        <f>+N20-F20</f>
        <v>7500</v>
      </c>
      <c r="U20" s="79">
        <f>IF(F20&gt;0,+(N20-F20)/F20,0)</f>
        <v>2.5</v>
      </c>
      <c r="V20" s="212"/>
      <c r="W20" s="67">
        <f>+N20-J20</f>
        <v>7500</v>
      </c>
      <c r="X20" s="80">
        <f>IF(J20&gt;0,+(N20-J20)/J20,0)</f>
        <v>2.5</v>
      </c>
    </row>
    <row r="21" spans="1:33">
      <c r="A21" s="1" t="s">
        <v>120</v>
      </c>
      <c r="B21" s="17"/>
      <c r="C21" s="57">
        <f>+BudgetWorksheet!$F108</f>
        <v>0</v>
      </c>
      <c r="D21" s="2062">
        <f>+BudgetWorksheet!$G109</f>
        <v>0</v>
      </c>
      <c r="E21" s="2060"/>
      <c r="F21" s="2063">
        <f>+BudgetWorksheet!$H108</f>
        <v>0</v>
      </c>
      <c r="G21" s="776">
        <f>+BudgetWorksheet!$O108</f>
        <v>0</v>
      </c>
      <c r="H21" s="2062">
        <f>+BudgetWorksheet!$P109</f>
        <v>0</v>
      </c>
      <c r="I21" s="740"/>
      <c r="J21" s="774">
        <f>+BudgetWorksheet!$Q108</f>
        <v>0</v>
      </c>
      <c r="K21" s="57">
        <f>+BudgetWorksheet!$X108</f>
        <v>0</v>
      </c>
      <c r="L21" s="2062">
        <f>+BudgetWorksheet!$Y109</f>
        <v>0</v>
      </c>
      <c r="M21" s="30"/>
      <c r="N21" s="2835">
        <f>+BudgetWorksheet!$Z108</f>
        <v>0</v>
      </c>
      <c r="O21" s="2849">
        <f>L21*'Financial Summary'!$F$13</f>
        <v>0</v>
      </c>
      <c r="Q21" s="86">
        <f>+J21-F21</f>
        <v>0</v>
      </c>
      <c r="R21" s="79">
        <f>IF(F21&gt;0,+(J21-F21)/F21,0)</f>
        <v>0</v>
      </c>
      <c r="S21" s="212"/>
      <c r="T21" s="67">
        <f>+N21-F21</f>
        <v>0</v>
      </c>
      <c r="U21" s="79">
        <f>IF(F21&gt;0,+(N21-F21)/F21,0)</f>
        <v>0</v>
      </c>
      <c r="V21" s="212"/>
      <c r="W21" s="67">
        <f>+N21-J21</f>
        <v>0</v>
      </c>
      <c r="X21" s="80">
        <f>IF(J21&gt;0,+(N21-J21)/J21,0)</f>
        <v>0</v>
      </c>
    </row>
    <row r="22" spans="1:33" ht="13.5" thickBot="1">
      <c r="A22" s="1" t="s">
        <v>41</v>
      </c>
      <c r="B22" s="17"/>
      <c r="C22" s="57">
        <f>+BudgetWorksheet!$F119</f>
        <v>0</v>
      </c>
      <c r="D22" s="2062">
        <f>+BudgetWorksheet!$G120</f>
        <v>0</v>
      </c>
      <c r="E22" s="2060"/>
      <c r="F22" s="2063">
        <f>+BudgetWorksheet!$H119</f>
        <v>0</v>
      </c>
      <c r="G22" s="776">
        <f>+BudgetWorksheet!$O119</f>
        <v>0</v>
      </c>
      <c r="H22" s="2062">
        <f>+BudgetWorksheet!$P120</f>
        <v>0</v>
      </c>
      <c r="I22" s="740"/>
      <c r="J22" s="774">
        <f>+BudgetWorksheet!$Q119</f>
        <v>0</v>
      </c>
      <c r="K22" s="57">
        <f>+BudgetWorksheet!$X119</f>
        <v>4</v>
      </c>
      <c r="L22" s="2062">
        <f>+BudgetWorksheet!$Y120</f>
        <v>0</v>
      </c>
      <c r="M22" s="30"/>
      <c r="N22" s="2835">
        <f>+BudgetWorksheet!$Z119</f>
        <v>0</v>
      </c>
      <c r="O22" s="2849">
        <f>L22*'Financial Summary'!$F$13</f>
        <v>0</v>
      </c>
      <c r="Q22" s="86"/>
      <c r="R22" s="79"/>
      <c r="S22" s="212"/>
      <c r="T22" s="67"/>
      <c r="U22" s="79"/>
      <c r="V22" s="212"/>
      <c r="W22" s="67"/>
      <c r="X22" s="80"/>
    </row>
    <row r="23" spans="1:33" s="733" customFormat="1" ht="13.5" thickBot="1">
      <c r="A23" s="7" t="s">
        <v>3411</v>
      </c>
      <c r="B23" s="61"/>
      <c r="C23" s="773">
        <f>+BudgetWorksheet!$F56</f>
        <v>60</v>
      </c>
      <c r="D23" s="2062">
        <f>+BudgetWorksheet!$G57</f>
        <v>500</v>
      </c>
      <c r="E23" s="2064"/>
      <c r="F23" s="2063">
        <f>+BudgetWorksheet!$H56</f>
        <v>30000</v>
      </c>
      <c r="G23" s="777">
        <f>+BudgetWorksheet!$O56</f>
        <v>60</v>
      </c>
      <c r="H23" s="2062">
        <f>+BudgetWorksheet!$P57</f>
        <v>500</v>
      </c>
      <c r="I23" s="740"/>
      <c r="J23" s="774">
        <f>+BudgetWorksheet!$Q56</f>
        <v>30000</v>
      </c>
      <c r="K23" s="773">
        <f>BudgetWorksheet!X56</f>
        <v>36</v>
      </c>
      <c r="L23" s="2062">
        <f>BudgetWorksheet!Y57</f>
        <v>500</v>
      </c>
      <c r="M23" s="740"/>
      <c r="N23" s="2835">
        <f>BudgetWorksheet!Z56</f>
        <v>16700</v>
      </c>
      <c r="O23" s="2849">
        <f>L23*'Financial Summary'!$F$13</f>
        <v>668.15</v>
      </c>
      <c r="P23" s="10"/>
      <c r="Q23" s="86">
        <f t="shared" si="0"/>
        <v>0</v>
      </c>
      <c r="R23" s="79">
        <f t="shared" si="1"/>
        <v>0</v>
      </c>
      <c r="S23" s="212"/>
      <c r="T23" s="67">
        <f t="shared" si="2"/>
        <v>-13300</v>
      </c>
      <c r="U23" s="79">
        <f t="shared" si="3"/>
        <v>-0.44333333333333336</v>
      </c>
      <c r="V23" s="212"/>
      <c r="W23" s="67">
        <f t="shared" si="4"/>
        <v>-13300</v>
      </c>
      <c r="X23" s="80">
        <f t="shared" si="5"/>
        <v>-0.44333333333333336</v>
      </c>
      <c r="Y23" s="10"/>
      <c r="Z23" s="10"/>
      <c r="AA23" s="10"/>
      <c r="AB23" s="10"/>
      <c r="AC23" s="10"/>
      <c r="AD23" s="10"/>
      <c r="AE23" s="10"/>
      <c r="AF23" s="10"/>
      <c r="AG23" s="10"/>
    </row>
    <row r="24" spans="1:33" ht="13.5" thickBot="1">
      <c r="A24" s="7" t="s">
        <v>3412</v>
      </c>
      <c r="B24" s="61"/>
      <c r="C24" s="57">
        <f>+BudgetWorksheet!$F67</f>
        <v>40</v>
      </c>
      <c r="D24" s="2062">
        <f>+BudgetWorksheet!$G68</f>
        <v>650</v>
      </c>
      <c r="E24" s="2064"/>
      <c r="F24" s="2063">
        <f>+BudgetWorksheet!$H67</f>
        <v>26000</v>
      </c>
      <c r="G24" s="776">
        <f>+BudgetWorksheet!$O67</f>
        <v>40</v>
      </c>
      <c r="H24" s="2062">
        <f>+BudgetWorksheet!$P68</f>
        <v>650</v>
      </c>
      <c r="I24" s="740"/>
      <c r="J24" s="774">
        <f>+BudgetWorksheet!$Q67</f>
        <v>26000</v>
      </c>
      <c r="K24" s="57">
        <f>+BudgetWorksheet!$X67</f>
        <v>49</v>
      </c>
      <c r="L24" s="2062">
        <f>BudgetWorksheet!Y68</f>
        <v>650</v>
      </c>
      <c r="M24" s="740"/>
      <c r="N24" s="2835">
        <f>+BudgetWorksheet!$Z67</f>
        <v>28450</v>
      </c>
      <c r="O24" s="2849">
        <f>L24*'Financial Summary'!$F$13</f>
        <v>868.59500000000003</v>
      </c>
      <c r="P24" s="10"/>
      <c r="Q24" s="86">
        <f t="shared" si="0"/>
        <v>0</v>
      </c>
      <c r="R24" s="79">
        <f t="shared" si="1"/>
        <v>0</v>
      </c>
      <c r="S24" s="212"/>
      <c r="T24" s="67">
        <f t="shared" si="2"/>
        <v>2450</v>
      </c>
      <c r="U24" s="79">
        <f t="shared" si="3"/>
        <v>9.4230769230769229E-2</v>
      </c>
      <c r="V24" s="212"/>
      <c r="W24" s="67">
        <f t="shared" si="4"/>
        <v>2450</v>
      </c>
      <c r="X24" s="80">
        <f t="shared" si="5"/>
        <v>9.4230769230769229E-2</v>
      </c>
      <c r="Y24" s="10"/>
      <c r="Z24" s="10"/>
      <c r="AA24" s="10"/>
      <c r="AB24" s="10"/>
      <c r="AC24" s="10"/>
      <c r="AD24" s="10"/>
      <c r="AE24" s="10"/>
      <c r="AF24" s="10"/>
      <c r="AG24" s="10"/>
    </row>
    <row r="25" spans="1:33" s="733" customFormat="1" ht="13.5" thickBot="1">
      <c r="A25" s="7" t="s">
        <v>3413</v>
      </c>
      <c r="B25" s="61"/>
      <c r="C25" s="57">
        <f>+BudgetWorksheet!$F79</f>
        <v>5</v>
      </c>
      <c r="D25" s="2062">
        <f>+BudgetWorksheet!$G80</f>
        <v>125</v>
      </c>
      <c r="E25" s="2064"/>
      <c r="F25" s="2063">
        <f>+BudgetWorksheet!$H79</f>
        <v>625</v>
      </c>
      <c r="G25" s="776">
        <f>+BudgetWorksheet!$O79</f>
        <v>5</v>
      </c>
      <c r="H25" s="2062">
        <f>+BudgetWorksheet!$P80</f>
        <v>125</v>
      </c>
      <c r="I25" s="741"/>
      <c r="J25" s="774">
        <f>+BudgetWorksheet!$Q79</f>
        <v>625</v>
      </c>
      <c r="K25" s="57">
        <f>+BudgetWorksheet!$X79</f>
        <v>3</v>
      </c>
      <c r="L25" s="2062">
        <f>+BudgetWorksheet!$Y80</f>
        <v>125</v>
      </c>
      <c r="M25" s="740"/>
      <c r="N25" s="2835">
        <f>+BudgetWorksheet!$Z79</f>
        <v>375</v>
      </c>
      <c r="O25" s="2849">
        <f>L25*'Financial Summary'!$F$13</f>
        <v>167.03749999999999</v>
      </c>
      <c r="P25" s="10"/>
      <c r="Q25" s="86">
        <f t="shared" si="0"/>
        <v>0</v>
      </c>
      <c r="R25" s="127">
        <f t="shared" si="1"/>
        <v>0</v>
      </c>
      <c r="S25" s="212"/>
      <c r="T25" s="67">
        <f t="shared" si="2"/>
        <v>-250</v>
      </c>
      <c r="U25" s="79">
        <f t="shared" si="3"/>
        <v>-0.4</v>
      </c>
      <c r="V25" s="212"/>
      <c r="W25" s="67">
        <f t="shared" si="4"/>
        <v>-250</v>
      </c>
      <c r="X25" s="80">
        <f t="shared" si="5"/>
        <v>-0.4</v>
      </c>
      <c r="Y25" s="10"/>
      <c r="Z25" s="10"/>
      <c r="AA25" s="10"/>
      <c r="AB25" s="10"/>
      <c r="AC25" s="10"/>
      <c r="AD25" s="10"/>
      <c r="AE25" s="10"/>
      <c r="AF25" s="10"/>
      <c r="AG25" s="10"/>
    </row>
    <row r="26" spans="1:33" ht="13.5" thickBot="1">
      <c r="A26" s="7" t="s">
        <v>118</v>
      </c>
      <c r="B26" s="61"/>
      <c r="C26" s="57">
        <f>+BudgetWorksheet!$F91</f>
        <v>5</v>
      </c>
      <c r="D26" s="2062">
        <f>+BudgetWorksheet!$G92</f>
        <v>125</v>
      </c>
      <c r="E26" s="2064"/>
      <c r="F26" s="2063">
        <f>+BudgetWorksheet!$H91</f>
        <v>625</v>
      </c>
      <c r="G26" s="776">
        <f>+BudgetWorksheet!$O91</f>
        <v>5</v>
      </c>
      <c r="H26" s="2062">
        <f>+BudgetWorksheet!$P92</f>
        <v>125</v>
      </c>
      <c r="I26" s="740"/>
      <c r="J26" s="774">
        <f>+BudgetWorksheet!$Q91</f>
        <v>625</v>
      </c>
      <c r="K26" s="57">
        <f>+BudgetWorksheet!$X91</f>
        <v>12</v>
      </c>
      <c r="L26" s="2062">
        <f>+BudgetWorksheet!$Y92</f>
        <v>125</v>
      </c>
      <c r="M26" s="740"/>
      <c r="N26" s="2835">
        <f>+BudgetWorksheet!$Z91</f>
        <v>1500</v>
      </c>
      <c r="O26" s="2849">
        <f>L26*'Financial Summary'!$F$13</f>
        <v>167.03749999999999</v>
      </c>
      <c r="P26" s="10"/>
      <c r="Q26" s="86">
        <f>+J26-F26</f>
        <v>0</v>
      </c>
      <c r="R26" s="79">
        <f>IF(F26&gt;0,+(J26-F26)/F26,0)</f>
        <v>0</v>
      </c>
      <c r="S26" s="212"/>
      <c r="T26" s="67">
        <f>+N26-F26</f>
        <v>875</v>
      </c>
      <c r="U26" s="79">
        <f>IF(F26&gt;0,+(N26-F26)/F26,0)</f>
        <v>1.4</v>
      </c>
      <c r="V26" s="212"/>
      <c r="W26" s="67">
        <f>+N26-J26</f>
        <v>875</v>
      </c>
      <c r="X26" s="80">
        <f>IF(J26&gt;0,+(N26-J26)/J26,0)</f>
        <v>1.4</v>
      </c>
      <c r="Y26" s="10"/>
      <c r="Z26" s="10"/>
      <c r="AA26" s="10"/>
      <c r="AB26" s="10"/>
      <c r="AC26" s="10"/>
      <c r="AD26" s="10"/>
      <c r="AE26" s="10"/>
      <c r="AF26" s="10"/>
      <c r="AG26" s="10"/>
    </row>
    <row r="27" spans="1:33" s="733" customFormat="1" ht="13.5" customHeight="1" thickBot="1">
      <c r="A27" s="7" t="s">
        <v>119</v>
      </c>
      <c r="B27" s="61"/>
      <c r="C27" s="57">
        <f>+BudgetWorksheet!$F102</f>
        <v>5</v>
      </c>
      <c r="D27" s="2062">
        <f>+BudgetWorksheet!$G103</f>
        <v>175</v>
      </c>
      <c r="E27" s="2064"/>
      <c r="F27" s="2063">
        <f>+BudgetWorksheet!$H102</f>
        <v>875</v>
      </c>
      <c r="G27" s="776">
        <f>+BudgetWorksheet!$O102</f>
        <v>5</v>
      </c>
      <c r="H27" s="2062">
        <f>+BudgetWorksheet!$P103</f>
        <v>175</v>
      </c>
      <c r="I27" s="740"/>
      <c r="J27" s="774">
        <f>+BudgetWorksheet!$Q102</f>
        <v>875</v>
      </c>
      <c r="K27" s="57">
        <f>+BudgetWorksheet!$X102</f>
        <v>21</v>
      </c>
      <c r="L27" s="2062">
        <f>+BudgetWorksheet!$Y103</f>
        <v>175</v>
      </c>
      <c r="M27" s="740"/>
      <c r="N27" s="2835">
        <f>+BudgetWorksheet!$Z102</f>
        <v>3570</v>
      </c>
      <c r="O27" s="2849">
        <f>L27*'Financial Summary'!$F$13</f>
        <v>233.85250000000002</v>
      </c>
      <c r="P27" s="10"/>
      <c r="Q27" s="86">
        <f>+J27-F27</f>
        <v>0</v>
      </c>
      <c r="R27" s="79">
        <f>IF(F27&gt;0,+(J27-F27)/F27,0)</f>
        <v>0</v>
      </c>
      <c r="S27" s="212"/>
      <c r="T27" s="67">
        <f>+N27-F27</f>
        <v>2695</v>
      </c>
      <c r="U27" s="79">
        <f>IF(F27&gt;0,+(N27-F27)/F27,0)</f>
        <v>3.08</v>
      </c>
      <c r="V27" s="212"/>
      <c r="W27" s="67">
        <f>+N27-J27</f>
        <v>2695</v>
      </c>
      <c r="X27" s="80">
        <f>IF(J27&gt;0,+(N27-J27)/J27,0)</f>
        <v>3.08</v>
      </c>
      <c r="Y27" s="10"/>
      <c r="Z27" s="10"/>
      <c r="AA27" s="10"/>
      <c r="AB27" s="10"/>
      <c r="AC27" s="10"/>
      <c r="AD27" s="10"/>
      <c r="AE27" s="10"/>
      <c r="AF27" s="10"/>
      <c r="AG27" s="10"/>
    </row>
    <row r="28" spans="1:33" s="59" customFormat="1" ht="13.5" customHeight="1">
      <c r="A28" s="17" t="s">
        <v>121</v>
      </c>
      <c r="B28" s="17"/>
      <c r="C28" s="57">
        <f>+BudgetWorksheet!$F113</f>
        <v>0</v>
      </c>
      <c r="D28" s="2062">
        <f>+BudgetWorksheet!$G114</f>
        <v>0</v>
      </c>
      <c r="E28" s="2065"/>
      <c r="F28" s="2063">
        <f>+BudgetWorksheet!$H113</f>
        <v>0</v>
      </c>
      <c r="G28" s="32">
        <f>+BudgetWorksheet!$O113</f>
        <v>0</v>
      </c>
      <c r="H28" s="2062">
        <f>+BudgetWorksheet!$P114</f>
        <v>0</v>
      </c>
      <c r="I28" s="741"/>
      <c r="J28" s="774">
        <f>+BudgetWorksheet!$Q113</f>
        <v>0</v>
      </c>
      <c r="K28" s="57">
        <f>+BudgetWorksheet!$X113</f>
        <v>0</v>
      </c>
      <c r="L28" s="2062">
        <f>+BudgetWorksheet!$Y114</f>
        <v>0</v>
      </c>
      <c r="M28" s="737"/>
      <c r="N28" s="2835">
        <f>+BudgetWorksheet!$Z113</f>
        <v>0</v>
      </c>
      <c r="O28" s="2849">
        <f>L28*'Financial Summary'!$F$13</f>
        <v>0</v>
      </c>
      <c r="Q28" s="95">
        <f>+J28-F28</f>
        <v>0</v>
      </c>
      <c r="R28" s="127">
        <f>IF(F28&gt;0,+(J28-F28)/F28,0)</f>
        <v>0</v>
      </c>
      <c r="S28" s="212"/>
      <c r="T28" s="96">
        <f>+N28-F28</f>
        <v>0</v>
      </c>
      <c r="U28" s="127">
        <f>IF(F28&gt;0,+(N28-F28)/F28,0)</f>
        <v>0</v>
      </c>
      <c r="V28" s="212"/>
      <c r="W28" s="96">
        <f>+N28-J28</f>
        <v>0</v>
      </c>
      <c r="X28" s="163">
        <f>IF(J28&gt;0,+(N28-J28)/J28,0)</f>
        <v>0</v>
      </c>
    </row>
    <row r="29" spans="1:33" s="59" customFormat="1" ht="13.5" customHeight="1">
      <c r="A29" s="17" t="s">
        <v>42</v>
      </c>
      <c r="B29" s="17"/>
      <c r="C29" s="57">
        <f>+BudgetWorksheet!$F124</f>
        <v>0</v>
      </c>
      <c r="D29" s="2062">
        <f>+BudgetWorksheet!$G125</f>
        <v>0</v>
      </c>
      <c r="E29" s="2065"/>
      <c r="F29" s="2063">
        <f>+BudgetWorksheet!$H124</f>
        <v>0</v>
      </c>
      <c r="G29" s="32">
        <f>+BudgetWorksheet!$O124</f>
        <v>0</v>
      </c>
      <c r="H29" s="2062">
        <f>+BudgetWorksheet!$P125</f>
        <v>0</v>
      </c>
      <c r="I29" s="741"/>
      <c r="J29" s="774">
        <f>+BudgetWorksheet!$Q124</f>
        <v>0</v>
      </c>
      <c r="K29" s="57">
        <f>+BudgetWorksheet!$X124</f>
        <v>0</v>
      </c>
      <c r="L29" s="2062">
        <f>+BudgetWorksheet!$Y125</f>
        <v>0</v>
      </c>
      <c r="M29" s="737"/>
      <c r="N29" s="2835">
        <f>+BudgetWorksheet!$Z124</f>
        <v>0</v>
      </c>
      <c r="O29" s="2849">
        <f>L29*'Financial Summary'!$F$13</f>
        <v>0</v>
      </c>
      <c r="Q29" s="95"/>
      <c r="R29" s="127"/>
      <c r="S29" s="212"/>
      <c r="T29" s="96"/>
      <c r="U29" s="127"/>
      <c r="V29" s="212"/>
      <c r="W29" s="96"/>
      <c r="X29" s="163"/>
    </row>
    <row r="30" spans="1:33" ht="14.25" customHeight="1">
      <c r="A30" s="1" t="s">
        <v>3414</v>
      </c>
      <c r="B30" s="17"/>
      <c r="C30" s="57">
        <f>+BudgetWorksheet!$F147</f>
        <v>0</v>
      </c>
      <c r="D30" s="2062">
        <f>(BudgetWorksheet!$G149+BudgetWorksheet!$G155)/2</f>
        <v>0</v>
      </c>
      <c r="E30" s="2060"/>
      <c r="F30" s="2063">
        <f>+BudgetWorksheet!$H147</f>
        <v>0</v>
      </c>
      <c r="G30" s="32">
        <f>+BudgetWorksheet!$O147</f>
        <v>0</v>
      </c>
      <c r="H30" s="24">
        <f>(BudgetWorksheet!$P149+BudgetWorksheet!$P155)/2</f>
        <v>0</v>
      </c>
      <c r="I30" s="740"/>
      <c r="J30" s="774">
        <f>+BudgetWorksheet!$Q147</f>
        <v>0</v>
      </c>
      <c r="K30" s="57">
        <f>+BudgetWorksheet!$X147</f>
        <v>0</v>
      </c>
      <c r="L30" s="24">
        <f>(BudgetWorksheet!$Y149+BudgetWorksheet!$Y155)/2</f>
        <v>0</v>
      </c>
      <c r="M30" s="30"/>
      <c r="N30" s="2835">
        <f>+BudgetWorksheet!$Z147</f>
        <v>0</v>
      </c>
      <c r="O30" s="2849">
        <f>L30*'Financial Summary'!$F$13</f>
        <v>0</v>
      </c>
      <c r="Q30" s="86">
        <f t="shared" si="0"/>
        <v>0</v>
      </c>
      <c r="R30" s="79">
        <f t="shared" si="1"/>
        <v>0</v>
      </c>
      <c r="S30" s="212"/>
      <c r="T30" s="67">
        <f t="shared" si="2"/>
        <v>0</v>
      </c>
      <c r="U30" s="79">
        <f t="shared" si="3"/>
        <v>0</v>
      </c>
      <c r="V30" s="212"/>
      <c r="W30" s="67">
        <f t="shared" si="4"/>
        <v>0</v>
      </c>
      <c r="X30" s="80">
        <f t="shared" si="5"/>
        <v>0</v>
      </c>
    </row>
    <row r="31" spans="1:33">
      <c r="A31" s="1" t="s">
        <v>3415</v>
      </c>
      <c r="B31" s="1"/>
      <c r="C31" s="57">
        <f>+BudgetWorksheet!$F138</f>
        <v>40</v>
      </c>
      <c r="D31" s="2062">
        <f>(BudgetWorksheet!$G149+BudgetWorksheet!$G155)/2</f>
        <v>0</v>
      </c>
      <c r="E31" s="2060"/>
      <c r="F31" s="2063">
        <f>+BudgetWorksheet!$H138</f>
        <v>12000</v>
      </c>
      <c r="G31" s="32">
        <f>+BudgetWorksheet!$O138</f>
        <v>40</v>
      </c>
      <c r="H31" s="24">
        <f>(BudgetWorksheet!$P149+BudgetWorksheet!$P155)/2</f>
        <v>0</v>
      </c>
      <c r="I31" s="740"/>
      <c r="J31" s="774">
        <f>+BudgetWorksheet!$Q138</f>
        <v>12000</v>
      </c>
      <c r="K31" s="57">
        <f>+BudgetWorksheet!$X138</f>
        <v>16</v>
      </c>
      <c r="L31" s="24">
        <f>(BudgetWorksheet!$Y149+BudgetWorksheet!$Y155)/2</f>
        <v>0</v>
      </c>
      <c r="M31" s="30"/>
      <c r="N31" s="2835">
        <f>+BudgetWorksheet!$Z138</f>
        <v>5400</v>
      </c>
      <c r="O31" s="2849">
        <f>L31*'Financial Summary'!$F$13</f>
        <v>0</v>
      </c>
      <c r="Q31" s="86">
        <f t="shared" si="0"/>
        <v>0</v>
      </c>
      <c r="R31" s="79">
        <f t="shared" si="1"/>
        <v>0</v>
      </c>
      <c r="S31" s="212"/>
      <c r="T31" s="67">
        <f t="shared" si="2"/>
        <v>-6600</v>
      </c>
      <c r="U31" s="79">
        <f t="shared" si="3"/>
        <v>-0.55000000000000004</v>
      </c>
      <c r="V31" s="212"/>
      <c r="W31" s="67">
        <f t="shared" si="4"/>
        <v>-6600</v>
      </c>
      <c r="X31" s="80">
        <f t="shared" si="5"/>
        <v>-0.55000000000000004</v>
      </c>
    </row>
    <row r="32" spans="1:33">
      <c r="A32" s="1" t="s">
        <v>3416</v>
      </c>
      <c r="B32" s="1"/>
      <c r="C32" s="57">
        <f>BudgetWorksheet!$F129</f>
        <v>0</v>
      </c>
      <c r="D32" s="2062">
        <f>(E29+BudgetWorksheet!$G129)</f>
        <v>0</v>
      </c>
      <c r="E32" s="2060"/>
      <c r="F32" s="2063">
        <f>BudgetWorksheet!$H129</f>
        <v>0</v>
      </c>
      <c r="G32" s="758">
        <f>+BudgetWorksheet!$O129</f>
        <v>0</v>
      </c>
      <c r="H32" s="24">
        <f>+BudgetWorksheet!$P129</f>
        <v>0</v>
      </c>
      <c r="I32" s="740"/>
      <c r="J32" s="774">
        <f>BudgetWorksheet!$Q129</f>
        <v>0</v>
      </c>
      <c r="K32" s="57">
        <f>BudgetWorksheet!$X129</f>
        <v>31</v>
      </c>
      <c r="L32" s="24">
        <f>BudgetWorksheet!$Y129</f>
        <v>194.28571428571428</v>
      </c>
      <c r="M32" s="30"/>
      <c r="N32" s="2835">
        <f>BudgetWorksheet!$Z129</f>
        <v>4990</v>
      </c>
      <c r="O32" s="2849">
        <f>L32*'Financial Summary'!$F$13</f>
        <v>259.62400000000002</v>
      </c>
      <c r="Q32" s="86">
        <f t="shared" si="0"/>
        <v>0</v>
      </c>
      <c r="R32" s="79">
        <f t="shared" si="1"/>
        <v>0</v>
      </c>
      <c r="S32" s="212"/>
      <c r="T32" s="67">
        <f t="shared" si="2"/>
        <v>4990</v>
      </c>
      <c r="U32" s="79">
        <f t="shared" si="3"/>
        <v>0</v>
      </c>
      <c r="V32" s="212"/>
      <c r="W32" s="67">
        <f t="shared" si="4"/>
        <v>4990</v>
      </c>
      <c r="X32" s="80">
        <f t="shared" si="5"/>
        <v>0</v>
      </c>
    </row>
    <row r="33" spans="1:24" s="111" customFormat="1" ht="13.5" thickBot="1">
      <c r="A33" s="259" t="s">
        <v>2319</v>
      </c>
      <c r="B33" s="259"/>
      <c r="C33" s="1220" t="s">
        <v>2319</v>
      </c>
      <c r="D33" s="1221" t="s">
        <v>3417</v>
      </c>
      <c r="E33" s="668" t="s">
        <v>2319</v>
      </c>
      <c r="F33" s="2066">
        <f>SUM(F16:F32)</f>
        <v>186875</v>
      </c>
      <c r="G33" s="1222" t="s">
        <v>2319</v>
      </c>
      <c r="H33" s="1223" t="s">
        <v>3417</v>
      </c>
      <c r="I33" s="668"/>
      <c r="J33" s="1224">
        <f>SUM(J16:J32)</f>
        <v>186875</v>
      </c>
      <c r="K33" s="1220">
        <f>SUM(K16:K32)</f>
        <v>547</v>
      </c>
      <c r="L33" s="1221" t="s">
        <v>3417</v>
      </c>
      <c r="M33" s="668"/>
      <c r="N33" s="2836">
        <f>SUM(N16:N32)</f>
        <v>213515</v>
      </c>
      <c r="O33" s="2850"/>
      <c r="Q33" s="663">
        <f>+J33-F33</f>
        <v>0</v>
      </c>
      <c r="R33" s="664">
        <f>IF(F33&gt;0,+(J33-F33)/F33,0)</f>
        <v>0</v>
      </c>
      <c r="S33" s="665"/>
      <c r="T33" s="666">
        <f>+N33-F33</f>
        <v>26640</v>
      </c>
      <c r="U33" s="664">
        <f>IF(F33&gt;0,+(N33-F33)/F33,0)</f>
        <v>0.14255518394648831</v>
      </c>
      <c r="V33" s="665"/>
      <c r="W33" s="666">
        <f>+N33-J33</f>
        <v>26640</v>
      </c>
      <c r="X33" s="667">
        <f>IF(J33&gt;0,+(N33-J33)/J33,0)</f>
        <v>0.14255518394648831</v>
      </c>
    </row>
    <row r="34" spans="1:24" ht="6" customHeight="1" thickTop="1">
      <c r="A34" s="1"/>
      <c r="B34" s="1"/>
      <c r="C34" s="1"/>
      <c r="D34" s="1"/>
      <c r="E34" s="7"/>
      <c r="F34" s="72"/>
      <c r="G34" s="1"/>
      <c r="H34" s="1"/>
      <c r="I34" s="238"/>
      <c r="J34" s="152"/>
      <c r="K34" s="28"/>
      <c r="L34" s="28"/>
      <c r="M34" s="84"/>
      <c r="N34" s="152"/>
      <c r="O34" s="2849"/>
      <c r="Q34" s="76"/>
      <c r="S34" s="212"/>
      <c r="T34" s="10"/>
      <c r="U34" s="10"/>
      <c r="V34" s="212"/>
      <c r="W34" s="10"/>
      <c r="X34" s="78"/>
    </row>
    <row r="35" spans="1:24" ht="5.25" customHeight="1">
      <c r="A35" s="2"/>
      <c r="B35" s="1"/>
      <c r="C35" s="1"/>
      <c r="D35" s="1"/>
      <c r="E35" s="1"/>
      <c r="F35" s="72"/>
      <c r="G35" s="1"/>
      <c r="H35" s="1"/>
      <c r="I35" s="238"/>
      <c r="J35" s="152"/>
      <c r="K35" s="28"/>
      <c r="L35" s="28"/>
      <c r="M35" s="28"/>
      <c r="N35" s="152"/>
      <c r="O35" s="2849"/>
      <c r="Q35" s="76"/>
      <c r="S35" s="212"/>
      <c r="T35" s="10"/>
      <c r="U35" s="10"/>
      <c r="V35" s="212"/>
      <c r="W35" s="10"/>
      <c r="X35" s="78"/>
    </row>
    <row r="36" spans="1:24">
      <c r="A36" s="2"/>
      <c r="B36" s="1"/>
      <c r="C36" s="2569" t="s">
        <v>3396</v>
      </c>
      <c r="D36" s="2570"/>
      <c r="E36" s="2570"/>
      <c r="F36" s="2571"/>
      <c r="G36" s="2569" t="s">
        <v>3397</v>
      </c>
      <c r="H36" s="2570"/>
      <c r="I36" s="2570"/>
      <c r="J36" s="2571"/>
      <c r="K36" s="2572" t="s">
        <v>3398</v>
      </c>
      <c r="L36" s="2573"/>
      <c r="M36" s="2573"/>
      <c r="N36" s="2573"/>
      <c r="O36" s="2849"/>
      <c r="Q36" s="76"/>
      <c r="S36" s="212"/>
      <c r="T36" s="10"/>
      <c r="U36" s="10"/>
      <c r="V36" s="212"/>
      <c r="W36" s="10"/>
      <c r="X36" s="78"/>
    </row>
    <row r="37" spans="1:24">
      <c r="A37" s="2" t="s">
        <v>3418</v>
      </c>
      <c r="B37" s="1"/>
      <c r="C37" s="29" t="s">
        <v>3400</v>
      </c>
      <c r="D37" s="2" t="s">
        <v>3401</v>
      </c>
      <c r="E37" s="30" t="s">
        <v>3402</v>
      </c>
      <c r="F37" s="141" t="s">
        <v>3403</v>
      </c>
      <c r="G37" s="29" t="s">
        <v>3400</v>
      </c>
      <c r="H37" s="2" t="s">
        <v>3404</v>
      </c>
      <c r="I37" s="740" t="s">
        <v>3402</v>
      </c>
      <c r="J37" s="141" t="s">
        <v>3405</v>
      </c>
      <c r="K37" s="29" t="s">
        <v>3400</v>
      </c>
      <c r="L37" s="2" t="s">
        <v>3404</v>
      </c>
      <c r="M37" s="30" t="s">
        <v>3402</v>
      </c>
      <c r="N37" s="2837" t="s">
        <v>3406</v>
      </c>
      <c r="O37" s="2849"/>
      <c r="Q37" s="76"/>
      <c r="S37" s="212"/>
      <c r="T37" s="10"/>
      <c r="U37" s="10"/>
      <c r="V37" s="212"/>
      <c r="W37" s="10"/>
      <c r="X37" s="78"/>
    </row>
    <row r="38" spans="1:24">
      <c r="A38" s="2"/>
      <c r="B38" s="1"/>
      <c r="C38" s="31"/>
      <c r="D38" s="1"/>
      <c r="E38" s="1"/>
      <c r="F38" s="142"/>
      <c r="G38" s="1"/>
      <c r="H38" s="1"/>
      <c r="I38" s="7"/>
      <c r="J38" s="141" t="s">
        <v>3407</v>
      </c>
      <c r="K38" s="1"/>
      <c r="L38" s="1"/>
      <c r="M38" s="1"/>
      <c r="N38" s="2837" t="s">
        <v>3407</v>
      </c>
      <c r="O38" s="2849"/>
      <c r="Q38" s="76"/>
      <c r="S38" s="212"/>
      <c r="T38" s="10"/>
      <c r="U38" s="10"/>
      <c r="V38" s="212"/>
      <c r="W38" s="10"/>
      <c r="X38" s="78"/>
    </row>
    <row r="39" spans="1:24">
      <c r="A39" s="1" t="s">
        <v>3419</v>
      </c>
      <c r="B39" s="1"/>
      <c r="C39" s="34">
        <f>+BudgetWorksheet!$F169</f>
        <v>25</v>
      </c>
      <c r="D39" s="2067">
        <v>50</v>
      </c>
      <c r="E39" s="30" t="s">
        <v>3402</v>
      </c>
      <c r="F39" s="2068">
        <f>+BudgetWorksheet!$H169</f>
        <v>1250</v>
      </c>
      <c r="G39" s="34">
        <f>+BudgetWorksheet!$O169</f>
        <v>400</v>
      </c>
      <c r="H39" s="2067">
        <f>+BudgetWorksheet!$P167</f>
        <v>0</v>
      </c>
      <c r="I39" s="740" t="s">
        <v>3402</v>
      </c>
      <c r="J39" s="145">
        <f>+BudgetWorksheet!$Q169</f>
        <v>7120</v>
      </c>
      <c r="K39" s="34">
        <f>+BudgetWorksheet!$X169</f>
        <v>619</v>
      </c>
      <c r="L39" s="2067">
        <f>+BudgetWorksheet!$Y167</f>
        <v>0</v>
      </c>
      <c r="M39" s="30" t="s">
        <v>3402</v>
      </c>
      <c r="N39" s="2838">
        <f>+BudgetWorksheet!$Z169</f>
        <v>9965.9000000000015</v>
      </c>
      <c r="O39" s="2849"/>
      <c r="Q39" s="86">
        <f t="shared" ref="Q39:Q45" si="6">+J39-F39</f>
        <v>5870</v>
      </c>
      <c r="R39" s="79">
        <f t="shared" ref="R39:R45" si="7">IF(F39&gt;0,+(J39-F39)/F39,0)</f>
        <v>4.6959999999999997</v>
      </c>
      <c r="S39" s="212"/>
      <c r="T39" s="67">
        <f t="shared" ref="T39:T45" si="8">+N39-F39</f>
        <v>8715.9000000000015</v>
      </c>
      <c r="U39" s="79">
        <f t="shared" ref="U39:U45" si="9">IF(F39&gt;0,+(N39-F39)/F39,0)</f>
        <v>6.9727200000000016</v>
      </c>
      <c r="V39" s="212"/>
      <c r="W39" s="67">
        <f t="shared" ref="W39:W45" si="10">+N39-J39</f>
        <v>2845.9000000000015</v>
      </c>
      <c r="X39" s="80">
        <f t="shared" ref="X39:X45" si="11">IF(J39&gt;0,+(N39-J39)/J39,0)</f>
        <v>0.39970505617977548</v>
      </c>
    </row>
    <row r="40" spans="1:24">
      <c r="A40" s="1" t="s">
        <v>3420</v>
      </c>
      <c r="B40" s="1"/>
      <c r="C40" s="34">
        <f>+BudgetWorksheet!$F167</f>
        <v>0</v>
      </c>
      <c r="D40" s="2067">
        <f>+BudgetWorksheet!$G167</f>
        <v>0</v>
      </c>
      <c r="E40" s="30" t="s">
        <v>3402</v>
      </c>
      <c r="F40" s="2068">
        <f>+BudgetWorksheet!$H167</f>
        <v>0</v>
      </c>
      <c r="G40" s="34">
        <f>+BudgetWorksheet!$O167</f>
        <v>0</v>
      </c>
      <c r="H40" s="2067">
        <f>+BudgetWorksheet!$P167</f>
        <v>0</v>
      </c>
      <c r="I40" s="740" t="s">
        <v>3402</v>
      </c>
      <c r="J40" s="145">
        <f>+BudgetWorksheet!$Q167</f>
        <v>0</v>
      </c>
      <c r="K40" s="34">
        <f>+BudgetWorksheet!$X167</f>
        <v>0</v>
      </c>
      <c r="L40" s="2067">
        <f>+BudgetWorksheet!$Y167</f>
        <v>0</v>
      </c>
      <c r="M40" s="30" t="s">
        <v>3402</v>
      </c>
      <c r="N40" s="2838">
        <f>+BudgetWorksheet!$Z167</f>
        <v>0</v>
      </c>
      <c r="O40" s="2849"/>
      <c r="Q40" s="86">
        <f t="shared" si="6"/>
        <v>0</v>
      </c>
      <c r="R40" s="79">
        <f t="shared" si="7"/>
        <v>0</v>
      </c>
      <c r="S40" s="212"/>
      <c r="T40" s="67">
        <f t="shared" si="8"/>
        <v>0</v>
      </c>
      <c r="U40" s="79">
        <f t="shared" si="9"/>
        <v>0</v>
      </c>
      <c r="V40" s="212"/>
      <c r="W40" s="67">
        <f t="shared" si="10"/>
        <v>0</v>
      </c>
      <c r="X40" s="80">
        <f t="shared" si="11"/>
        <v>0</v>
      </c>
    </row>
    <row r="41" spans="1:24">
      <c r="A41" s="1" t="s">
        <v>3421</v>
      </c>
      <c r="B41" s="1"/>
      <c r="C41" s="34">
        <f>+BudgetWorksheet!$F168</f>
        <v>0</v>
      </c>
      <c r="D41" s="2067">
        <f>+BudgetWorksheet!$G168</f>
        <v>0</v>
      </c>
      <c r="E41" s="30" t="s">
        <v>3402</v>
      </c>
      <c r="F41" s="2068">
        <f>+BudgetWorksheet!$H168</f>
        <v>0</v>
      </c>
      <c r="G41" s="34">
        <f>+BudgetWorksheet!$O168</f>
        <v>0</v>
      </c>
      <c r="H41" s="2067">
        <f>+BudgetWorksheet!$P168</f>
        <v>0</v>
      </c>
      <c r="I41" s="740" t="s">
        <v>3402</v>
      </c>
      <c r="J41" s="145">
        <f>+BudgetWorksheet!$Q168</f>
        <v>0</v>
      </c>
      <c r="K41" s="34">
        <f>+BudgetWorksheet!$X168</f>
        <v>0</v>
      </c>
      <c r="L41" s="2067">
        <f>+BudgetWorksheet!$Y168</f>
        <v>0</v>
      </c>
      <c r="M41" s="30" t="s">
        <v>3402</v>
      </c>
      <c r="N41" s="2838">
        <f>+BudgetWorksheet!$Z168</f>
        <v>0</v>
      </c>
      <c r="O41" s="2849"/>
      <c r="Q41" s="86">
        <f t="shared" si="6"/>
        <v>0</v>
      </c>
      <c r="R41" s="79">
        <f t="shared" si="7"/>
        <v>0</v>
      </c>
      <c r="S41" s="212"/>
      <c r="T41" s="67">
        <f t="shared" si="8"/>
        <v>0</v>
      </c>
      <c r="U41" s="79">
        <f t="shared" si="9"/>
        <v>0</v>
      </c>
      <c r="V41" s="212"/>
      <c r="W41" s="67">
        <f t="shared" si="10"/>
        <v>0</v>
      </c>
      <c r="X41" s="80">
        <f t="shared" si="11"/>
        <v>0</v>
      </c>
    </row>
    <row r="42" spans="1:24">
      <c r="A42" s="1" t="s">
        <v>3422</v>
      </c>
      <c r="B42" s="1"/>
      <c r="C42" s="34">
        <f>+BudgetWorksheet!$F172</f>
        <v>0</v>
      </c>
      <c r="D42" s="2067">
        <f>+BudgetWorksheet!$G172</f>
        <v>0</v>
      </c>
      <c r="E42" s="30" t="s">
        <v>3402</v>
      </c>
      <c r="F42" s="2068">
        <f>+BudgetWorksheet!$H172</f>
        <v>0</v>
      </c>
      <c r="G42" s="34">
        <f>+BudgetWorksheet!$O172</f>
        <v>0</v>
      </c>
      <c r="H42" s="2067">
        <f>+BudgetWorksheet!$P172</f>
        <v>0</v>
      </c>
      <c r="I42" s="740" t="s">
        <v>3402</v>
      </c>
      <c r="J42" s="145">
        <f>+BudgetWorksheet!$Q172</f>
        <v>0</v>
      </c>
      <c r="K42" s="34">
        <f>+BudgetWorksheet!$X172</f>
        <v>0</v>
      </c>
      <c r="L42" s="2067">
        <f>+BudgetWorksheet!$Y172</f>
        <v>0</v>
      </c>
      <c r="M42" s="30" t="s">
        <v>3402</v>
      </c>
      <c r="N42" s="2838">
        <f>+BudgetWorksheet!$Z172</f>
        <v>0</v>
      </c>
      <c r="O42" s="2849"/>
      <c r="Q42" s="86">
        <f t="shared" si="6"/>
        <v>0</v>
      </c>
      <c r="R42" s="79">
        <f t="shared" si="7"/>
        <v>0</v>
      </c>
      <c r="S42" s="212"/>
      <c r="T42" s="67">
        <f t="shared" si="8"/>
        <v>0</v>
      </c>
      <c r="U42" s="79">
        <f t="shared" si="9"/>
        <v>0</v>
      </c>
      <c r="V42" s="212"/>
      <c r="W42" s="67">
        <f t="shared" si="10"/>
        <v>0</v>
      </c>
      <c r="X42" s="80">
        <f t="shared" si="11"/>
        <v>0</v>
      </c>
    </row>
    <row r="43" spans="1:24">
      <c r="A43" s="1" t="s">
        <v>3423</v>
      </c>
      <c r="B43" s="1"/>
      <c r="C43" s="34">
        <f>+BudgetWorksheet!$F173</f>
        <v>0</v>
      </c>
      <c r="D43" s="2067">
        <f>+BudgetWorksheet!$G173</f>
        <v>0</v>
      </c>
      <c r="E43" s="30" t="s">
        <v>3402</v>
      </c>
      <c r="F43" s="2068">
        <f>+BudgetWorksheet!$H173</f>
        <v>0</v>
      </c>
      <c r="G43" s="34">
        <f>+BudgetWorksheet!$O173</f>
        <v>0</v>
      </c>
      <c r="H43" s="2067">
        <f>+BudgetWorksheet!$P173</f>
        <v>0</v>
      </c>
      <c r="I43" s="740" t="s">
        <v>3402</v>
      </c>
      <c r="J43" s="145">
        <f>+BudgetWorksheet!$Q173</f>
        <v>0</v>
      </c>
      <c r="K43" s="34">
        <f>+BudgetWorksheet!$X173</f>
        <v>0</v>
      </c>
      <c r="L43" s="2067">
        <f>+BudgetWorksheet!$Y173</f>
        <v>0</v>
      </c>
      <c r="M43" s="30" t="s">
        <v>3402</v>
      </c>
      <c r="N43" s="2838">
        <f>+BudgetWorksheet!$Z173</f>
        <v>0</v>
      </c>
      <c r="O43" s="2849"/>
      <c r="Q43" s="86">
        <f t="shared" si="6"/>
        <v>0</v>
      </c>
      <c r="R43" s="79">
        <f t="shared" si="7"/>
        <v>0</v>
      </c>
      <c r="S43" s="212"/>
      <c r="T43" s="67">
        <f t="shared" si="8"/>
        <v>0</v>
      </c>
      <c r="U43" s="79">
        <f t="shared" si="9"/>
        <v>0</v>
      </c>
      <c r="V43" s="212"/>
      <c r="W43" s="67">
        <f t="shared" si="10"/>
        <v>0</v>
      </c>
      <c r="X43" s="80">
        <f t="shared" si="11"/>
        <v>0</v>
      </c>
    </row>
    <row r="44" spans="1:24">
      <c r="A44" s="1" t="s">
        <v>3424</v>
      </c>
      <c r="B44" s="1"/>
      <c r="C44" s="34">
        <f>(+BudgetWorksheet!$F170+BudgetWorksheet!$F171+BudgetWorksheet!F174)</f>
        <v>0</v>
      </c>
      <c r="D44" s="2067">
        <f>IF((C44)&lt;1,0,(F44/C44))</f>
        <v>0</v>
      </c>
      <c r="E44" s="30" t="s">
        <v>3402</v>
      </c>
      <c r="F44" s="2068">
        <f>+(BudgetWorksheet!$H170+BudgetWorksheet!$H171+BudgetWorksheet!H174)</f>
        <v>0</v>
      </c>
      <c r="G44" s="34">
        <f>(+BudgetWorksheet!$O170+BudgetWorksheet!$O171+BudgetWorksheet!O174)</f>
        <v>50</v>
      </c>
      <c r="H44" s="2067">
        <f>IF((G44)&lt;1,0,(J44/G44))</f>
        <v>50</v>
      </c>
      <c r="I44" s="740" t="s">
        <v>3402</v>
      </c>
      <c r="J44" s="145">
        <f>+(BudgetWorksheet!$Q170+BudgetWorksheet!$Q171+BudgetWorksheet!Q174)</f>
        <v>2500</v>
      </c>
      <c r="K44" s="34">
        <f>(+BudgetWorksheet!$X170+BudgetWorksheet!$X171)</f>
        <v>0</v>
      </c>
      <c r="L44" s="2067">
        <f>IF((K44)&lt;1,0,(N44/K44))</f>
        <v>0</v>
      </c>
      <c r="M44" s="30" t="s">
        <v>3402</v>
      </c>
      <c r="N44" s="2838">
        <f>+(BudgetWorksheet!$Z170+BudgetWorksheet!$Z171+BudgetWorksheet!Z174)</f>
        <v>3100</v>
      </c>
      <c r="O44" s="2849"/>
      <c r="Q44" s="86">
        <f t="shared" si="6"/>
        <v>2500</v>
      </c>
      <c r="R44" s="79">
        <f t="shared" si="7"/>
        <v>0</v>
      </c>
      <c r="S44" s="212"/>
      <c r="T44" s="67">
        <f t="shared" si="8"/>
        <v>3100</v>
      </c>
      <c r="U44" s="79">
        <f t="shared" si="9"/>
        <v>0</v>
      </c>
      <c r="V44" s="212"/>
      <c r="W44" s="67">
        <f t="shared" si="10"/>
        <v>600</v>
      </c>
      <c r="X44" s="80">
        <f t="shared" si="11"/>
        <v>0.24</v>
      </c>
    </row>
    <row r="45" spans="1:24" s="111" customFormat="1" ht="13.5" thickBot="1">
      <c r="A45" s="259" t="s">
        <v>2319</v>
      </c>
      <c r="B45" s="259"/>
      <c r="C45" s="1222" t="s">
        <v>2319</v>
      </c>
      <c r="D45" s="1223" t="s">
        <v>3417</v>
      </c>
      <c r="E45" s="668"/>
      <c r="F45" s="2069">
        <f>SUM(F39:F44)</f>
        <v>1250</v>
      </c>
      <c r="G45" s="1226" t="s">
        <v>2319</v>
      </c>
      <c r="H45" s="1223" t="s">
        <v>3417</v>
      </c>
      <c r="I45" s="668"/>
      <c r="J45" s="1225">
        <f>SUM(J39:J44)</f>
        <v>9620</v>
      </c>
      <c r="K45" s="1226" t="s">
        <v>2319</v>
      </c>
      <c r="L45" s="1223" t="s">
        <v>3417</v>
      </c>
      <c r="M45" s="668"/>
      <c r="N45" s="2836">
        <f>SUM(N39:N44)</f>
        <v>13065.900000000001</v>
      </c>
      <c r="O45" s="2850"/>
      <c r="Q45" s="663">
        <f t="shared" si="6"/>
        <v>8370</v>
      </c>
      <c r="R45" s="664">
        <f t="shared" si="7"/>
        <v>6.6959999999999997</v>
      </c>
      <c r="S45" s="665"/>
      <c r="T45" s="666">
        <f t="shared" si="8"/>
        <v>11815.900000000001</v>
      </c>
      <c r="U45" s="664">
        <f t="shared" si="9"/>
        <v>9.4527200000000011</v>
      </c>
      <c r="V45" s="665"/>
      <c r="W45" s="666">
        <f t="shared" si="10"/>
        <v>3445.9000000000015</v>
      </c>
      <c r="X45" s="667">
        <f t="shared" si="11"/>
        <v>0.35820166320166336</v>
      </c>
    </row>
    <row r="46" spans="1:24" ht="5.25" customHeight="1" thickTop="1">
      <c r="A46" s="1"/>
      <c r="B46" s="1"/>
      <c r="C46" s="1"/>
      <c r="D46" s="1"/>
      <c r="E46" s="1"/>
      <c r="F46" s="72"/>
      <c r="G46" s="1"/>
      <c r="H46" s="1"/>
      <c r="I46" s="238"/>
      <c r="J46" s="152"/>
      <c r="K46" s="28"/>
      <c r="L46" s="28"/>
      <c r="M46" s="28"/>
      <c r="N46" s="152"/>
      <c r="O46" s="2849"/>
      <c r="Q46" s="76"/>
      <c r="S46" s="212"/>
      <c r="T46" s="10"/>
      <c r="U46" s="10"/>
      <c r="V46" s="212"/>
      <c r="W46" s="10"/>
      <c r="X46" s="78"/>
    </row>
    <row r="47" spans="1:24" ht="4.5" customHeight="1">
      <c r="A47" s="2"/>
      <c r="B47" s="1" t="s">
        <v>2319</v>
      </c>
      <c r="C47" s="1"/>
      <c r="D47" s="1" t="s">
        <v>2319</v>
      </c>
      <c r="E47" s="1"/>
      <c r="F47" s="72" t="s">
        <v>2319</v>
      </c>
      <c r="G47" s="1"/>
      <c r="H47" s="1"/>
      <c r="I47" s="238"/>
      <c r="J47" s="152"/>
      <c r="K47" s="28"/>
      <c r="L47" s="28"/>
      <c r="M47" s="28"/>
      <c r="N47" s="152"/>
      <c r="O47" s="2849"/>
      <c r="Q47" s="76"/>
      <c r="S47" s="212"/>
      <c r="T47" s="10"/>
      <c r="U47" s="10"/>
      <c r="V47" s="212"/>
      <c r="W47" s="10"/>
      <c r="X47" s="78"/>
    </row>
    <row r="48" spans="1:24">
      <c r="A48" s="2"/>
      <c r="B48" s="1"/>
      <c r="C48" s="2569" t="s">
        <v>3396</v>
      </c>
      <c r="D48" s="2570"/>
      <c r="E48" s="2570"/>
      <c r="F48" s="2571"/>
      <c r="G48" s="2569" t="s">
        <v>3397</v>
      </c>
      <c r="H48" s="2570"/>
      <c r="I48" s="2570"/>
      <c r="J48" s="2571"/>
      <c r="K48" s="2572" t="s">
        <v>3398</v>
      </c>
      <c r="L48" s="2573"/>
      <c r="M48" s="2573"/>
      <c r="N48" s="2573"/>
      <c r="O48" s="2849"/>
      <c r="Q48" s="76"/>
      <c r="S48" s="212"/>
      <c r="T48" s="10"/>
      <c r="U48" s="10"/>
      <c r="V48" s="212"/>
      <c r="W48" s="10"/>
      <c r="X48" s="78"/>
    </row>
    <row r="49" spans="1:24">
      <c r="A49" s="2" t="s">
        <v>3425</v>
      </c>
      <c r="B49" s="1"/>
      <c r="C49" s="29" t="s">
        <v>3400</v>
      </c>
      <c r="D49" s="2" t="s">
        <v>3401</v>
      </c>
      <c r="E49" s="30" t="s">
        <v>3402</v>
      </c>
      <c r="F49" s="141" t="s">
        <v>3403</v>
      </c>
      <c r="G49" s="29" t="s">
        <v>3400</v>
      </c>
      <c r="H49" s="2" t="s">
        <v>3404</v>
      </c>
      <c r="I49" s="740" t="s">
        <v>3402</v>
      </c>
      <c r="J49" s="141" t="s">
        <v>3405</v>
      </c>
      <c r="K49" s="29" t="s">
        <v>3400</v>
      </c>
      <c r="L49" s="2" t="s">
        <v>3404</v>
      </c>
      <c r="M49" s="30" t="s">
        <v>3402</v>
      </c>
      <c r="N49" s="2837" t="s">
        <v>3406</v>
      </c>
      <c r="O49" s="2849"/>
      <c r="Q49" s="76"/>
      <c r="S49" s="212"/>
      <c r="T49" s="10"/>
      <c r="U49" s="10"/>
      <c r="V49" s="212"/>
      <c r="W49" s="10"/>
      <c r="X49" s="78"/>
    </row>
    <row r="50" spans="1:24">
      <c r="A50" s="2"/>
      <c r="B50" s="1"/>
      <c r="C50" s="31"/>
      <c r="D50" s="1"/>
      <c r="E50" s="1"/>
      <c r="F50" s="142"/>
      <c r="G50" s="1"/>
      <c r="H50" s="1"/>
      <c r="I50" s="7"/>
      <c r="J50" s="141" t="s">
        <v>3407</v>
      </c>
      <c r="K50" s="1"/>
      <c r="L50" s="1"/>
      <c r="M50" s="1"/>
      <c r="N50" s="2837" t="s">
        <v>3407</v>
      </c>
      <c r="O50" s="2849"/>
      <c r="Q50" s="76"/>
      <c r="S50" s="212"/>
      <c r="T50" s="10"/>
      <c r="U50" s="10"/>
      <c r="V50" s="212"/>
      <c r="W50" s="10"/>
      <c r="X50" s="78"/>
    </row>
    <row r="51" spans="1:24">
      <c r="A51" s="1" t="s">
        <v>3426</v>
      </c>
      <c r="B51" s="1"/>
      <c r="C51" s="41">
        <f>+BudgetWorksheet!$F176</f>
        <v>0</v>
      </c>
      <c r="D51" s="2070">
        <f>+BudgetWorksheet!$G178</f>
        <v>0</v>
      </c>
      <c r="E51" s="30" t="s">
        <v>3402</v>
      </c>
      <c r="F51" s="2071">
        <f>+BudgetWorksheet!$H176</f>
        <v>0</v>
      </c>
      <c r="G51" s="41">
        <f>+BudgetWorksheet!$O176</f>
        <v>20</v>
      </c>
      <c r="H51" s="2070">
        <f>+BudgetWorksheet!$P178</f>
        <v>0</v>
      </c>
      <c r="I51" s="740" t="s">
        <v>3402</v>
      </c>
      <c r="J51" s="2071">
        <f>+BudgetWorksheet!$Q176</f>
        <v>22500</v>
      </c>
      <c r="K51" s="41">
        <f>+BudgetWorksheet!$X176</f>
        <v>13</v>
      </c>
      <c r="L51" s="2070">
        <f>+BudgetWorksheet!$Y178</f>
        <v>0</v>
      </c>
      <c r="M51" s="2060" t="s">
        <v>3402</v>
      </c>
      <c r="N51" s="2839">
        <f>+BudgetWorksheet!$Z176</f>
        <v>13816.29</v>
      </c>
      <c r="O51" s="2849"/>
      <c r="Q51" s="86">
        <f>+J51-F51</f>
        <v>22500</v>
      </c>
      <c r="R51" s="79">
        <f>IF(F51&gt;0,+(J51-F51)/F51,0)</f>
        <v>0</v>
      </c>
      <c r="S51" s="212"/>
      <c r="T51" s="67">
        <f>+N51-F51</f>
        <v>13816.29</v>
      </c>
      <c r="U51" s="79">
        <f>IF(F51&gt;0,+(N51-F51)/F51,0)</f>
        <v>0</v>
      </c>
      <c r="V51" s="212"/>
      <c r="W51" s="67">
        <f>+N51-J51</f>
        <v>-8683.7099999999991</v>
      </c>
      <c r="X51" s="80">
        <f>IF(J51&gt;0,+(N51-J51)/J51,0)</f>
        <v>-0.3859426666666666</v>
      </c>
    </row>
    <row r="52" spans="1:24" s="111" customFormat="1" ht="13.5" thickBot="1">
      <c r="A52" s="259" t="s">
        <v>2319</v>
      </c>
      <c r="B52" s="259"/>
      <c r="C52" s="1227" t="s">
        <v>2319</v>
      </c>
      <c r="D52" s="1228" t="s">
        <v>3427</v>
      </c>
      <c r="E52" s="668"/>
      <c r="F52" s="2069">
        <f>SUM(F51)</f>
        <v>0</v>
      </c>
      <c r="G52" s="1229" t="s">
        <v>2319</v>
      </c>
      <c r="H52" s="1228" t="s">
        <v>3427</v>
      </c>
      <c r="I52" s="668"/>
      <c r="J52" s="2069">
        <f>SUM(J51)</f>
        <v>22500</v>
      </c>
      <c r="K52" s="1229" t="s">
        <v>2319</v>
      </c>
      <c r="L52" s="1228" t="s">
        <v>3427</v>
      </c>
      <c r="M52" s="668"/>
      <c r="N52" s="2840">
        <f>SUM(N51)</f>
        <v>13816.29</v>
      </c>
      <c r="O52" s="2850"/>
      <c r="Q52" s="663">
        <f>+J52-F52</f>
        <v>22500</v>
      </c>
      <c r="R52" s="664">
        <f>IF(F52&gt;0,+(J52-F52)/F52,0)</f>
        <v>0</v>
      </c>
      <c r="S52" s="665"/>
      <c r="T52" s="666">
        <f>+N52-F52</f>
        <v>13816.29</v>
      </c>
      <c r="U52" s="664">
        <f>IF(F52&gt;0,+(N52-F52)/F52,0)</f>
        <v>0</v>
      </c>
      <c r="V52" s="665"/>
      <c r="W52" s="666">
        <f>+N52-J52</f>
        <v>-8683.7099999999991</v>
      </c>
      <c r="X52" s="667">
        <f>IF(J52&gt;0,+(N52-J52)/J52,0)</f>
        <v>-0.3859426666666666</v>
      </c>
    </row>
    <row r="53" spans="1:24" ht="6.75" customHeight="1" thickTop="1">
      <c r="A53" s="1"/>
      <c r="B53" s="1"/>
      <c r="C53" s="1"/>
      <c r="D53" s="1"/>
      <c r="E53" s="2"/>
      <c r="F53" s="74"/>
      <c r="G53" s="7"/>
      <c r="H53" s="7"/>
      <c r="I53" s="238"/>
      <c r="J53" s="152"/>
      <c r="K53" s="28"/>
      <c r="L53" s="28"/>
      <c r="M53" s="28"/>
      <c r="N53" s="152"/>
      <c r="O53" s="2849"/>
      <c r="P53" s="7"/>
      <c r="Q53" s="85"/>
      <c r="S53" s="212"/>
      <c r="T53" s="10"/>
      <c r="U53" s="10"/>
      <c r="V53" s="212"/>
      <c r="W53" s="10"/>
      <c r="X53" s="78"/>
    </row>
    <row r="54" spans="1:24">
      <c r="A54" s="2" t="s">
        <v>3428</v>
      </c>
      <c r="B54" s="1"/>
      <c r="C54" s="1"/>
      <c r="D54" s="1"/>
      <c r="E54" s="1" t="s">
        <v>2319</v>
      </c>
      <c r="F54" s="72"/>
      <c r="G54" s="1"/>
      <c r="H54" s="1"/>
      <c r="I54" s="238"/>
      <c r="J54" s="152"/>
      <c r="K54" s="28"/>
      <c r="L54" s="28"/>
      <c r="M54" s="28"/>
      <c r="N54" s="152"/>
      <c r="O54" s="2849"/>
      <c r="P54" s="1"/>
      <c r="Q54" s="92"/>
      <c r="S54" s="212"/>
      <c r="T54" s="10"/>
      <c r="U54" s="10"/>
      <c r="V54" s="212"/>
      <c r="W54" s="10"/>
      <c r="X54" s="78"/>
    </row>
    <row r="55" spans="1:24">
      <c r="A55" s="2"/>
      <c r="B55" s="1"/>
      <c r="C55" s="2569" t="s">
        <v>3396</v>
      </c>
      <c r="D55" s="2570"/>
      <c r="E55" s="2570"/>
      <c r="F55" s="2571"/>
      <c r="G55" s="2569" t="s">
        <v>3397</v>
      </c>
      <c r="H55" s="2570"/>
      <c r="I55" s="2570"/>
      <c r="J55" s="2571"/>
      <c r="K55" s="2572" t="s">
        <v>3398</v>
      </c>
      <c r="L55" s="2573"/>
      <c r="M55" s="2573"/>
      <c r="N55" s="2573"/>
      <c r="O55" s="2849"/>
      <c r="P55" s="1"/>
      <c r="Q55" s="92"/>
      <c r="S55" s="212"/>
      <c r="T55" s="10"/>
      <c r="U55" s="10"/>
      <c r="V55" s="212"/>
      <c r="W55" s="10"/>
      <c r="X55" s="78"/>
    </row>
    <row r="56" spans="1:24" ht="13.5" thickBot="1">
      <c r="A56" s="108" t="s">
        <v>826</v>
      </c>
      <c r="B56" s="108"/>
      <c r="C56" s="1220"/>
      <c r="D56" s="1230" t="s">
        <v>3427</v>
      </c>
      <c r="E56" s="806"/>
      <c r="F56" s="2072">
        <f>+BudgetWorksheet!H193</f>
        <v>12250</v>
      </c>
      <c r="G56" s="1231"/>
      <c r="H56" s="1230" t="s">
        <v>3427</v>
      </c>
      <c r="I56" s="668"/>
      <c r="J56" s="2072">
        <f>+BudgetWorksheet!Q193</f>
        <v>12250</v>
      </c>
      <c r="K56" s="1231"/>
      <c r="L56" s="1230" t="s">
        <v>3427</v>
      </c>
      <c r="M56" s="806"/>
      <c r="N56" s="2841">
        <f>+BudgetWorksheet!Z193</f>
        <v>13909.54</v>
      </c>
      <c r="O56" s="2849"/>
      <c r="Q56" s="87">
        <f>+J56-F56</f>
        <v>0</v>
      </c>
      <c r="R56" s="69">
        <f>IF(F56&gt;0,+(J56-F56)/F56,0)</f>
        <v>0</v>
      </c>
      <c r="S56" s="213"/>
      <c r="T56" s="68">
        <f>+N56-F56</f>
        <v>1659.5400000000009</v>
      </c>
      <c r="U56" s="69">
        <f>IF(F56&gt;0,+(N56-F56)/F56,0)</f>
        <v>0.13547265306122455</v>
      </c>
      <c r="V56" s="213"/>
      <c r="W56" s="68">
        <f>+N56-J56</f>
        <v>1659.5400000000009</v>
      </c>
      <c r="X56" s="88">
        <f>IF(J56&gt;0,+(N56-J56)/J56,0)</f>
        <v>0.13547265306122455</v>
      </c>
    </row>
    <row r="57" spans="1:24" ht="6" customHeight="1" thickTop="1">
      <c r="A57" s="1" t="s">
        <v>2319</v>
      </c>
      <c r="B57" s="1"/>
      <c r="C57" s="1"/>
      <c r="D57" s="1" t="s">
        <v>2319</v>
      </c>
      <c r="E57" s="7" t="s">
        <v>2319</v>
      </c>
      <c r="F57" s="72" t="s">
        <v>2319</v>
      </c>
      <c r="G57" s="1"/>
      <c r="H57" s="1"/>
      <c r="I57" s="238"/>
      <c r="J57" s="152"/>
      <c r="K57" s="28"/>
      <c r="L57" s="28"/>
      <c r="M57" s="84"/>
      <c r="N57" s="152"/>
      <c r="O57" s="2849"/>
      <c r="P57" s="1"/>
      <c r="Q57" s="92"/>
      <c r="S57" s="212"/>
      <c r="T57" s="10"/>
      <c r="U57" s="10"/>
      <c r="V57" s="212"/>
      <c r="W57" s="10"/>
      <c r="X57" s="78"/>
    </row>
    <row r="58" spans="1:24" ht="5.25" customHeight="1">
      <c r="A58" s="1"/>
      <c r="B58" s="1"/>
      <c r="C58" s="1"/>
      <c r="D58" s="1"/>
      <c r="E58" s="1"/>
      <c r="F58" s="72"/>
      <c r="G58" s="1"/>
      <c r="H58" s="1"/>
      <c r="I58" s="238"/>
      <c r="J58" s="152"/>
      <c r="K58" s="28"/>
      <c r="L58" s="28"/>
      <c r="M58" s="28"/>
      <c r="N58" s="152"/>
      <c r="O58" s="2849"/>
      <c r="P58" s="1"/>
      <c r="Q58" s="92"/>
      <c r="S58" s="212"/>
      <c r="T58" s="10"/>
      <c r="U58" s="10"/>
      <c r="V58" s="212"/>
      <c r="W58" s="10"/>
      <c r="X58" s="78"/>
    </row>
    <row r="59" spans="1:24">
      <c r="A59" s="2" t="s">
        <v>3430</v>
      </c>
      <c r="B59" s="1"/>
      <c r="C59" s="1" t="s">
        <v>3431</v>
      </c>
      <c r="D59" s="1"/>
      <c r="E59" s="1"/>
      <c r="F59" s="72"/>
      <c r="G59" s="1"/>
      <c r="H59" s="1"/>
      <c r="I59" s="238"/>
      <c r="J59" s="152"/>
      <c r="K59" s="28"/>
      <c r="L59" s="28"/>
      <c r="M59" s="28"/>
      <c r="N59" s="152"/>
      <c r="O59" s="2849"/>
      <c r="P59" s="1"/>
      <c r="Q59" s="92"/>
      <c r="S59" s="212"/>
      <c r="T59" s="10"/>
      <c r="U59" s="10"/>
      <c r="V59" s="212"/>
      <c r="W59" s="10"/>
      <c r="X59" s="78"/>
    </row>
    <row r="60" spans="1:24">
      <c r="A60" s="2"/>
      <c r="B60" s="1"/>
      <c r="C60" s="2569" t="s">
        <v>3396</v>
      </c>
      <c r="D60" s="2570"/>
      <c r="E60" s="2570"/>
      <c r="F60" s="2571"/>
      <c r="G60" s="2569" t="s">
        <v>3397</v>
      </c>
      <c r="H60" s="2570"/>
      <c r="I60" s="2570"/>
      <c r="J60" s="2571"/>
      <c r="K60" s="2572" t="s">
        <v>3398</v>
      </c>
      <c r="L60" s="2573"/>
      <c r="M60" s="2573"/>
      <c r="N60" s="2573"/>
      <c r="O60" s="2849"/>
      <c r="P60" s="1"/>
      <c r="Q60" s="92"/>
      <c r="S60" s="212"/>
      <c r="T60" s="10"/>
      <c r="U60" s="10"/>
      <c r="V60" s="212"/>
      <c r="W60" s="10"/>
      <c r="X60" s="78"/>
    </row>
    <row r="61" spans="1:24">
      <c r="A61" s="7" t="s">
        <v>3432</v>
      </c>
      <c r="B61" s="7"/>
      <c r="C61" s="7"/>
      <c r="D61" s="1"/>
      <c r="E61" s="1"/>
      <c r="F61" s="2073">
        <f>+BudgetWorksheet!$H199</f>
        <v>0</v>
      </c>
      <c r="G61" s="7"/>
      <c r="H61" s="7"/>
      <c r="I61" s="7"/>
      <c r="J61" s="2161">
        <f>+BudgetWorksheet!$Q199</f>
        <v>0</v>
      </c>
      <c r="K61" s="7"/>
      <c r="L61" s="1"/>
      <c r="M61" s="1"/>
      <c r="N61" s="2842">
        <f>+BudgetWorksheet!$Z199</f>
        <v>0</v>
      </c>
      <c r="O61" s="2849"/>
      <c r="Q61" s="86">
        <f t="shared" ref="Q61:Q69" si="12">+J61-F61</f>
        <v>0</v>
      </c>
      <c r="R61" s="79">
        <f t="shared" ref="R61:R69" si="13">IF(F61&gt;0,+(J61-F61)/F61,0)</f>
        <v>0</v>
      </c>
      <c r="S61" s="212"/>
      <c r="T61" s="67">
        <f t="shared" ref="T61:T69" si="14">+N61-F61</f>
        <v>0</v>
      </c>
      <c r="U61" s="79">
        <f t="shared" ref="U61:U69" si="15">IF(F61&gt;0,+(N61-F61)/F61,0)</f>
        <v>0</v>
      </c>
      <c r="V61" s="212"/>
      <c r="W61" s="67">
        <f t="shared" ref="W61:W69" si="16">+N61-J61</f>
        <v>0</v>
      </c>
      <c r="X61" s="80">
        <f t="shared" ref="X61:X69" si="17">IF(J61&gt;0,+(N61-J61)/J61,0)</f>
        <v>0</v>
      </c>
    </row>
    <row r="62" spans="1:24">
      <c r="A62" s="7" t="s">
        <v>3433</v>
      </c>
      <c r="B62" s="7"/>
      <c r="C62" s="7"/>
      <c r="D62" s="1"/>
      <c r="E62" s="1"/>
      <c r="F62" s="2074">
        <f>+BudgetWorksheet!$H188</f>
        <v>13500</v>
      </c>
      <c r="G62" s="7"/>
      <c r="H62" s="7"/>
      <c r="I62" s="7"/>
      <c r="J62" s="2074">
        <f>+BudgetWorksheet!$Q188</f>
        <v>13500</v>
      </c>
      <c r="K62" s="7"/>
      <c r="L62" s="1"/>
      <c r="M62" s="1"/>
      <c r="N62" s="2843">
        <f>+BudgetWorksheet!$Z188</f>
        <v>6499.29</v>
      </c>
      <c r="O62" s="2849"/>
      <c r="Q62" s="86">
        <f t="shared" si="12"/>
        <v>0</v>
      </c>
      <c r="R62" s="79">
        <f t="shared" si="13"/>
        <v>0</v>
      </c>
      <c r="S62" s="212"/>
      <c r="T62" s="67">
        <f t="shared" si="14"/>
        <v>-7000.71</v>
      </c>
      <c r="U62" s="79">
        <f t="shared" si="15"/>
        <v>-0.51857111111111109</v>
      </c>
      <c r="V62" s="212"/>
      <c r="W62" s="67">
        <f t="shared" si="16"/>
        <v>-7000.71</v>
      </c>
      <c r="X62" s="80">
        <f t="shared" si="17"/>
        <v>-0.51857111111111109</v>
      </c>
    </row>
    <row r="63" spans="1:24">
      <c r="A63" s="7" t="s">
        <v>3434</v>
      </c>
      <c r="B63" s="7"/>
      <c r="C63" s="7"/>
      <c r="D63" s="1"/>
      <c r="E63" s="1"/>
      <c r="F63" s="2075">
        <f>+BudgetWorksheet!$H183</f>
        <v>0</v>
      </c>
      <c r="G63" s="7"/>
      <c r="H63" s="1"/>
      <c r="I63" s="7"/>
      <c r="J63" s="2162">
        <f>+BudgetWorksheet!$Q183</f>
        <v>0</v>
      </c>
      <c r="K63" s="7"/>
      <c r="L63" s="1"/>
      <c r="M63" s="1"/>
      <c r="N63" s="2844">
        <f>+BudgetWorksheet!$Z183</f>
        <v>0</v>
      </c>
      <c r="O63" s="2849"/>
      <c r="Q63" s="86">
        <f t="shared" si="12"/>
        <v>0</v>
      </c>
      <c r="R63" s="79">
        <f t="shared" si="13"/>
        <v>0</v>
      </c>
      <c r="S63" s="212"/>
      <c r="T63" s="67">
        <f t="shared" si="14"/>
        <v>0</v>
      </c>
      <c r="U63" s="79">
        <f t="shared" si="15"/>
        <v>0</v>
      </c>
      <c r="V63" s="212"/>
      <c r="W63" s="67">
        <f t="shared" si="16"/>
        <v>0</v>
      </c>
      <c r="X63" s="80">
        <f t="shared" si="17"/>
        <v>0</v>
      </c>
    </row>
    <row r="64" spans="1:24">
      <c r="A64" s="7" t="s">
        <v>426</v>
      </c>
      <c r="B64" s="7"/>
      <c r="C64" s="7"/>
      <c r="D64" s="1"/>
      <c r="E64" s="1"/>
      <c r="F64" s="2076">
        <f>+BudgetWorksheet!$H207</f>
        <v>0</v>
      </c>
      <c r="G64" s="7"/>
      <c r="H64" s="1"/>
      <c r="I64" s="7"/>
      <c r="J64" s="2163">
        <f>+BudgetWorksheet!$Q207</f>
        <v>0</v>
      </c>
      <c r="K64" s="7"/>
      <c r="L64" s="1"/>
      <c r="M64" s="1"/>
      <c r="N64" s="2845">
        <f>+BudgetWorksheet!$Z207</f>
        <v>0</v>
      </c>
      <c r="O64" s="2849"/>
      <c r="Q64" s="86"/>
      <c r="R64" s="79"/>
      <c r="S64" s="212"/>
      <c r="T64" s="67"/>
      <c r="U64" s="79"/>
      <c r="V64" s="212"/>
      <c r="W64" s="67"/>
      <c r="X64" s="80"/>
    </row>
    <row r="65" spans="1:29">
      <c r="A65" s="7" t="s">
        <v>3435</v>
      </c>
      <c r="B65" s="7"/>
      <c r="C65" s="7"/>
      <c r="D65" s="1"/>
      <c r="E65" s="1"/>
      <c r="F65" s="2077">
        <f>+BudgetWorksheet!$H208</f>
        <v>0</v>
      </c>
      <c r="G65" s="7"/>
      <c r="H65" s="1"/>
      <c r="I65" s="7"/>
      <c r="J65" s="2164">
        <f>+BudgetWorksheet!$Q208</f>
        <v>0</v>
      </c>
      <c r="K65" s="7"/>
      <c r="L65" s="1"/>
      <c r="M65" s="1"/>
      <c r="N65" s="2846">
        <f>+BudgetWorksheet!$Z208</f>
        <v>0</v>
      </c>
      <c r="O65" s="2849"/>
      <c r="Q65" s="86">
        <f t="shared" si="12"/>
        <v>0</v>
      </c>
      <c r="R65" s="79">
        <f t="shared" si="13"/>
        <v>0</v>
      </c>
      <c r="S65" s="212"/>
      <c r="T65" s="67">
        <f t="shared" si="14"/>
        <v>0</v>
      </c>
      <c r="U65" s="79">
        <f t="shared" si="15"/>
        <v>0</v>
      </c>
      <c r="V65" s="212"/>
      <c r="W65" s="67">
        <f t="shared" si="16"/>
        <v>0</v>
      </c>
      <c r="X65" s="80">
        <f t="shared" si="17"/>
        <v>0</v>
      </c>
    </row>
    <row r="66" spans="1:29" s="111" customFormat="1" ht="13.5" thickBot="1">
      <c r="A66" s="259" t="s">
        <v>2319</v>
      </c>
      <c r="B66" s="259"/>
      <c r="C66" s="259"/>
      <c r="D66" s="1232" t="s">
        <v>3427</v>
      </c>
      <c r="E66" s="807"/>
      <c r="F66" s="2078">
        <f>SUM($F61:$F65)</f>
        <v>13500</v>
      </c>
      <c r="G66" s="259"/>
      <c r="H66" s="1232" t="s">
        <v>3427</v>
      </c>
      <c r="I66" s="668"/>
      <c r="J66" s="2165">
        <f>SUM($J61:$J65)</f>
        <v>13500</v>
      </c>
      <c r="K66" s="259"/>
      <c r="L66" s="1232" t="s">
        <v>3427</v>
      </c>
      <c r="M66" s="807"/>
      <c r="N66" s="2847">
        <f>SUM($N61:$N65)</f>
        <v>6499.29</v>
      </c>
      <c r="O66" s="2850"/>
      <c r="Q66" s="819">
        <f t="shared" si="12"/>
        <v>0</v>
      </c>
      <c r="R66" s="820">
        <f t="shared" si="13"/>
        <v>0</v>
      </c>
      <c r="S66" s="821"/>
      <c r="T66" s="822">
        <f t="shared" si="14"/>
        <v>-7000.71</v>
      </c>
      <c r="U66" s="820">
        <f t="shared" si="15"/>
        <v>-0.51857111111111109</v>
      </c>
      <c r="V66" s="821"/>
      <c r="W66" s="822">
        <f t="shared" si="16"/>
        <v>-7000.71</v>
      </c>
      <c r="X66" s="823">
        <f t="shared" si="17"/>
        <v>-0.51857111111111109</v>
      </c>
    </row>
    <row r="67" spans="1:29" s="673" customFormat="1" ht="6" customHeight="1" thickTop="1" thickBot="1">
      <c r="A67" s="670"/>
      <c r="B67" s="670"/>
      <c r="C67" s="670"/>
      <c r="D67" s="780"/>
      <c r="E67" s="670"/>
      <c r="F67" s="672"/>
      <c r="G67" s="670"/>
      <c r="H67" s="780"/>
      <c r="I67" s="670"/>
      <c r="J67" s="2166"/>
      <c r="K67" s="670"/>
      <c r="L67" s="780"/>
      <c r="M67" s="670"/>
      <c r="N67" s="672"/>
      <c r="Q67" s="676"/>
      <c r="R67" s="675"/>
      <c r="T67" s="676"/>
      <c r="U67" s="675"/>
      <c r="W67" s="676"/>
      <c r="X67" s="675"/>
    </row>
    <row r="68" spans="1:29" s="82" customFormat="1" ht="6" customHeight="1" thickBot="1">
      <c r="A68" s="778"/>
      <c r="B68" s="61"/>
      <c r="C68" s="61"/>
      <c r="D68" s="779"/>
      <c r="E68" s="721"/>
      <c r="F68" s="162"/>
      <c r="G68" s="61"/>
      <c r="H68" s="779"/>
      <c r="I68" s="721"/>
      <c r="J68" s="2167"/>
      <c r="K68" s="61"/>
      <c r="L68" s="779"/>
      <c r="M68" s="721"/>
      <c r="N68" s="162"/>
      <c r="Q68" s="95"/>
      <c r="R68" s="127"/>
      <c r="S68" s="212"/>
      <c r="T68" s="96"/>
      <c r="U68" s="127"/>
      <c r="V68" s="212"/>
      <c r="W68" s="96"/>
      <c r="X68" s="163"/>
    </row>
    <row r="69" spans="1:29" s="255" customFormat="1" ht="14.25" thickTop="1" thickBot="1">
      <c r="A69" s="1233" t="s">
        <v>151</v>
      </c>
      <c r="B69" s="1234"/>
      <c r="C69" s="2589"/>
      <c r="D69" s="2589"/>
      <c r="E69" s="2589"/>
      <c r="F69" s="2079">
        <f>SUM($F33+$F45+$F52+$F56+$F66)</f>
        <v>213875</v>
      </c>
      <c r="G69" s="2589"/>
      <c r="H69" s="2589"/>
      <c r="I69" s="2589"/>
      <c r="J69" s="2168">
        <f>SUM($J33+$J45+$J52+$J56+$J66)</f>
        <v>244745</v>
      </c>
      <c r="K69" s="2589"/>
      <c r="L69" s="2589"/>
      <c r="M69" s="2589"/>
      <c r="N69" s="1235">
        <f>SUM($N33+$N45+$N52+$N56+$N66)</f>
        <v>260806.02000000002</v>
      </c>
      <c r="Q69" s="663">
        <f t="shared" si="12"/>
        <v>30870</v>
      </c>
      <c r="R69" s="664">
        <f t="shared" si="13"/>
        <v>0.14433664523670367</v>
      </c>
      <c r="S69" s="665"/>
      <c r="T69" s="666">
        <f t="shared" si="14"/>
        <v>46931.020000000019</v>
      </c>
      <c r="U69" s="664">
        <f t="shared" si="15"/>
        <v>0.21943200467562837</v>
      </c>
      <c r="V69" s="665"/>
      <c r="W69" s="666">
        <f t="shared" si="16"/>
        <v>16061.020000000019</v>
      </c>
      <c r="X69" s="667">
        <f t="shared" si="17"/>
        <v>6.562348566875735E-2</v>
      </c>
    </row>
    <row r="70" spans="1:29" s="673" customFormat="1" ht="6.75" customHeight="1" thickTop="1" thickBot="1">
      <c r="A70" s="669"/>
      <c r="B70" s="670"/>
      <c r="C70" s="671"/>
      <c r="D70" s="671"/>
      <c r="E70" s="671"/>
      <c r="F70" s="672"/>
      <c r="G70" s="671"/>
      <c r="H70" s="671"/>
      <c r="I70" s="671"/>
      <c r="J70" s="672"/>
      <c r="K70" s="671"/>
      <c r="L70" s="671"/>
      <c r="M70" s="671"/>
      <c r="N70" s="672"/>
      <c r="Q70" s="674"/>
      <c r="R70" s="675"/>
      <c r="T70" s="676"/>
      <c r="U70" s="675"/>
      <c r="W70" s="676"/>
      <c r="X70" s="677"/>
    </row>
    <row r="71" spans="1:29" ht="4.5" customHeight="1">
      <c r="A71" s="1" t="s">
        <v>2319</v>
      </c>
      <c r="B71" s="1"/>
      <c r="C71" s="1"/>
      <c r="D71" s="1"/>
      <c r="E71" s="1"/>
      <c r="F71" s="72" t="s">
        <v>2319</v>
      </c>
      <c r="G71" s="1"/>
      <c r="H71" s="1" t="s">
        <v>2319</v>
      </c>
      <c r="I71" s="238"/>
      <c r="J71" s="152"/>
      <c r="K71" s="28"/>
      <c r="L71" s="28"/>
      <c r="M71" s="28"/>
      <c r="N71" s="152"/>
      <c r="Q71" s="817"/>
      <c r="R71" s="548"/>
      <c r="S71" s="229"/>
      <c r="T71" s="548"/>
      <c r="U71" s="548"/>
      <c r="V71" s="229"/>
      <c r="W71" s="548"/>
      <c r="X71" s="818"/>
    </row>
    <row r="72" spans="1:29" ht="13.5" thickBot="1">
      <c r="A72" s="2594" t="s">
        <v>3437</v>
      </c>
      <c r="B72" s="2375"/>
      <c r="C72" s="2375"/>
      <c r="D72" s="2375"/>
      <c r="E72" s="2375"/>
      <c r="F72" s="2375"/>
      <c r="G72" s="2375"/>
      <c r="H72" s="2375"/>
      <c r="I72" s="2375"/>
      <c r="J72" s="2375"/>
      <c r="K72" s="2375"/>
      <c r="L72" s="2375"/>
      <c r="M72" s="2375"/>
      <c r="N72" s="2375"/>
      <c r="Q72" s="89"/>
      <c r="R72" s="90"/>
      <c r="S72" s="214"/>
      <c r="T72" s="90"/>
      <c r="U72" s="90"/>
      <c r="V72" s="214"/>
      <c r="W72" s="90"/>
      <c r="X72" s="91"/>
    </row>
    <row r="73" spans="1:29">
      <c r="A73" s="2594" t="s">
        <v>698</v>
      </c>
      <c r="B73" s="2375"/>
      <c r="C73" s="2375"/>
      <c r="D73" s="2375"/>
      <c r="E73" s="2375"/>
      <c r="F73" s="2375"/>
      <c r="G73" s="2375"/>
      <c r="H73" s="2375"/>
      <c r="I73" s="2375"/>
      <c r="J73" s="2375"/>
      <c r="K73" s="2375"/>
      <c r="L73" s="2375"/>
      <c r="M73" s="2375"/>
      <c r="N73" s="2375"/>
    </row>
    <row r="74" spans="1:29" ht="7.5" customHeight="1">
      <c r="A74" s="1" t="s">
        <v>2319</v>
      </c>
      <c r="B74" s="1"/>
      <c r="C74" s="1"/>
      <c r="D74" s="1"/>
      <c r="E74" s="1"/>
      <c r="F74" s="72"/>
      <c r="G74" s="1"/>
      <c r="H74" s="1"/>
      <c r="I74" s="238"/>
      <c r="J74" s="152"/>
      <c r="K74" s="28"/>
      <c r="L74" s="28"/>
      <c r="M74" s="28"/>
      <c r="N74" s="152"/>
    </row>
    <row r="75" spans="1:29">
      <c r="A75" s="2532" t="s">
        <v>3382</v>
      </c>
      <c r="B75" s="2532"/>
      <c r="C75" s="2532"/>
      <c r="D75" s="2532"/>
      <c r="E75" s="2532"/>
      <c r="F75" s="2532"/>
      <c r="G75" s="2532"/>
      <c r="H75" s="2532"/>
      <c r="I75" s="2532"/>
      <c r="J75" s="2532"/>
      <c r="K75" s="2532"/>
      <c r="L75" s="2532"/>
      <c r="M75" s="2532"/>
      <c r="N75" s="2532"/>
    </row>
    <row r="76" spans="1:29">
      <c r="A76" s="2532" t="s">
        <v>3383</v>
      </c>
      <c r="B76" s="2532"/>
      <c r="C76" s="2532"/>
      <c r="D76" s="2532"/>
      <c r="E76" s="2532"/>
      <c r="F76" s="2532"/>
      <c r="G76" s="2532"/>
      <c r="H76" s="2532"/>
      <c r="I76" s="2532"/>
      <c r="J76" s="2532"/>
      <c r="K76" s="2532"/>
      <c r="L76" s="2532"/>
      <c r="M76" s="2532"/>
      <c r="N76" s="2532"/>
    </row>
    <row r="77" spans="1:29">
      <c r="A77" s="2532" t="s">
        <v>3384</v>
      </c>
      <c r="B77" s="2532"/>
      <c r="C77" s="2532"/>
      <c r="D77" s="2532"/>
      <c r="E77" s="2532"/>
      <c r="F77" s="2532"/>
      <c r="G77" s="2532"/>
      <c r="H77" s="2532"/>
      <c r="I77" s="2532"/>
      <c r="J77" s="2532"/>
      <c r="K77" s="2532"/>
      <c r="L77" s="2532"/>
      <c r="M77" s="2532"/>
      <c r="N77" s="2532"/>
    </row>
    <row r="78" spans="1:29" s="684" customFormat="1" ht="15.75">
      <c r="A78" s="2526" t="s">
        <v>3385</v>
      </c>
      <c r="B78" s="2526"/>
      <c r="C78" s="2526"/>
      <c r="D78" s="2526"/>
      <c r="E78" s="2526"/>
      <c r="F78" s="2526"/>
      <c r="G78" s="2526"/>
      <c r="H78" s="2526"/>
      <c r="I78" s="2526"/>
      <c r="J78" s="2526"/>
      <c r="K78" s="2526"/>
      <c r="L78" s="2526"/>
      <c r="M78" s="2526"/>
      <c r="N78" s="2526"/>
      <c r="AC78" s="999"/>
    </row>
    <row r="80" spans="1:29">
      <c r="AC80" s="495"/>
    </row>
    <row r="84" spans="29:29">
      <c r="AC84" s="495"/>
    </row>
    <row r="85" spans="29:29" ht="25.5">
      <c r="AC85" s="1884" t="s">
        <v>784</v>
      </c>
    </row>
    <row r="86" spans="29:29" ht="15.75">
      <c r="AC86" s="999" t="s">
        <v>579</v>
      </c>
    </row>
    <row r="87" spans="29:29">
      <c r="AC87" t="s">
        <v>2425</v>
      </c>
    </row>
    <row r="88" spans="29:29">
      <c r="AC88" t="s">
        <v>2426</v>
      </c>
    </row>
    <row r="89" spans="29:29" ht="25.5">
      <c r="AC89" s="495" t="s">
        <v>2424</v>
      </c>
    </row>
    <row r="90" spans="29:29">
      <c r="AC90" s="495" t="s">
        <v>775</v>
      </c>
    </row>
    <row r="91" spans="29:29">
      <c r="AC91" s="495" t="s">
        <v>4159</v>
      </c>
    </row>
    <row r="92" spans="29:29">
      <c r="AC92" t="s">
        <v>1151</v>
      </c>
    </row>
    <row r="93" spans="29:29">
      <c r="AC93" t="s">
        <v>414</v>
      </c>
    </row>
    <row r="95" spans="29:29">
      <c r="AC95" s="495" t="s">
        <v>776</v>
      </c>
    </row>
    <row r="96" spans="29:29">
      <c r="AC96" s="495" t="s">
        <v>2427</v>
      </c>
    </row>
    <row r="97" spans="1:29">
      <c r="AC97" s="495" t="s">
        <v>771</v>
      </c>
    </row>
    <row r="98" spans="1:29" ht="25.5">
      <c r="AC98" s="495" t="s">
        <v>4160</v>
      </c>
    </row>
    <row r="99" spans="1:29">
      <c r="AC99" s="495" t="s">
        <v>4161</v>
      </c>
    </row>
    <row r="100" spans="1:29">
      <c r="A100" s="744"/>
      <c r="J100" s="765"/>
      <c r="S100" s="763"/>
      <c r="AC100" s="495" t="s">
        <v>777</v>
      </c>
    </row>
    <row r="101" spans="1:29">
      <c r="A101" s="10"/>
      <c r="J101" s="67"/>
      <c r="S101" s="763"/>
      <c r="AC101" s="495" t="s">
        <v>778</v>
      </c>
    </row>
    <row r="102" spans="1:29">
      <c r="S102" s="763"/>
      <c r="AC102" s="495" t="s">
        <v>772</v>
      </c>
    </row>
    <row r="103" spans="1:29">
      <c r="AC103" s="495" t="s">
        <v>773</v>
      </c>
    </row>
    <row r="104" spans="1:29">
      <c r="AC104" s="495" t="s">
        <v>779</v>
      </c>
    </row>
    <row r="105" spans="1:29">
      <c r="AC105" t="s">
        <v>780</v>
      </c>
    </row>
    <row r="106" spans="1:29">
      <c r="AC106" s="495" t="s">
        <v>774</v>
      </c>
    </row>
    <row r="107" spans="1:29">
      <c r="AC107" s="495" t="s">
        <v>781</v>
      </c>
    </row>
    <row r="108" spans="1:29">
      <c r="AC108" s="495" t="s">
        <v>782</v>
      </c>
    </row>
    <row r="109" spans="1:29">
      <c r="AC109" s="495" t="s">
        <v>783</v>
      </c>
    </row>
    <row r="116" spans="6:18" ht="13.5" thickBot="1"/>
    <row r="117" spans="6:18" s="733" customFormat="1" ht="17.25" customHeight="1" thickBot="1">
      <c r="F117" s="180"/>
      <c r="I117" s="10"/>
      <c r="J117" s="180"/>
      <c r="N117" s="180"/>
      <c r="R117" s="10"/>
    </row>
    <row r="118" spans="6:18" s="59" customFormat="1" ht="6" customHeight="1">
      <c r="F118" s="746"/>
      <c r="I118" s="82"/>
      <c r="J118" s="746"/>
      <c r="N118" s="746"/>
      <c r="R118" s="82"/>
    </row>
    <row r="125" spans="6:18" ht="13.5" thickBot="1"/>
    <row r="126" spans="6:18" s="733" customFormat="1" ht="18" customHeight="1" thickBot="1">
      <c r="F126" s="180"/>
      <c r="I126" s="10"/>
      <c r="J126" s="180"/>
      <c r="N126" s="180"/>
      <c r="R126" s="10"/>
    </row>
    <row r="127" spans="6:18" s="59" customFormat="1" ht="6" customHeight="1">
      <c r="F127" s="746"/>
      <c r="I127" s="82"/>
      <c r="J127" s="746"/>
      <c r="N127" s="746"/>
      <c r="R127" s="82"/>
    </row>
    <row r="134" spans="6:18" ht="13.5" thickBot="1"/>
    <row r="135" spans="6:18" s="733" customFormat="1" ht="13.5" thickBot="1">
      <c r="F135" s="180"/>
      <c r="I135" s="10"/>
      <c r="J135" s="180"/>
      <c r="N135" s="180"/>
      <c r="R135" s="10"/>
    </row>
    <row r="136" spans="6:18" s="59" customFormat="1" ht="4.5" customHeight="1">
      <c r="F136" s="746"/>
      <c r="I136" s="82"/>
      <c r="J136" s="746"/>
      <c r="N136" s="746"/>
      <c r="R136" s="82"/>
    </row>
    <row r="144" spans="6:18" ht="13.5" thickBot="1"/>
    <row r="145" spans="1:18" s="733" customFormat="1" ht="13.5" thickBot="1">
      <c r="F145" s="180"/>
      <c r="I145" s="10"/>
      <c r="J145" s="180"/>
      <c r="N145" s="180"/>
      <c r="R145" s="10"/>
    </row>
    <row r="146" spans="1:18" s="59" customFormat="1" ht="5.25" customHeight="1">
      <c r="F146" s="746"/>
      <c r="I146" s="82"/>
      <c r="J146" s="746"/>
      <c r="N146" s="746"/>
      <c r="R146" s="82"/>
    </row>
    <row r="148" spans="1:18" ht="13.5" thickBot="1"/>
    <row r="149" spans="1:18" s="733" customFormat="1" ht="16.5" customHeight="1" thickBot="1">
      <c r="F149" s="180"/>
      <c r="I149" s="10"/>
      <c r="J149" s="180"/>
      <c r="N149" s="180"/>
      <c r="R149" s="10"/>
    </row>
    <row r="150" spans="1:18" s="59" customFormat="1" ht="5.25" customHeight="1">
      <c r="F150" s="746"/>
      <c r="I150" s="82"/>
      <c r="J150" s="746"/>
      <c r="N150" s="746"/>
      <c r="R150" s="82"/>
    </row>
    <row r="152" spans="1:18" ht="13.5" thickBot="1"/>
    <row r="153" spans="1:18" s="733" customFormat="1" ht="15.75" customHeight="1" thickBot="1">
      <c r="A153" s="250"/>
      <c r="F153" s="180"/>
      <c r="I153" s="10"/>
      <c r="J153" s="180"/>
      <c r="N153" s="180"/>
      <c r="R153" s="10"/>
    </row>
    <row r="154" spans="1:18" s="59" customFormat="1" ht="6" customHeight="1">
      <c r="F154" s="746"/>
      <c r="I154" s="82"/>
      <c r="J154" s="746"/>
      <c r="N154" s="746"/>
      <c r="R154" s="82"/>
    </row>
    <row r="156" spans="1:18" ht="13.5" thickBot="1"/>
    <row r="157" spans="1:18" s="733" customFormat="1" ht="18" customHeight="1" thickBot="1">
      <c r="A157" s="250"/>
      <c r="F157" s="180"/>
      <c r="I157" s="10"/>
      <c r="J157" s="180"/>
      <c r="N157" s="180"/>
      <c r="R157" s="10"/>
    </row>
    <row r="158" spans="1:18" s="59" customFormat="1" ht="4.5" customHeight="1">
      <c r="F158" s="746"/>
      <c r="I158" s="82"/>
      <c r="J158" s="746"/>
      <c r="N158" s="746"/>
      <c r="R158" s="82"/>
    </row>
    <row r="162" spans="1:18" ht="13.5" thickBot="1"/>
    <row r="163" spans="1:18" s="733" customFormat="1" ht="16.5" customHeight="1" thickBot="1">
      <c r="A163" s="250"/>
      <c r="F163" s="180"/>
      <c r="I163" s="10"/>
      <c r="J163" s="180"/>
      <c r="N163" s="180"/>
      <c r="R163" s="10"/>
    </row>
    <row r="164" spans="1:18" s="59" customFormat="1" ht="4.5" customHeight="1">
      <c r="F164" s="746"/>
      <c r="I164" s="82"/>
      <c r="J164" s="746"/>
      <c r="N164" s="746"/>
      <c r="R164" s="82"/>
    </row>
    <row r="166" spans="1:18" ht="13.5" thickBot="1"/>
    <row r="167" spans="1:18" s="733" customFormat="1" ht="19.5" customHeight="1" thickBot="1">
      <c r="A167" s="250"/>
      <c r="F167" s="180"/>
      <c r="I167" s="10"/>
      <c r="J167" s="180"/>
      <c r="N167" s="180"/>
      <c r="R167" s="10"/>
    </row>
    <row r="168" spans="1:18" s="59" customFormat="1" ht="5.25" customHeight="1">
      <c r="F168" s="746"/>
      <c r="I168" s="82"/>
      <c r="J168" s="746"/>
      <c r="N168" s="746"/>
      <c r="R168" s="82"/>
    </row>
    <row r="175" spans="1:18" ht="13.5" thickBot="1"/>
    <row r="176" spans="1:18" s="733" customFormat="1" ht="13.5" thickBot="1">
      <c r="F176" s="180"/>
      <c r="I176" s="82"/>
      <c r="J176" s="180"/>
      <c r="N176" s="180"/>
      <c r="R176" s="82"/>
    </row>
    <row r="177" spans="6:18" ht="13.5" thickBot="1">
      <c r="I177" s="82"/>
      <c r="R177" s="82"/>
    </row>
    <row r="178" spans="6:18" s="733" customFormat="1" ht="13.5" thickBot="1">
      <c r="F178" s="180"/>
      <c r="I178" s="82"/>
      <c r="J178" s="180"/>
      <c r="N178" s="180"/>
      <c r="R178" s="82"/>
    </row>
  </sheetData>
  <protectedRanges>
    <protectedRange sqref="C56:N65" name="Range3"/>
    <protectedRange sqref="C51:N51" name="Range2"/>
    <protectedRange sqref="A1:A11 C22:N32 I1:L8 M1:N21 B1:B32 C1:H21 A30:A32 A13:A19 I10:L21" name="Range1"/>
    <protectedRange sqref="A12" name="Range1_1"/>
    <protectedRange sqref="J9" name="Range4"/>
    <protectedRange sqref="A20:A21 A23:A28" name="Range1_2"/>
    <protectedRange sqref="A22" name="Range1_2_1"/>
    <protectedRange sqref="A29" name="Range1_3"/>
  </protectedRanges>
  <mergeCells count="37">
    <mergeCell ref="A1:N1"/>
    <mergeCell ref="A2:N2"/>
    <mergeCell ref="A3:N3"/>
    <mergeCell ref="B8:N8"/>
    <mergeCell ref="A78:N78"/>
    <mergeCell ref="A75:N75"/>
    <mergeCell ref="A76:N76"/>
    <mergeCell ref="A77:N77"/>
    <mergeCell ref="C69:E69"/>
    <mergeCell ref="G69:I69"/>
    <mergeCell ref="A72:N72"/>
    <mergeCell ref="A73:N73"/>
    <mergeCell ref="A4:H4"/>
    <mergeCell ref="A5:H5"/>
    <mergeCell ref="G48:J48"/>
    <mergeCell ref="K48:N48"/>
    <mergeCell ref="K69:M69"/>
    <mergeCell ref="C55:F55"/>
    <mergeCell ref="G55:J55"/>
    <mergeCell ref="K55:N55"/>
    <mergeCell ref="C60:F60"/>
    <mergeCell ref="G60:J60"/>
    <mergeCell ref="K60:N60"/>
    <mergeCell ref="G36:J36"/>
    <mergeCell ref="K36:N36"/>
    <mergeCell ref="C48:F48"/>
    <mergeCell ref="C36:F36"/>
    <mergeCell ref="Q8:X8"/>
    <mergeCell ref="K13:N13"/>
    <mergeCell ref="A11:N11"/>
    <mergeCell ref="C10:D10"/>
    <mergeCell ref="B9:D9"/>
    <mergeCell ref="M9:N9"/>
    <mergeCell ref="G10:N10"/>
    <mergeCell ref="C12:N12"/>
    <mergeCell ref="C13:F13"/>
    <mergeCell ref="G13:J13"/>
  </mergeCells>
  <phoneticPr fontId="0" type="noConversion"/>
  <dataValidations count="1">
    <dataValidation type="list" allowBlank="1" showInputMessage="1" showErrorMessage="1" sqref="C12:N12">
      <formula1>$AC$85:$AC$109</formula1>
    </dataValidation>
  </dataValidations>
  <printOptions horizontalCentered="1"/>
  <pageMargins left="0" right="0" top="0" bottom="0.5" header="0.5" footer="0.5"/>
  <pageSetup scale="79" orientation="portrait" r:id="rId1"/>
  <headerFooter alignWithMargins="0">
    <oddFooter>&amp;L&amp;D        &amp;T&amp;CPage 2&amp;R&amp;F</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W200"/>
  <sheetViews>
    <sheetView zoomScaleNormal="100" workbookViewId="0">
      <selection activeCell="K78" sqref="K78"/>
    </sheetView>
  </sheetViews>
  <sheetFormatPr defaultColWidth="9.140625" defaultRowHeight="12.75"/>
  <cols>
    <col min="1" max="1" width="21.7109375" customWidth="1"/>
    <col min="2" max="2" width="5.5703125" customWidth="1"/>
    <col min="3" max="3" width="10.28515625" customWidth="1"/>
    <col min="4" max="4" width="12.42578125" style="66" customWidth="1"/>
    <col min="5" max="5" width="8.140625" customWidth="1"/>
    <col min="6" max="6" width="13" style="66" customWidth="1"/>
    <col min="7" max="7" width="8" customWidth="1"/>
    <col min="8" max="8" width="12.42578125" style="66" customWidth="1"/>
    <col min="9" max="9" width="2.7109375" style="10" customWidth="1"/>
    <col min="10" max="10" width="19" customWidth="1"/>
    <col min="11" max="11" width="21.85546875" customWidth="1"/>
    <col min="12" max="13" width="9.140625" customWidth="1"/>
    <col min="14" max="14" width="4.7109375" customWidth="1"/>
    <col min="15" max="16" width="9.140625" customWidth="1"/>
    <col min="17" max="17" width="4.140625" customWidth="1"/>
    <col min="18" max="18" width="7.42578125" style="10" customWidth="1"/>
    <col min="19" max="22" width="9.140625" customWidth="1"/>
    <col min="23" max="23" width="71.7109375" customWidth="1"/>
  </cols>
  <sheetData>
    <row r="1" spans="1:19" ht="13.5" thickBot="1">
      <c r="A1" s="1" t="s">
        <v>699</v>
      </c>
      <c r="B1" s="2" t="s">
        <v>2319</v>
      </c>
      <c r="C1" s="2590" t="s">
        <v>2320</v>
      </c>
      <c r="D1" s="2590"/>
      <c r="E1" s="2590"/>
      <c r="F1" s="72"/>
      <c r="G1" s="1"/>
      <c r="H1" s="72"/>
      <c r="I1" s="238"/>
    </row>
    <row r="2" spans="1:19" ht="13.5" thickBot="1">
      <c r="A2" s="2626" t="s">
        <v>2371</v>
      </c>
      <c r="B2" s="2627"/>
      <c r="C2" s="2627"/>
      <c r="D2" s="2627"/>
      <c r="E2" s="2627"/>
      <c r="F2" s="2627"/>
      <c r="G2" s="2627"/>
      <c r="H2" s="2628"/>
      <c r="I2" s="238"/>
    </row>
    <row r="3" spans="1:19">
      <c r="A3" s="2542" t="s">
        <v>4162</v>
      </c>
      <c r="B3" s="2542"/>
      <c r="C3" s="2542"/>
      <c r="D3" s="2542"/>
      <c r="E3" s="2542"/>
      <c r="F3" s="2542"/>
      <c r="G3" s="2542"/>
      <c r="H3" s="2542"/>
      <c r="I3" s="2542"/>
    </row>
    <row r="4" spans="1:19">
      <c r="A4" s="2594" t="s">
        <v>3388</v>
      </c>
      <c r="B4" s="2375"/>
      <c r="C4" s="2375"/>
      <c r="D4" s="2375"/>
      <c r="E4" s="2375"/>
      <c r="F4" s="2375"/>
      <c r="G4" s="2375"/>
      <c r="H4" s="2375"/>
      <c r="I4" s="238"/>
    </row>
    <row r="5" spans="1:19" ht="13.5" thickBot="1">
      <c r="A5" s="2594" t="s">
        <v>700</v>
      </c>
      <c r="B5" s="2375"/>
      <c r="C5" s="2375"/>
      <c r="D5" s="2375"/>
      <c r="E5" s="2375"/>
      <c r="F5" s="2375"/>
      <c r="G5" s="2375"/>
      <c r="H5" s="2375"/>
      <c r="I5" s="238"/>
    </row>
    <row r="6" spans="1:19" ht="14.25" customHeight="1" thickBot="1">
      <c r="A6" s="2614" t="s">
        <v>516</v>
      </c>
      <c r="B6" s="2615"/>
      <c r="C6" s="2615"/>
      <c r="D6" s="2615"/>
      <c r="E6" s="2615"/>
      <c r="F6" s="2615"/>
      <c r="G6" s="2615"/>
      <c r="H6" s="2616"/>
      <c r="I6" s="238" t="s">
        <v>699</v>
      </c>
    </row>
    <row r="7" spans="1:19" ht="13.5" thickBot="1">
      <c r="A7" s="2" t="s">
        <v>3391</v>
      </c>
      <c r="B7" s="2" t="s">
        <v>3392</v>
      </c>
      <c r="C7" s="2"/>
      <c r="D7" s="708"/>
      <c r="E7" s="1"/>
      <c r="F7" s="72"/>
      <c r="G7" s="1"/>
      <c r="H7" s="72"/>
      <c r="I7" s="238"/>
      <c r="J7" s="491"/>
    </row>
    <row r="8" spans="1:19" ht="16.5" thickBot="1">
      <c r="A8" s="260" t="s">
        <v>949</v>
      </c>
      <c r="B8" s="2623" t="str">
        <f>+'Financial Summary'!B4</f>
        <v>IEEE - International Conference on Plasma Science 2008</v>
      </c>
      <c r="C8" s="2624"/>
      <c r="D8" s="2624"/>
      <c r="E8" s="2624"/>
      <c r="F8" s="2624"/>
      <c r="G8" s="2624"/>
      <c r="H8" s="2625"/>
      <c r="I8" s="238"/>
    </row>
    <row r="9" spans="1:19" ht="16.5" thickBot="1">
      <c r="A9" s="986" t="s">
        <v>163</v>
      </c>
      <c r="B9" s="976"/>
      <c r="C9" s="2617">
        <f>+'Financial Summary'!B5</f>
        <v>11352</v>
      </c>
      <c r="D9" s="2618"/>
      <c r="E9" s="977"/>
      <c r="F9" s="237" t="s">
        <v>2372</v>
      </c>
      <c r="H9" s="1240" t="str">
        <f>'Financial Summary'!H5</f>
        <v>ICOPS 2008</v>
      </c>
      <c r="I9" s="2621"/>
      <c r="J9" s="2622"/>
      <c r="L9" s="2619" t="s">
        <v>947</v>
      </c>
      <c r="M9" s="2620"/>
      <c r="N9" s="2620"/>
      <c r="O9" s="2620"/>
      <c r="P9" s="2620"/>
      <c r="Q9" s="2620"/>
      <c r="R9" s="2620"/>
      <c r="S9" s="2620"/>
    </row>
    <row r="10" spans="1:19" ht="15.75" thickBot="1">
      <c r="A10" s="1767">
        <f>Revenue!A10</f>
        <v>39614</v>
      </c>
      <c r="B10" s="987" t="s">
        <v>165</v>
      </c>
      <c r="C10" s="2633" t="str">
        <f>Revenue!C10</f>
        <v>06.19.08</v>
      </c>
      <c r="D10" s="2634"/>
      <c r="E10" s="898" t="s">
        <v>946</v>
      </c>
      <c r="F10" s="2629" t="str">
        <f>Revenue!G10</f>
        <v>Congress Center Karlsruhe, Germany</v>
      </c>
      <c r="G10" s="2630"/>
      <c r="H10" s="2631"/>
      <c r="I10" s="238"/>
      <c r="R10" s="82"/>
    </row>
    <row r="11" spans="1:19" ht="4.5" customHeight="1" thickBot="1">
      <c r="A11" s="701"/>
      <c r="B11" s="1"/>
      <c r="C11" s="1"/>
      <c r="D11" s="1285"/>
      <c r="E11" s="870"/>
      <c r="F11" s="1286"/>
      <c r="G11" s="260"/>
      <c r="H11" s="1285"/>
      <c r="I11" s="238"/>
      <c r="L11" s="225" t="s">
        <v>4279</v>
      </c>
      <c r="M11" s="226" t="s">
        <v>4281</v>
      </c>
      <c r="N11" s="226"/>
      <c r="O11" s="227" t="s">
        <v>4279</v>
      </c>
      <c r="P11" s="226" t="s">
        <v>4281</v>
      </c>
      <c r="Q11" s="226"/>
      <c r="R11" s="118" t="s">
        <v>4279</v>
      </c>
      <c r="S11" s="228" t="s">
        <v>4281</v>
      </c>
    </row>
    <row r="12" spans="1:19" ht="39" customHeight="1" thickBot="1">
      <c r="A12" s="909" t="s">
        <v>578</v>
      </c>
      <c r="B12" s="1"/>
      <c r="C12" s="1"/>
      <c r="D12" s="1284" t="s">
        <v>3403</v>
      </c>
      <c r="E12" s="871"/>
      <c r="F12" s="1287" t="s">
        <v>155</v>
      </c>
      <c r="G12" s="872"/>
      <c r="H12" s="1287" t="s">
        <v>701</v>
      </c>
      <c r="I12" s="238"/>
      <c r="L12" s="207" t="s">
        <v>4280</v>
      </c>
      <c r="M12" s="208" t="s">
        <v>4280</v>
      </c>
      <c r="N12" s="209"/>
      <c r="O12" s="210" t="s">
        <v>4282</v>
      </c>
      <c r="P12" s="208" t="s">
        <v>4282</v>
      </c>
      <c r="Q12" s="209"/>
      <c r="R12" s="783" t="s">
        <v>4283</v>
      </c>
      <c r="S12" s="211" t="s">
        <v>4283</v>
      </c>
    </row>
    <row r="13" spans="1:19" ht="14.25" customHeight="1">
      <c r="A13" s="260" t="s">
        <v>540</v>
      </c>
      <c r="B13" s="1"/>
      <c r="C13" s="1"/>
      <c r="D13" s="873"/>
      <c r="E13" s="871"/>
      <c r="F13" s="874"/>
      <c r="G13" s="872"/>
      <c r="H13" s="874"/>
      <c r="I13" s="238"/>
      <c r="L13" s="239"/>
      <c r="M13" s="769"/>
      <c r="N13" s="785"/>
      <c r="O13" s="241"/>
      <c r="P13" s="769"/>
      <c r="Q13" s="785"/>
      <c r="R13" s="908"/>
      <c r="S13" s="786"/>
    </row>
    <row r="14" spans="1:19">
      <c r="A14" s="1" t="s">
        <v>541</v>
      </c>
      <c r="B14" s="1"/>
      <c r="C14" s="1"/>
      <c r="D14" s="2080">
        <f>+BudgetWorksheet!$H219</f>
        <v>0</v>
      </c>
      <c r="E14" s="2081"/>
      <c r="F14" s="2080">
        <f>+BudgetWorksheet!$Q219</f>
        <v>0</v>
      </c>
      <c r="G14" s="2082"/>
      <c r="H14" s="2080">
        <f>+BudgetWorksheet!$Z219</f>
        <v>0</v>
      </c>
      <c r="I14" s="238"/>
      <c r="L14" s="86">
        <f>+F14-D14</f>
        <v>0</v>
      </c>
      <c r="M14" s="79">
        <f>IF(D14&gt;0,+(F14-D14)/D14,0)</f>
        <v>0</v>
      </c>
      <c r="N14" s="212"/>
      <c r="O14" s="96">
        <f>+H14-D14</f>
        <v>0</v>
      </c>
      <c r="P14" s="127">
        <f>IF(D14&gt;0,+(H14-D14)/D14,0)</f>
        <v>0</v>
      </c>
      <c r="Q14" s="212"/>
      <c r="R14" s="96">
        <f>+H14-F14</f>
        <v>0</v>
      </c>
      <c r="S14" s="80">
        <f>IF(F14&gt;0,+(H14-F14)/F14,0)</f>
        <v>0</v>
      </c>
    </row>
    <row r="15" spans="1:19">
      <c r="A15" s="1" t="s">
        <v>542</v>
      </c>
      <c r="B15" s="1"/>
      <c r="C15" s="1"/>
      <c r="D15" s="2080">
        <f>+BudgetWorksheet!$H220</f>
        <v>0</v>
      </c>
      <c r="E15" s="2081"/>
      <c r="F15" s="2080">
        <f>+BudgetWorksheet!$Q220</f>
        <v>0</v>
      </c>
      <c r="G15" s="2082"/>
      <c r="H15" s="2080">
        <f>+BudgetWorksheet!$Z220</f>
        <v>0</v>
      </c>
      <c r="I15" s="238"/>
      <c r="L15" s="86">
        <f>+F15-D15</f>
        <v>0</v>
      </c>
      <c r="M15" s="79">
        <f>IF(D15&gt;0,+(F15-D15)/D15,0)</f>
        <v>0</v>
      </c>
      <c r="N15" s="212"/>
      <c r="O15" s="96">
        <f>+H15-D15</f>
        <v>0</v>
      </c>
      <c r="P15" s="127">
        <f>IF(D15&gt;0,+(H15-D15)/D15,0)</f>
        <v>0</v>
      </c>
      <c r="Q15" s="212"/>
      <c r="R15" s="96">
        <f>+H15-F15</f>
        <v>0</v>
      </c>
      <c r="S15" s="80">
        <f>IF(F15&gt;0,+(H15-F15)/F15,0)</f>
        <v>0</v>
      </c>
    </row>
    <row r="16" spans="1:19" ht="13.5" thickBot="1">
      <c r="A16" s="655"/>
      <c r="B16" s="655"/>
      <c r="C16" s="1156" t="s">
        <v>545</v>
      </c>
      <c r="D16" s="2083">
        <f>SUM(D14:D15)</f>
        <v>0</v>
      </c>
      <c r="E16" s="2084"/>
      <c r="F16" s="2083">
        <f>SUM(F14:F15)</f>
        <v>0</v>
      </c>
      <c r="G16" s="2085" t="s">
        <v>2319</v>
      </c>
      <c r="H16" s="2083">
        <f>SUM(H14:H15)</f>
        <v>0</v>
      </c>
      <c r="I16" s="238"/>
      <c r="L16" s="87">
        <f>+F16-D16</f>
        <v>0</v>
      </c>
      <c r="M16" s="69">
        <f>IF(D16&gt;0,+(F16-D16)/D16,0)</f>
        <v>0</v>
      </c>
      <c r="N16" s="213"/>
      <c r="O16" s="223">
        <f>+H16-D16</f>
        <v>0</v>
      </c>
      <c r="P16" s="222">
        <f>IF(D16&gt;0,+(H16-D16)/D16,0)</f>
        <v>0</v>
      </c>
      <c r="Q16" s="213"/>
      <c r="R16" s="223">
        <f>+H16-F16</f>
        <v>0</v>
      </c>
      <c r="S16" s="88">
        <f>IF(F16&gt;0,+(H16-F16)/F16,0)</f>
        <v>0</v>
      </c>
    </row>
    <row r="17" spans="1:19" ht="6" customHeight="1" thickTop="1">
      <c r="A17" s="1"/>
      <c r="B17" s="1"/>
      <c r="C17" s="2"/>
      <c r="D17" s="2086"/>
      <c r="E17" s="2081"/>
      <c r="F17" s="2086"/>
      <c r="G17" s="2087"/>
      <c r="H17" s="2086"/>
      <c r="I17" s="238"/>
      <c r="L17" s="76"/>
      <c r="M17" s="10"/>
      <c r="N17" s="212"/>
      <c r="O17" s="82"/>
      <c r="P17" s="82"/>
      <c r="Q17" s="212"/>
      <c r="R17" s="82"/>
      <c r="S17" s="78"/>
    </row>
    <row r="18" spans="1:19">
      <c r="A18" s="260" t="s">
        <v>546</v>
      </c>
      <c r="B18" s="1" t="s">
        <v>2319</v>
      </c>
      <c r="C18" s="2" t="s">
        <v>2319</v>
      </c>
      <c r="D18" s="2086"/>
      <c r="E18" s="2081"/>
      <c r="F18" s="2086"/>
      <c r="G18" s="2087"/>
      <c r="H18" s="2086"/>
      <c r="I18" s="238"/>
      <c r="L18" s="76"/>
      <c r="M18" s="10"/>
      <c r="N18" s="212"/>
      <c r="O18" s="82"/>
      <c r="P18" s="82"/>
      <c r="Q18" s="212"/>
      <c r="S18" s="78"/>
    </row>
    <row r="19" spans="1:19">
      <c r="A19" s="50" t="s">
        <v>546</v>
      </c>
      <c r="B19" s="1"/>
      <c r="C19" s="2"/>
      <c r="D19" s="2088">
        <f>+BudgetWorksheet!$H222</f>
        <v>2100</v>
      </c>
      <c r="E19" s="2081"/>
      <c r="F19" s="2088">
        <f>+BudgetWorksheet!$Q222</f>
        <v>2100</v>
      </c>
      <c r="G19" s="2082"/>
      <c r="H19" s="2088">
        <f>+BudgetWorksheet!$Z222</f>
        <v>946.85</v>
      </c>
      <c r="I19" s="238"/>
      <c r="L19" s="86">
        <f>+F19-D19</f>
        <v>0</v>
      </c>
      <c r="M19" s="79">
        <f>IF(D19&gt;0,+(F19-D19)/D19,0)</f>
        <v>0</v>
      </c>
      <c r="N19" s="212"/>
      <c r="O19" s="96">
        <f>+H19-D19</f>
        <v>-1153.1500000000001</v>
      </c>
      <c r="P19" s="127">
        <f>IF(D19&gt;0,+(H19-D19)/D19,0)</f>
        <v>-0.54911904761904762</v>
      </c>
      <c r="Q19" s="212"/>
      <c r="R19" s="784">
        <f>+H19-F19</f>
        <v>-1153.1500000000001</v>
      </c>
      <c r="S19" s="80">
        <f>IF(F19&gt;0,+(H19-F19)/F19,0)</f>
        <v>-0.54911904761904762</v>
      </c>
    </row>
    <row r="20" spans="1:19" ht="13.5" thickBot="1">
      <c r="A20" s="655"/>
      <c r="B20" s="655"/>
      <c r="C20" s="1156" t="s">
        <v>545</v>
      </c>
      <c r="D20" s="2083">
        <f>D19</f>
        <v>2100</v>
      </c>
      <c r="E20" s="2084"/>
      <c r="F20" s="2083">
        <f>F19</f>
        <v>2100</v>
      </c>
      <c r="G20" s="2085"/>
      <c r="H20" s="2083">
        <f>H19</f>
        <v>946.85</v>
      </c>
      <c r="I20" s="238"/>
      <c r="L20" s="724">
        <f>+F20-D20</f>
        <v>0</v>
      </c>
      <c r="M20" s="725">
        <f>IF(D20&gt;0,+(F20-D20)/D20,0)</f>
        <v>0</v>
      </c>
      <c r="N20" s="726"/>
      <c r="O20" s="727">
        <f>+H20-D20</f>
        <v>-1153.1500000000001</v>
      </c>
      <c r="P20" s="728">
        <f>IF(D20&gt;0,+(H20-D20)/D20,0)</f>
        <v>-0.54911904761904762</v>
      </c>
      <c r="Q20" s="726"/>
      <c r="R20" s="67">
        <f>+H20-F20</f>
        <v>-1153.1500000000001</v>
      </c>
      <c r="S20" s="729">
        <f>IF(F20&gt;0,+(H20-F20)/F20,0)</f>
        <v>-0.54911904761904762</v>
      </c>
    </row>
    <row r="21" spans="1:19" s="10" customFormat="1" ht="5.25" customHeight="1" thickTop="1">
      <c r="A21" s="7"/>
      <c r="B21" s="7"/>
      <c r="C21" s="237"/>
      <c r="D21" s="2086"/>
      <c r="E21" s="2089"/>
      <c r="F21" s="2086"/>
      <c r="G21" s="2087"/>
      <c r="H21" s="2086"/>
      <c r="I21" s="238"/>
      <c r="L21" s="76"/>
      <c r="N21" s="212"/>
      <c r="O21" s="82"/>
      <c r="P21" s="82"/>
      <c r="Q21" s="212"/>
      <c r="S21" s="78"/>
    </row>
    <row r="22" spans="1:19" s="10" customFormat="1">
      <c r="A22" s="781" t="s">
        <v>547</v>
      </c>
      <c r="B22" s="7"/>
      <c r="C22" s="7"/>
      <c r="D22" s="2090"/>
      <c r="E22" s="2091"/>
      <c r="F22" s="2090"/>
      <c r="G22" s="2087" t="s">
        <v>2319</v>
      </c>
      <c r="H22" s="2090"/>
      <c r="I22" s="238"/>
      <c r="L22" s="76"/>
      <c r="N22" s="212"/>
      <c r="O22" s="82"/>
      <c r="P22" s="82"/>
      <c r="Q22" s="212"/>
      <c r="S22" s="78"/>
    </row>
    <row r="23" spans="1:19" s="10" customFormat="1">
      <c r="A23" s="782" t="s">
        <v>548</v>
      </c>
      <c r="B23" s="7"/>
      <c r="C23" s="7" t="s">
        <v>2319</v>
      </c>
      <c r="D23" s="2092">
        <f>+BudgetWorksheet!$H229</f>
        <v>0</v>
      </c>
      <c r="E23" s="2087"/>
      <c r="F23" s="2092">
        <f>+BudgetWorksheet!$Q229</f>
        <v>772</v>
      </c>
      <c r="G23" s="2087" t="s">
        <v>2319</v>
      </c>
      <c r="H23" s="2092">
        <f>+BudgetWorksheet!$Z229</f>
        <v>806.72</v>
      </c>
      <c r="I23" s="238"/>
      <c r="L23" s="86">
        <f t="shared" ref="L23:L32" si="0">+F23-D23</f>
        <v>772</v>
      </c>
      <c r="M23" s="79">
        <f t="shared" ref="M23:M32" si="1">IF(D23&gt;0,+(F23-D23)/D23,0)</f>
        <v>0</v>
      </c>
      <c r="N23" s="212"/>
      <c r="O23" s="96">
        <f t="shared" ref="O23:O32" si="2">+H23-D23</f>
        <v>806.72</v>
      </c>
      <c r="P23" s="127">
        <f t="shared" ref="P23:P32" si="3">IF(D23&gt;0,+(H23-D23)/D23,0)</f>
        <v>0</v>
      </c>
      <c r="Q23" s="212"/>
      <c r="R23" s="96">
        <f t="shared" ref="R23:R32" si="4">+H23-F23</f>
        <v>34.720000000000027</v>
      </c>
      <c r="S23" s="80">
        <f t="shared" ref="S23:S32" si="5">IF(F23&gt;0,+(H23-F23)/F23,0)</f>
        <v>4.4974093264248741E-2</v>
      </c>
    </row>
    <row r="24" spans="1:19" s="10" customFormat="1">
      <c r="A24" s="782" t="s">
        <v>549</v>
      </c>
      <c r="B24" s="7"/>
      <c r="C24" s="7"/>
      <c r="D24" s="2092">
        <f>+BudgetWorksheet!$H230</f>
        <v>0</v>
      </c>
      <c r="E24" s="2087"/>
      <c r="F24" s="2092">
        <f>+BudgetWorksheet!$Q230</f>
        <v>0</v>
      </c>
      <c r="G24" s="2087"/>
      <c r="H24" s="2092">
        <f>+BudgetWorksheet!$Z230</f>
        <v>2931</v>
      </c>
      <c r="I24" s="238"/>
      <c r="L24" s="86">
        <f t="shared" si="0"/>
        <v>0</v>
      </c>
      <c r="M24" s="79">
        <f t="shared" si="1"/>
        <v>0</v>
      </c>
      <c r="N24" s="212"/>
      <c r="O24" s="96">
        <f t="shared" si="2"/>
        <v>2931</v>
      </c>
      <c r="P24" s="127">
        <f t="shared" si="3"/>
        <v>0</v>
      </c>
      <c r="Q24" s="212"/>
      <c r="R24" s="67">
        <f t="shared" si="4"/>
        <v>2931</v>
      </c>
      <c r="S24" s="80">
        <f t="shared" si="5"/>
        <v>0</v>
      </c>
    </row>
    <row r="25" spans="1:19" s="10" customFormat="1">
      <c r="A25" s="782" t="s">
        <v>4224</v>
      </c>
      <c r="B25" s="7"/>
      <c r="C25" s="7"/>
      <c r="D25" s="2092"/>
      <c r="E25" s="2087"/>
      <c r="F25" s="2092"/>
      <c r="G25" s="2087"/>
      <c r="H25" s="2092">
        <f>+BudgetWorksheet!$Z231</f>
        <v>3888.15</v>
      </c>
      <c r="I25" s="238"/>
      <c r="L25" s="86"/>
      <c r="M25" s="79"/>
      <c r="N25" s="212"/>
      <c r="O25" s="96"/>
      <c r="P25" s="127"/>
      <c r="Q25" s="212"/>
      <c r="R25" s="67"/>
      <c r="S25" s="80"/>
    </row>
    <row r="26" spans="1:19" s="10" customFormat="1">
      <c r="A26" s="782" t="s">
        <v>4225</v>
      </c>
      <c r="B26" s="7"/>
      <c r="C26" s="7"/>
      <c r="D26" s="2092"/>
      <c r="E26" s="2087"/>
      <c r="F26" s="2092"/>
      <c r="G26" s="2087"/>
      <c r="H26" s="2092">
        <f>+BudgetWorksheet!$Z232</f>
        <v>2069.52</v>
      </c>
      <c r="I26" s="238"/>
      <c r="L26" s="86"/>
      <c r="M26" s="79"/>
      <c r="N26" s="212"/>
      <c r="O26" s="96"/>
      <c r="P26" s="127"/>
      <c r="Q26" s="212"/>
      <c r="R26" s="67"/>
      <c r="S26" s="80"/>
    </row>
    <row r="27" spans="1:19" s="10" customFormat="1" ht="16.5" customHeight="1">
      <c r="A27" s="782" t="s">
        <v>550</v>
      </c>
      <c r="B27" s="7"/>
      <c r="C27" s="7" t="s">
        <v>2319</v>
      </c>
      <c r="D27" s="2092">
        <f>+BudgetWorksheet!$H231</f>
        <v>500</v>
      </c>
      <c r="E27" s="2087"/>
      <c r="F27" s="2092">
        <f>+BudgetWorksheet!$Q231</f>
        <v>0</v>
      </c>
      <c r="G27" s="2087" t="s">
        <v>2319</v>
      </c>
      <c r="H27" s="2092">
        <v>0</v>
      </c>
      <c r="I27" s="238"/>
      <c r="L27" s="86">
        <f t="shared" si="0"/>
        <v>-500</v>
      </c>
      <c r="M27" s="79">
        <f t="shared" si="1"/>
        <v>-1</v>
      </c>
      <c r="N27" s="212"/>
      <c r="O27" s="96">
        <f>+H27-D27</f>
        <v>-500</v>
      </c>
      <c r="P27" s="127">
        <f>IF(D27&gt;0,+(H27-D27)/D27,0)</f>
        <v>-1</v>
      </c>
      <c r="Q27" s="212"/>
      <c r="R27" s="67">
        <f>+H27-F27</f>
        <v>0</v>
      </c>
      <c r="S27" s="80">
        <f>IF(F27&gt;0,+(H27-F27)/F27,0)</f>
        <v>0</v>
      </c>
    </row>
    <row r="28" spans="1:19" s="59" customFormat="1" ht="15" customHeight="1">
      <c r="A28" s="54" t="s">
        <v>551</v>
      </c>
      <c r="B28" s="17"/>
      <c r="C28" s="61"/>
      <c r="D28" s="2092">
        <f>+BudgetWorksheet!$H232</f>
        <v>0</v>
      </c>
      <c r="E28" s="2093"/>
      <c r="F28" s="2092">
        <f>+BudgetWorksheet!$Q232</f>
        <v>0</v>
      </c>
      <c r="G28" s="2093" t="s">
        <v>2319</v>
      </c>
      <c r="H28" s="2092">
        <v>0</v>
      </c>
      <c r="I28" s="238"/>
      <c r="L28" s="95">
        <f t="shared" si="0"/>
        <v>0</v>
      </c>
      <c r="M28" s="127">
        <f t="shared" si="1"/>
        <v>0</v>
      </c>
      <c r="N28" s="212"/>
      <c r="O28" s="96">
        <f t="shared" si="2"/>
        <v>0</v>
      </c>
      <c r="P28" s="127">
        <f t="shared" si="3"/>
        <v>0</v>
      </c>
      <c r="Q28" s="212"/>
      <c r="R28" s="96">
        <f t="shared" si="4"/>
        <v>0</v>
      </c>
      <c r="S28" s="163">
        <f t="shared" si="5"/>
        <v>0</v>
      </c>
    </row>
    <row r="29" spans="1:19" s="59" customFormat="1" ht="15" customHeight="1">
      <c r="A29" s="54" t="s">
        <v>1306</v>
      </c>
      <c r="B29" s="17"/>
      <c r="C29" s="61"/>
      <c r="D29" s="2092"/>
      <c r="E29" s="2093"/>
      <c r="F29" s="2092"/>
      <c r="G29" s="2093"/>
      <c r="H29" s="2092">
        <f>BudgetWorksheet!Z233</f>
        <v>49.5</v>
      </c>
      <c r="I29" s="238"/>
      <c r="L29" s="95"/>
      <c r="M29" s="127"/>
      <c r="N29" s="212"/>
      <c r="O29" s="96"/>
      <c r="P29" s="127"/>
      <c r="Q29" s="212"/>
      <c r="R29" s="96"/>
      <c r="S29" s="163"/>
    </row>
    <row r="30" spans="1:19" ht="14.25" customHeight="1">
      <c r="A30" s="52" t="s">
        <v>552</v>
      </c>
      <c r="B30" s="1"/>
      <c r="C30" s="7"/>
      <c r="D30" s="2092">
        <f>+BudgetWorksheet!$H234</f>
        <v>1250</v>
      </c>
      <c r="E30" s="2087"/>
      <c r="F30" s="2092">
        <f>+BudgetWorksheet!$Q234</f>
        <v>1250</v>
      </c>
      <c r="G30" s="2087"/>
      <c r="H30" s="2092">
        <f>+BudgetWorksheet!$Z234</f>
        <v>1945.9999999999998</v>
      </c>
      <c r="I30" s="238"/>
      <c r="L30" s="86">
        <f t="shared" si="0"/>
        <v>0</v>
      </c>
      <c r="M30" s="79">
        <f t="shared" si="1"/>
        <v>0</v>
      </c>
      <c r="N30" s="212"/>
      <c r="O30" s="96">
        <f t="shared" si="2"/>
        <v>695.99999999999977</v>
      </c>
      <c r="P30" s="127">
        <f t="shared" si="3"/>
        <v>0.55679999999999985</v>
      </c>
      <c r="Q30" s="212"/>
      <c r="R30" s="67">
        <f t="shared" si="4"/>
        <v>695.99999999999977</v>
      </c>
      <c r="S30" s="80">
        <f t="shared" si="5"/>
        <v>0.55679999999999985</v>
      </c>
    </row>
    <row r="31" spans="1:19" ht="14.25" customHeight="1">
      <c r="A31" s="52" t="s">
        <v>1308</v>
      </c>
      <c r="B31" s="1"/>
      <c r="C31" s="7"/>
      <c r="D31" s="2092"/>
      <c r="E31" s="2087"/>
      <c r="F31" s="2092"/>
      <c r="G31" s="2087"/>
      <c r="H31" s="2092">
        <f>+BudgetWorksheet!$Z235</f>
        <v>1925</v>
      </c>
      <c r="I31" s="238"/>
      <c r="L31" s="86"/>
      <c r="M31" s="79"/>
      <c r="N31" s="212"/>
      <c r="O31" s="96"/>
      <c r="P31" s="127"/>
      <c r="Q31" s="212"/>
      <c r="R31" s="67"/>
      <c r="S31" s="80"/>
    </row>
    <row r="32" spans="1:19">
      <c r="A32" s="52" t="s">
        <v>553</v>
      </c>
      <c r="B32" s="7"/>
      <c r="C32" s="7"/>
      <c r="D32" s="2092">
        <f>+BudgetWorksheet!$H235</f>
        <v>0</v>
      </c>
      <c r="E32" s="2087"/>
      <c r="F32" s="2092">
        <f>+BudgetWorksheet!$Q235</f>
        <v>0</v>
      </c>
      <c r="G32" s="2087"/>
      <c r="H32" s="2092">
        <v>0</v>
      </c>
      <c r="I32" s="238"/>
      <c r="L32" s="86">
        <f t="shared" si="0"/>
        <v>0</v>
      </c>
      <c r="M32" s="79">
        <f t="shared" si="1"/>
        <v>0</v>
      </c>
      <c r="N32" s="212"/>
      <c r="O32" s="96">
        <f t="shared" si="2"/>
        <v>0</v>
      </c>
      <c r="P32" s="127">
        <f t="shared" si="3"/>
        <v>0</v>
      </c>
      <c r="Q32" s="212"/>
      <c r="R32" s="67">
        <f t="shared" si="4"/>
        <v>0</v>
      </c>
      <c r="S32" s="80">
        <f t="shared" si="5"/>
        <v>0</v>
      </c>
    </row>
    <row r="33" spans="1:19">
      <c r="A33" s="52" t="s">
        <v>4199</v>
      </c>
      <c r="B33" s="7"/>
      <c r="C33" s="7"/>
      <c r="D33" s="2094"/>
      <c r="E33" s="2087"/>
      <c r="F33" s="2094"/>
      <c r="G33" s="2087"/>
      <c r="H33" s="2094">
        <f>+BudgetWorksheet!$Z236</f>
        <v>32</v>
      </c>
      <c r="I33" s="238"/>
      <c r="L33" s="86"/>
      <c r="M33" s="79"/>
      <c r="N33" s="212"/>
      <c r="O33" s="96"/>
      <c r="P33" s="127"/>
      <c r="Q33" s="212"/>
      <c r="R33" s="67"/>
      <c r="S33" s="80"/>
    </row>
    <row r="34" spans="1:19">
      <c r="A34" s="52" t="s">
        <v>3416</v>
      </c>
      <c r="B34" s="7"/>
      <c r="C34" s="7"/>
      <c r="D34" s="2094">
        <f>+BudgetWorksheet!$H236</f>
        <v>700</v>
      </c>
      <c r="E34" s="2087"/>
      <c r="F34" s="2094">
        <f>+BudgetWorksheet!$Q236</f>
        <v>0</v>
      </c>
      <c r="G34" s="2087"/>
      <c r="H34" s="2094">
        <v>0</v>
      </c>
      <c r="I34" s="238"/>
      <c r="L34" s="86">
        <f>+F34-D34</f>
        <v>-700</v>
      </c>
      <c r="M34" s="79">
        <f>IF(D34&gt;0,+(F34-D34)/D34,0)</f>
        <v>-1</v>
      </c>
      <c r="N34" s="212"/>
      <c r="O34" s="96">
        <f>+H34-D34</f>
        <v>-700</v>
      </c>
      <c r="P34" s="127">
        <f>IF(D34&gt;0,+(H34-D34)/D34,0)</f>
        <v>-1</v>
      </c>
      <c r="Q34" s="212"/>
      <c r="R34" s="67">
        <f>+H34-F34</f>
        <v>0</v>
      </c>
      <c r="S34" s="80">
        <f>IF(F34&gt;0,+(H34-F34)/F34,0)</f>
        <v>0</v>
      </c>
    </row>
    <row r="35" spans="1:19" ht="13.5" thickBot="1">
      <c r="A35" s="655" t="s">
        <v>2319</v>
      </c>
      <c r="B35" s="655" t="s">
        <v>2319</v>
      </c>
      <c r="C35" s="1156" t="s">
        <v>545</v>
      </c>
      <c r="D35" s="2083">
        <f>SUM(D23:D34)</f>
        <v>2450</v>
      </c>
      <c r="E35" s="2085"/>
      <c r="F35" s="2083">
        <f>SUM(F23:F34)</f>
        <v>2022</v>
      </c>
      <c r="G35" s="2085"/>
      <c r="H35" s="2083">
        <f>SUM(H23:H34)</f>
        <v>13647.890000000001</v>
      </c>
      <c r="I35" s="238"/>
      <c r="L35" s="87">
        <f>+F35-D35</f>
        <v>-428</v>
      </c>
      <c r="M35" s="69">
        <f>IF(D35&gt;0,+(F35-D35)/D35,0)</f>
        <v>-0.17469387755102042</v>
      </c>
      <c r="N35" s="213"/>
      <c r="O35" s="223">
        <f>+H35-D35</f>
        <v>11197.890000000001</v>
      </c>
      <c r="P35" s="222">
        <f>IF(D35&gt;0,+(H35-D35)/D35,0)</f>
        <v>4.570567346938776</v>
      </c>
      <c r="Q35" s="213"/>
      <c r="R35" s="68">
        <f>+H35-F35</f>
        <v>11625.890000000001</v>
      </c>
      <c r="S35" s="88">
        <f>IF(F35&gt;0,+(H35-F35)/F35,0)</f>
        <v>5.7496983184965389</v>
      </c>
    </row>
    <row r="36" spans="1:19" ht="4.5" customHeight="1" thickTop="1">
      <c r="A36" s="1"/>
      <c r="B36" s="1"/>
      <c r="C36" s="2"/>
      <c r="D36" s="2086"/>
      <c r="E36" s="2082"/>
      <c r="F36" s="2086"/>
      <c r="G36" s="2082"/>
      <c r="H36" s="2086"/>
      <c r="I36" s="238"/>
      <c r="L36" s="76"/>
      <c r="M36" s="10"/>
      <c r="N36" s="212"/>
      <c r="O36" s="82"/>
      <c r="P36" s="82"/>
      <c r="Q36" s="212"/>
      <c r="S36" s="78"/>
    </row>
    <row r="37" spans="1:19">
      <c r="A37" s="260" t="s">
        <v>554</v>
      </c>
      <c r="B37" s="1"/>
      <c r="C37" s="1"/>
      <c r="D37" s="2095"/>
      <c r="E37" s="2082"/>
      <c r="F37" s="2095"/>
      <c r="G37" s="2082"/>
      <c r="H37" s="2095"/>
      <c r="I37" s="238"/>
      <c r="L37" s="76"/>
      <c r="M37" s="10"/>
      <c r="N37" s="212"/>
      <c r="O37" s="82"/>
      <c r="P37" s="82"/>
      <c r="Q37" s="212"/>
      <c r="S37" s="78"/>
    </row>
    <row r="38" spans="1:19">
      <c r="A38" s="1" t="s">
        <v>555</v>
      </c>
      <c r="B38" s="1"/>
      <c r="C38" s="1"/>
      <c r="D38" s="2080">
        <f>+BudgetWorksheet!$H283</f>
        <v>0</v>
      </c>
      <c r="E38" s="2082"/>
      <c r="F38" s="2080">
        <f>+BudgetWorksheet!$Q283</f>
        <v>2500</v>
      </c>
      <c r="G38" s="2082"/>
      <c r="H38" s="2080">
        <f>+BudgetWorksheet!$Z283</f>
        <v>0</v>
      </c>
      <c r="I38" s="238"/>
      <c r="L38" s="86">
        <f>+F38-D38</f>
        <v>2500</v>
      </c>
      <c r="M38" s="79">
        <f>IF(D38&gt;0,+(F38-D38)/D38,0)</f>
        <v>0</v>
      </c>
      <c r="N38" s="212"/>
      <c r="O38" s="96">
        <f>+H38-D38</f>
        <v>0</v>
      </c>
      <c r="P38" s="127">
        <f>IF(D38&gt;0,+(H38-D38)/D38,0)</f>
        <v>0</v>
      </c>
      <c r="Q38" s="212"/>
      <c r="R38" s="67">
        <f>+H38-F38</f>
        <v>-2500</v>
      </c>
      <c r="S38" s="80">
        <f>IF(F38&gt;0,+(H38-F38)/F38,0)</f>
        <v>-1</v>
      </c>
    </row>
    <row r="39" spans="1:19">
      <c r="A39" s="1" t="s">
        <v>556</v>
      </c>
      <c r="B39" s="1"/>
      <c r="C39" s="1"/>
      <c r="D39" s="2088">
        <f>+BudgetWorksheet!$H289</f>
        <v>20700</v>
      </c>
      <c r="E39" s="2082"/>
      <c r="F39" s="2088">
        <f>+BudgetWorksheet!$Q289</f>
        <v>4288</v>
      </c>
      <c r="G39" s="2082" t="s">
        <v>2319</v>
      </c>
      <c r="H39" s="2088">
        <f>+BudgetWorksheet!$Z289</f>
        <v>5497</v>
      </c>
      <c r="I39" s="238"/>
      <c r="L39" s="86">
        <f>+F39-D39</f>
        <v>-16412</v>
      </c>
      <c r="M39" s="79">
        <f>IF(D39&gt;0,+(F39-D39)/D39,0)</f>
        <v>-0.79285024154589367</v>
      </c>
      <c r="N39" s="212"/>
      <c r="O39" s="96">
        <f>+H39-D39</f>
        <v>-15203</v>
      </c>
      <c r="P39" s="127">
        <f>IF(D39&gt;0,+(H39-D39)/D39,0)</f>
        <v>-0.73444444444444446</v>
      </c>
      <c r="Q39" s="212"/>
      <c r="R39" s="67">
        <f>+H39-F39</f>
        <v>1209</v>
      </c>
      <c r="S39" s="80">
        <f>IF(F39&gt;0,+(H39-F39)/F39,0)</f>
        <v>0.28194962686567165</v>
      </c>
    </row>
    <row r="40" spans="1:19" ht="13.5" thickBot="1">
      <c r="A40" s="655"/>
      <c r="B40" s="655"/>
      <c r="C40" s="1156" t="s">
        <v>557</v>
      </c>
      <c r="D40" s="2083">
        <f>SUM(D38:D39)</f>
        <v>20700</v>
      </c>
      <c r="E40" s="2085"/>
      <c r="F40" s="2083">
        <f>SUM(F38:F39)</f>
        <v>6788</v>
      </c>
      <c r="G40" s="2085"/>
      <c r="H40" s="2083">
        <f>SUM(H38:H39)</f>
        <v>5497</v>
      </c>
      <c r="I40" s="238"/>
      <c r="L40" s="87">
        <f>+F40-D40</f>
        <v>-13912</v>
      </c>
      <c r="M40" s="69">
        <f>IF(D40&gt;0,+(F40-D40)/D40,0)</f>
        <v>-0.67207729468599031</v>
      </c>
      <c r="N40" s="213"/>
      <c r="O40" s="223">
        <f>+H40-D40</f>
        <v>-15203</v>
      </c>
      <c r="P40" s="222">
        <f>IF(D40&gt;0,+(H40-D40)/D40,0)</f>
        <v>-0.73444444444444446</v>
      </c>
      <c r="Q40" s="213"/>
      <c r="R40" s="68">
        <f>+H40-F40</f>
        <v>-1291</v>
      </c>
      <c r="S40" s="88">
        <f>IF(F40&gt;0,+(H40-F40)/F40,0)</f>
        <v>-0.19018856806128462</v>
      </c>
    </row>
    <row r="41" spans="1:19" ht="6" customHeight="1" thickTop="1">
      <c r="A41" s="1"/>
      <c r="B41" s="1"/>
      <c r="C41" s="2"/>
      <c r="D41" s="2096"/>
      <c r="E41" s="2082"/>
      <c r="F41" s="2096"/>
      <c r="G41" s="2082"/>
      <c r="H41" s="2096"/>
      <c r="I41" s="238"/>
      <c r="L41" s="76"/>
      <c r="M41" s="10"/>
      <c r="N41" s="212"/>
      <c r="O41" s="82"/>
      <c r="P41" s="82"/>
      <c r="Q41" s="212"/>
      <c r="S41" s="78"/>
    </row>
    <row r="42" spans="1:19">
      <c r="A42" s="261" t="s">
        <v>2188</v>
      </c>
      <c r="B42" s="51"/>
      <c r="C42" s="53" t="s">
        <v>2189</v>
      </c>
      <c r="D42" s="2096"/>
      <c r="E42" s="2082"/>
      <c r="F42" s="2096"/>
      <c r="G42" s="2082"/>
      <c r="H42" s="2096"/>
      <c r="I42" s="238"/>
      <c r="L42" s="76"/>
      <c r="M42" s="10"/>
      <c r="N42" s="212"/>
      <c r="O42" s="82"/>
      <c r="P42" s="82"/>
      <c r="Q42" s="212"/>
      <c r="S42" s="78"/>
    </row>
    <row r="43" spans="1:19">
      <c r="A43" s="54" t="s">
        <v>265</v>
      </c>
      <c r="B43" s="51"/>
      <c r="C43" s="53"/>
      <c r="D43" s="2097">
        <f>+BudgetWorksheet!$H240</f>
        <v>0</v>
      </c>
      <c r="E43" s="2082"/>
      <c r="F43" s="2097">
        <f>BudgetWorksheet!$Q240</f>
        <v>0</v>
      </c>
      <c r="G43" s="2082"/>
      <c r="H43" s="2097">
        <f>BudgetWorksheet!$Z240</f>
        <v>0</v>
      </c>
      <c r="I43" s="238"/>
      <c r="L43" s="86">
        <f>+F43-D43</f>
        <v>0</v>
      </c>
      <c r="M43" s="79">
        <f>IF(D43&gt;0,+(F43-D43)/D43,0)</f>
        <v>0</v>
      </c>
      <c r="N43" s="212"/>
      <c r="O43" s="96">
        <f>+H43-D43</f>
        <v>0</v>
      </c>
      <c r="P43" s="127">
        <f>IF(D43&gt;0,+(H43-D43)/D43,0)</f>
        <v>0</v>
      </c>
      <c r="Q43" s="212"/>
      <c r="R43" s="67">
        <f>+H43-F43</f>
        <v>0</v>
      </c>
      <c r="S43" s="80">
        <f>IF(F43&gt;0,+(H43-F43)/F43,0)</f>
        <v>0</v>
      </c>
    </row>
    <row r="44" spans="1:19">
      <c r="A44" s="54" t="s">
        <v>266</v>
      </c>
      <c r="B44" s="51"/>
      <c r="C44" s="53"/>
      <c r="D44" s="2097">
        <f>BudgetWorksheet!H246</f>
        <v>0</v>
      </c>
      <c r="E44" s="2082"/>
      <c r="F44" s="2097">
        <f>BudgetWorksheet!$Q246</f>
        <v>0</v>
      </c>
      <c r="G44" s="2082"/>
      <c r="H44" s="2097">
        <f>BudgetWorksheet!$Z246</f>
        <v>0</v>
      </c>
      <c r="I44" s="238"/>
      <c r="L44" s="86">
        <f>+F44-D44</f>
        <v>0</v>
      </c>
      <c r="M44" s="79">
        <f>IF(D44&gt;0,+(F44-D44)/D44,0)</f>
        <v>0</v>
      </c>
      <c r="N44" s="212"/>
      <c r="O44" s="96">
        <f>+H44-D44</f>
        <v>0</v>
      </c>
      <c r="P44" s="127">
        <f>IF(D44&gt;0,+(H44-D44)/D44,0)</f>
        <v>0</v>
      </c>
      <c r="Q44" s="212"/>
      <c r="R44" s="67">
        <f>+H44-F44</f>
        <v>0</v>
      </c>
      <c r="S44" s="80">
        <f>IF(F44&gt;0,+(H44-F44)/F44,0)</f>
        <v>0</v>
      </c>
    </row>
    <row r="45" spans="1:19">
      <c r="A45" s="54" t="s">
        <v>3416</v>
      </c>
      <c r="B45" s="51"/>
      <c r="C45" s="1"/>
      <c r="D45" s="2098">
        <f>BudgetWorksheet!H252+BudgetWorksheet!H261+BudgetWorksheet!H262</f>
        <v>2000.2199999999998</v>
      </c>
      <c r="E45" s="2082"/>
      <c r="F45" s="2098">
        <f>BudgetWorksheet!$Q252+BudgetWorksheet!Q261</f>
        <v>2020</v>
      </c>
      <c r="G45" s="2082"/>
      <c r="H45" s="2098">
        <f>BudgetWorksheet!$Z252+BudgetWorksheet!Z261+BudgetWorksheet!Z262</f>
        <v>81.375599999999991</v>
      </c>
      <c r="I45" s="238"/>
      <c r="L45" s="86">
        <f>+F45-D45</f>
        <v>19.7800000000002</v>
      </c>
      <c r="M45" s="79">
        <f>IF(D45&gt;0,+(F45-D45)/D45,0)</f>
        <v>9.888912219655939E-3</v>
      </c>
      <c r="N45" s="212"/>
      <c r="O45" s="96">
        <f>+H45-D45</f>
        <v>-1918.8443999999997</v>
      </c>
      <c r="P45" s="127">
        <f>IF(D45&gt;0,+(H45-D45)/D45,0)</f>
        <v>-0.95931667516573171</v>
      </c>
      <c r="Q45" s="212"/>
      <c r="R45" s="67">
        <f>+H45-F45</f>
        <v>-1938.6243999999999</v>
      </c>
      <c r="S45" s="80">
        <f>IF(F45&gt;0,+(H45-F45)/F45,0)</f>
        <v>-0.95971504950495046</v>
      </c>
    </row>
    <row r="46" spans="1:19" ht="13.5" thickBot="1">
      <c r="A46" s="655" t="s">
        <v>2319</v>
      </c>
      <c r="B46" s="655"/>
      <c r="C46" s="1156" t="s">
        <v>557</v>
      </c>
      <c r="D46" s="2083">
        <f>SUM(D43:D45)</f>
        <v>2000.2199999999998</v>
      </c>
      <c r="E46" s="2085"/>
      <c r="F46" s="2083">
        <f>SUM(F43:F45)</f>
        <v>2020</v>
      </c>
      <c r="G46" s="2085"/>
      <c r="H46" s="2083">
        <f>SUM(H43:H45)</f>
        <v>81.375599999999991</v>
      </c>
      <c r="I46" s="238"/>
      <c r="L46" s="87">
        <f>+F46-D46</f>
        <v>19.7800000000002</v>
      </c>
      <c r="M46" s="69">
        <f>IF(D46&gt;0,+(F46-D46)/D46,0)</f>
        <v>9.888912219655939E-3</v>
      </c>
      <c r="N46" s="213"/>
      <c r="O46" s="223">
        <f>+H46-D46</f>
        <v>-1918.8443999999997</v>
      </c>
      <c r="P46" s="222">
        <f>IF(D46&gt;0,+(H46-D46)/D46,0)</f>
        <v>-0.95931667516573171</v>
      </c>
      <c r="Q46" s="213"/>
      <c r="R46" s="68">
        <f>+H46-F46</f>
        <v>-1938.6243999999999</v>
      </c>
      <c r="S46" s="88">
        <f>IF(F46&gt;0,+(H46-F46)/F46,0)</f>
        <v>-0.95971504950495046</v>
      </c>
    </row>
    <row r="47" spans="1:19" ht="4.5" customHeight="1" thickTop="1">
      <c r="A47" s="1"/>
      <c r="B47" s="1"/>
      <c r="C47" s="2"/>
      <c r="D47" s="2086"/>
      <c r="E47" s="2082"/>
      <c r="F47" s="2086"/>
      <c r="G47" s="2082"/>
      <c r="H47" s="2086"/>
      <c r="I47" s="238"/>
      <c r="L47" s="76"/>
      <c r="M47" s="10"/>
      <c r="N47" s="212"/>
      <c r="O47" s="82"/>
      <c r="P47" s="82"/>
      <c r="Q47" s="212"/>
      <c r="S47" s="78"/>
    </row>
    <row r="48" spans="1:19">
      <c r="A48" s="260" t="s">
        <v>267</v>
      </c>
      <c r="B48" s="1"/>
      <c r="C48" s="2"/>
      <c r="D48" s="2086"/>
      <c r="E48" s="2082"/>
      <c r="F48" s="2086"/>
      <c r="G48" s="2082"/>
      <c r="H48" s="2086"/>
      <c r="I48" s="238"/>
      <c r="L48" s="76"/>
      <c r="M48" s="10"/>
      <c r="N48" s="212"/>
      <c r="O48" s="82"/>
      <c r="P48" s="82"/>
      <c r="Q48" s="212"/>
      <c r="S48" s="78"/>
    </row>
    <row r="49" spans="1:19">
      <c r="A49" s="55" t="s">
        <v>1062</v>
      </c>
      <c r="B49" s="1"/>
      <c r="C49" s="2"/>
      <c r="D49" s="2080">
        <f>+BudgetWorksheet!$H297+BudgetWorksheet!H298</f>
        <v>0</v>
      </c>
      <c r="E49" s="2082"/>
      <c r="F49" s="2080">
        <f>+BudgetWorksheet!$Q297+BudgetWorksheet!Q298</f>
        <v>4368</v>
      </c>
      <c r="G49" s="2082"/>
      <c r="H49" s="2080">
        <v>0</v>
      </c>
      <c r="I49" s="238"/>
      <c r="L49" s="86">
        <f t="shared" ref="L49:L66" si="6">+F49-D49</f>
        <v>4368</v>
      </c>
      <c r="M49" s="79">
        <f t="shared" ref="M49:M66" si="7">IF(D49&gt;0,+(F49-D49)/D49,0)</f>
        <v>0</v>
      </c>
      <c r="N49" s="212"/>
      <c r="O49" s="96">
        <f t="shared" ref="O49:O66" si="8">+H49-D49</f>
        <v>0</v>
      </c>
      <c r="P49" s="127">
        <f t="shared" ref="P49:P66" si="9">IF(D49&gt;0,+(H49-D49)/D49,0)</f>
        <v>0</v>
      </c>
      <c r="Q49" s="212"/>
      <c r="R49" s="67">
        <f t="shared" ref="R49:R66" si="10">+H49-F49</f>
        <v>-4368</v>
      </c>
      <c r="S49" s="80">
        <f t="shared" ref="S49:S66" si="11">IF(F49&gt;0,+(H49-F49)/F49,0)</f>
        <v>-1</v>
      </c>
    </row>
    <row r="50" spans="1:19">
      <c r="A50" s="55" t="s">
        <v>269</v>
      </c>
      <c r="B50" s="1"/>
      <c r="C50" s="2"/>
      <c r="D50" s="2080">
        <f>+BudgetWorksheet!$H299</f>
        <v>0</v>
      </c>
      <c r="E50" s="2082"/>
      <c r="F50" s="2080">
        <f>+BudgetWorksheet!$Q299</f>
        <v>0</v>
      </c>
      <c r="G50" s="2082"/>
      <c r="H50" s="2080">
        <v>0</v>
      </c>
      <c r="I50" s="238"/>
      <c r="L50" s="86">
        <f t="shared" si="6"/>
        <v>0</v>
      </c>
      <c r="M50" s="79">
        <f t="shared" si="7"/>
        <v>0</v>
      </c>
      <c r="N50" s="212"/>
      <c r="O50" s="96">
        <f t="shared" si="8"/>
        <v>0</v>
      </c>
      <c r="P50" s="127">
        <f t="shared" si="9"/>
        <v>0</v>
      </c>
      <c r="Q50" s="212"/>
      <c r="R50" s="67">
        <f t="shared" si="10"/>
        <v>0</v>
      </c>
      <c r="S50" s="80">
        <f t="shared" si="11"/>
        <v>0</v>
      </c>
    </row>
    <row r="51" spans="1:19">
      <c r="A51" s="55" t="s">
        <v>270</v>
      </c>
      <c r="B51" s="1"/>
      <c r="C51" s="2"/>
      <c r="D51" s="2080">
        <f>+BudgetWorksheet!$H300</f>
        <v>200</v>
      </c>
      <c r="E51" s="2082"/>
      <c r="F51" s="2080">
        <f>+BudgetWorksheet!$Q300</f>
        <v>200</v>
      </c>
      <c r="G51" s="2082"/>
      <c r="H51" s="2080">
        <v>0</v>
      </c>
      <c r="I51" s="238"/>
      <c r="L51" s="86">
        <f t="shared" si="6"/>
        <v>0</v>
      </c>
      <c r="M51" s="79">
        <f t="shared" si="7"/>
        <v>0</v>
      </c>
      <c r="N51" s="212"/>
      <c r="O51" s="96">
        <f t="shared" si="8"/>
        <v>-200</v>
      </c>
      <c r="P51" s="127">
        <f t="shared" si="9"/>
        <v>-1</v>
      </c>
      <c r="Q51" s="212"/>
      <c r="R51" s="67">
        <f t="shared" si="10"/>
        <v>-200</v>
      </c>
      <c r="S51" s="80">
        <f t="shared" si="11"/>
        <v>-1</v>
      </c>
    </row>
    <row r="52" spans="1:19">
      <c r="A52" s="55" t="s">
        <v>271</v>
      </c>
      <c r="B52" s="1"/>
      <c r="C52" s="2"/>
      <c r="D52" s="2080">
        <f>+BudgetWorksheet!$H301</f>
        <v>3000</v>
      </c>
      <c r="E52" s="2082"/>
      <c r="F52" s="2080">
        <f>+BudgetWorksheet!$Q301</f>
        <v>2000</v>
      </c>
      <c r="G52" s="2082"/>
      <c r="H52" s="2080">
        <v>0</v>
      </c>
      <c r="I52" s="238"/>
      <c r="L52" s="86">
        <f t="shared" si="6"/>
        <v>-1000</v>
      </c>
      <c r="M52" s="79">
        <f t="shared" si="7"/>
        <v>-0.33333333333333331</v>
      </c>
      <c r="N52" s="212"/>
      <c r="O52" s="96">
        <f t="shared" si="8"/>
        <v>-3000</v>
      </c>
      <c r="P52" s="127">
        <f t="shared" si="9"/>
        <v>-1</v>
      </c>
      <c r="Q52" s="212"/>
      <c r="R52" s="67">
        <f t="shared" si="10"/>
        <v>-2000</v>
      </c>
      <c r="S52" s="80">
        <f t="shared" si="11"/>
        <v>-1</v>
      </c>
    </row>
    <row r="53" spans="1:19">
      <c r="A53" s="55" t="s">
        <v>272</v>
      </c>
      <c r="B53" s="1"/>
      <c r="C53" s="2"/>
      <c r="D53" s="2080">
        <f>+BudgetWorksheet!$H302</f>
        <v>0</v>
      </c>
      <c r="E53" s="2082"/>
      <c r="F53" s="2080">
        <f>+BudgetWorksheet!$Q302</f>
        <v>0</v>
      </c>
      <c r="G53" s="2082"/>
      <c r="H53" s="2080">
        <v>0</v>
      </c>
      <c r="I53" s="238"/>
      <c r="L53" s="86">
        <f t="shared" si="6"/>
        <v>0</v>
      </c>
      <c r="M53" s="79">
        <f t="shared" si="7"/>
        <v>0</v>
      </c>
      <c r="N53" s="212"/>
      <c r="O53" s="96">
        <f t="shared" si="8"/>
        <v>0</v>
      </c>
      <c r="P53" s="127">
        <f t="shared" si="9"/>
        <v>0</v>
      </c>
      <c r="Q53" s="212"/>
      <c r="R53" s="67">
        <f t="shared" si="10"/>
        <v>0</v>
      </c>
      <c r="S53" s="80">
        <f t="shared" si="11"/>
        <v>0</v>
      </c>
    </row>
    <row r="54" spans="1:19">
      <c r="A54" s="55" t="s">
        <v>273</v>
      </c>
      <c r="B54" s="1"/>
      <c r="C54" s="2"/>
      <c r="D54" s="2080">
        <f>+BudgetWorksheet!$H303</f>
        <v>35923</v>
      </c>
      <c r="E54" s="2082"/>
      <c r="F54" s="2080">
        <f>+BudgetWorksheet!$Q303</f>
        <v>35923</v>
      </c>
      <c r="G54" s="2082"/>
      <c r="H54" s="2080">
        <v>0</v>
      </c>
      <c r="I54" s="238"/>
      <c r="L54" s="86">
        <f t="shared" si="6"/>
        <v>0</v>
      </c>
      <c r="M54" s="79">
        <f t="shared" si="7"/>
        <v>0</v>
      </c>
      <c r="N54" s="212"/>
      <c r="O54" s="96">
        <f t="shared" si="8"/>
        <v>-35923</v>
      </c>
      <c r="P54" s="127">
        <f t="shared" si="9"/>
        <v>-1</v>
      </c>
      <c r="Q54" s="212"/>
      <c r="R54" s="67">
        <f t="shared" si="10"/>
        <v>-35923</v>
      </c>
      <c r="S54" s="80">
        <f t="shared" si="11"/>
        <v>-1</v>
      </c>
    </row>
    <row r="55" spans="1:19">
      <c r="A55" s="56" t="s">
        <v>274</v>
      </c>
      <c r="B55" s="1"/>
      <c r="C55" s="2"/>
      <c r="D55" s="2080">
        <f>+BudgetWorksheet!$H304</f>
        <v>0</v>
      </c>
      <c r="E55" s="2082"/>
      <c r="F55" s="2080">
        <f>+BudgetWorksheet!$Q304</f>
        <v>0</v>
      </c>
      <c r="G55" s="2082"/>
      <c r="H55" s="2080">
        <v>0</v>
      </c>
      <c r="I55" s="238"/>
      <c r="L55" s="86">
        <f t="shared" si="6"/>
        <v>0</v>
      </c>
      <c r="M55" s="79">
        <f t="shared" si="7"/>
        <v>0</v>
      </c>
      <c r="N55" s="212"/>
      <c r="O55" s="96">
        <f t="shared" si="8"/>
        <v>0</v>
      </c>
      <c r="P55" s="127">
        <f t="shared" si="9"/>
        <v>0</v>
      </c>
      <c r="Q55" s="212"/>
      <c r="R55" s="67">
        <f t="shared" si="10"/>
        <v>0</v>
      </c>
      <c r="S55" s="80">
        <f t="shared" si="11"/>
        <v>0</v>
      </c>
    </row>
    <row r="56" spans="1:19">
      <c r="A56" s="56" t="s">
        <v>275</v>
      </c>
      <c r="B56" s="1"/>
      <c r="C56" s="2"/>
      <c r="D56" s="2080">
        <f>+BudgetWorksheet!$H305</f>
        <v>0</v>
      </c>
      <c r="E56" s="2082"/>
      <c r="F56" s="2080">
        <f>+BudgetWorksheet!$Q305</f>
        <v>0</v>
      </c>
      <c r="G56" s="2082"/>
      <c r="H56" s="2080">
        <v>0</v>
      </c>
      <c r="I56" s="238"/>
      <c r="L56" s="86">
        <f t="shared" si="6"/>
        <v>0</v>
      </c>
      <c r="M56" s="79">
        <f t="shared" si="7"/>
        <v>0</v>
      </c>
      <c r="N56" s="212"/>
      <c r="O56" s="96">
        <f t="shared" si="8"/>
        <v>0</v>
      </c>
      <c r="P56" s="127">
        <f t="shared" si="9"/>
        <v>0</v>
      </c>
      <c r="Q56" s="212"/>
      <c r="R56" s="67">
        <f t="shared" si="10"/>
        <v>0</v>
      </c>
      <c r="S56" s="80">
        <f t="shared" si="11"/>
        <v>0</v>
      </c>
    </row>
    <row r="57" spans="1:19">
      <c r="A57" s="56" t="str">
        <f>BudgetWorksheet!U297</f>
        <v>Arrangements for Banquett</v>
      </c>
      <c r="B57" s="1"/>
      <c r="C57" s="2"/>
      <c r="D57" s="2080"/>
      <c r="E57" s="2082"/>
      <c r="F57" s="2080"/>
      <c r="G57" s="2082"/>
      <c r="H57" s="2080">
        <f>BudgetWorksheet!Z297</f>
        <v>3950.7</v>
      </c>
      <c r="I57" s="238"/>
      <c r="L57" s="86"/>
      <c r="M57" s="79"/>
      <c r="N57" s="212"/>
      <c r="O57" s="96"/>
      <c r="P57" s="127"/>
      <c r="Q57" s="212"/>
      <c r="R57" s="67"/>
      <c r="S57" s="80"/>
    </row>
    <row r="58" spans="1:19">
      <c r="A58" s="56" t="str">
        <f>BudgetWorksheet!U298</f>
        <v xml:space="preserve"> Music licensing fees</v>
      </c>
      <c r="B58" s="1"/>
      <c r="C58" s="2"/>
      <c r="D58" s="2080"/>
      <c r="E58" s="2082"/>
      <c r="F58" s="2080"/>
      <c r="G58" s="2082"/>
      <c r="H58" s="2080">
        <f>BudgetWorksheet!Z298</f>
        <v>663.17</v>
      </c>
      <c r="I58" s="238"/>
      <c r="L58" s="86"/>
      <c r="M58" s="79"/>
      <c r="N58" s="212"/>
      <c r="O58" s="96"/>
      <c r="P58" s="127"/>
      <c r="Q58" s="212"/>
      <c r="R58" s="67"/>
      <c r="S58" s="80"/>
    </row>
    <row r="59" spans="1:19">
      <c r="A59" s="56" t="str">
        <f>BudgetWorksheet!U299</f>
        <v>Taxi fees</v>
      </c>
      <c r="B59" s="1"/>
      <c r="C59" s="2"/>
      <c r="D59" s="2080"/>
      <c r="E59" s="2082"/>
      <c r="F59" s="2080"/>
      <c r="G59" s="2082"/>
      <c r="H59" s="2080">
        <f>BudgetWorksheet!Z299</f>
        <v>196.27</v>
      </c>
      <c r="I59" s="238"/>
      <c r="L59" s="86"/>
      <c r="M59" s="79"/>
      <c r="N59" s="212"/>
      <c r="O59" s="96"/>
      <c r="P59" s="127"/>
      <c r="Q59" s="212"/>
      <c r="R59" s="67"/>
      <c r="S59" s="80"/>
    </row>
    <row r="60" spans="1:19">
      <c r="A60" s="56" t="str">
        <f>BudgetWorksheet!U300</f>
        <v>Gratuities</v>
      </c>
      <c r="B60" s="1"/>
      <c r="C60" s="2"/>
      <c r="D60" s="2080"/>
      <c r="E60" s="2082"/>
      <c r="F60" s="2080"/>
      <c r="G60" s="2082"/>
      <c r="H60" s="2080">
        <f>BudgetWorksheet!Z300</f>
        <v>450</v>
      </c>
      <c r="I60" s="238"/>
      <c r="L60" s="86"/>
      <c r="M60" s="79"/>
      <c r="N60" s="212"/>
      <c r="O60" s="96"/>
      <c r="P60" s="127"/>
      <c r="Q60" s="212"/>
      <c r="R60" s="67"/>
      <c r="S60" s="80"/>
    </row>
    <row r="61" spans="1:19">
      <c r="A61" s="56" t="str">
        <f>BudgetWorksheet!U301</f>
        <v>Name badges (covers)</v>
      </c>
      <c r="B61" s="1"/>
      <c r="C61" s="2"/>
      <c r="D61" s="2080"/>
      <c r="E61" s="2082"/>
      <c r="F61" s="2080"/>
      <c r="G61" s="2082"/>
      <c r="H61" s="2080">
        <f>BudgetWorksheet!Z301</f>
        <v>245</v>
      </c>
      <c r="I61" s="238"/>
      <c r="L61" s="86"/>
      <c r="M61" s="79"/>
      <c r="N61" s="212"/>
      <c r="O61" s="96"/>
      <c r="P61" s="127"/>
      <c r="Q61" s="212"/>
      <c r="R61" s="67"/>
      <c r="S61" s="80"/>
    </row>
    <row r="62" spans="1:19">
      <c r="A62" s="56" t="str">
        <f>BudgetWorksheet!U302</f>
        <v>Performance Wine Tasting Evening</v>
      </c>
      <c r="B62" s="1"/>
      <c r="C62" s="2"/>
      <c r="D62" s="2080"/>
      <c r="E62" s="2082"/>
      <c r="F62" s="2080"/>
      <c r="G62" s="2082"/>
      <c r="H62" s="2080">
        <f>BudgetWorksheet!Z302</f>
        <v>1134.46</v>
      </c>
      <c r="I62" s="238"/>
      <c r="L62" s="86"/>
      <c r="M62" s="79"/>
      <c r="N62" s="212"/>
      <c r="O62" s="96"/>
      <c r="P62" s="127"/>
      <c r="Q62" s="212"/>
      <c r="R62" s="67"/>
      <c r="S62" s="80"/>
    </row>
    <row r="63" spans="1:19">
      <c r="A63" s="56" t="str">
        <f>BudgetWorksheet!U303</f>
        <v>Congress Center Karlsruhe</v>
      </c>
      <c r="B63" s="1"/>
      <c r="C63" s="2"/>
      <c r="D63" s="2080"/>
      <c r="E63" s="2082"/>
      <c r="F63" s="2080"/>
      <c r="G63" s="2082"/>
      <c r="H63" s="2080">
        <f>BudgetWorksheet!Z303</f>
        <v>43569.07</v>
      </c>
      <c r="I63" s="238"/>
      <c r="L63" s="86"/>
      <c r="M63" s="79"/>
      <c r="N63" s="212"/>
      <c r="O63" s="96"/>
      <c r="P63" s="127"/>
      <c r="Q63" s="212"/>
      <c r="R63" s="67"/>
      <c r="S63" s="80"/>
    </row>
    <row r="64" spans="1:19">
      <c r="A64" s="56" t="str">
        <f>BudgetWorksheet!U304</f>
        <v>Rental Equipment Laptops</v>
      </c>
      <c r="B64" s="1"/>
      <c r="C64" s="2"/>
      <c r="D64" s="2080"/>
      <c r="E64" s="2082"/>
      <c r="F64" s="2080"/>
      <c r="G64" s="2082"/>
      <c r="H64" s="2080">
        <f>BudgetWorksheet!Z304</f>
        <v>18000</v>
      </c>
      <c r="I64" s="238"/>
      <c r="L64" s="86"/>
      <c r="M64" s="79"/>
      <c r="N64" s="212"/>
      <c r="O64" s="96"/>
      <c r="P64" s="127"/>
      <c r="Q64" s="212"/>
      <c r="R64" s="67"/>
      <c r="S64" s="80"/>
    </row>
    <row r="65" spans="1:19">
      <c r="A65" s="56" t="str">
        <f>BudgetWorksheet!U305</f>
        <v>Server rental</v>
      </c>
      <c r="B65" s="1"/>
      <c r="C65" s="2"/>
      <c r="D65" s="2080"/>
      <c r="E65" s="2082"/>
      <c r="F65" s="2080"/>
      <c r="G65" s="2082"/>
      <c r="H65" s="2080">
        <f>BudgetWorksheet!Z305</f>
        <v>1000</v>
      </c>
      <c r="I65" s="238"/>
      <c r="L65" s="86"/>
      <c r="M65" s="79"/>
      <c r="N65" s="212"/>
      <c r="O65" s="96"/>
      <c r="P65" s="127"/>
      <c r="Q65" s="212"/>
      <c r="R65" s="67"/>
      <c r="S65" s="80"/>
    </row>
    <row r="66" spans="1:19">
      <c r="A66" s="56" t="s">
        <v>276</v>
      </c>
      <c r="B66" s="1"/>
      <c r="C66" s="2"/>
      <c r="D66" s="2080">
        <f>+BudgetWorksheet!$H306</f>
        <v>0</v>
      </c>
      <c r="E66" s="2082"/>
      <c r="F66" s="2080">
        <f>+BudgetWorksheet!$Q306</f>
        <v>0</v>
      </c>
      <c r="G66" s="2082"/>
      <c r="H66" s="2080">
        <f>+BudgetWorksheet!$Z306+BudgetWorksheet!Z307+BudgetWorksheet!Z308+BudgetWorksheet!Z309+BudgetWorksheet!Z310</f>
        <v>3291.92</v>
      </c>
      <c r="I66" s="238"/>
      <c r="L66" s="86">
        <f t="shared" si="6"/>
        <v>0</v>
      </c>
      <c r="M66" s="79">
        <f t="shared" si="7"/>
        <v>0</v>
      </c>
      <c r="N66" s="212"/>
      <c r="O66" s="96">
        <f t="shared" si="8"/>
        <v>3291.92</v>
      </c>
      <c r="P66" s="127">
        <f t="shared" si="9"/>
        <v>0</v>
      </c>
      <c r="Q66" s="212"/>
      <c r="R66" s="67">
        <f t="shared" si="10"/>
        <v>3291.92</v>
      </c>
      <c r="S66" s="80">
        <f t="shared" si="11"/>
        <v>0</v>
      </c>
    </row>
    <row r="67" spans="1:19">
      <c r="A67" s="56" t="s">
        <v>277</v>
      </c>
      <c r="B67" s="1"/>
      <c r="C67" s="2"/>
      <c r="D67" s="2080">
        <f>+BudgetWorksheet!$H311</f>
        <v>3500</v>
      </c>
      <c r="E67" s="2082"/>
      <c r="F67" s="2080">
        <f>+BudgetWorksheet!$Q311</f>
        <v>3500</v>
      </c>
      <c r="G67" s="2082"/>
      <c r="H67" s="2080">
        <v>0</v>
      </c>
      <c r="I67" s="238"/>
      <c r="L67" s="86">
        <f>+F67-D67</f>
        <v>0</v>
      </c>
      <c r="M67" s="79">
        <f>IF(D67&gt;0,+(F67-D67)/D67,0)</f>
        <v>0</v>
      </c>
      <c r="N67" s="212"/>
      <c r="O67" s="96">
        <f>+H67-D67</f>
        <v>-3500</v>
      </c>
      <c r="P67" s="127">
        <f>IF(D67&gt;0,+(H67-D67)/D67,0)</f>
        <v>-1</v>
      </c>
      <c r="Q67" s="212"/>
      <c r="R67" s="67">
        <f>+H67-F67</f>
        <v>-3500</v>
      </c>
      <c r="S67" s="80">
        <f>IF(F67&gt;0,+(H67-F67)/F67,0)</f>
        <v>-1</v>
      </c>
    </row>
    <row r="68" spans="1:19">
      <c r="A68" s="56" t="str">
        <f>BudgetWorksheet!U311</f>
        <v>Parking fees at Congress Center</v>
      </c>
      <c r="B68" s="1"/>
      <c r="C68" s="2"/>
      <c r="D68" s="2080"/>
      <c r="E68" s="2082"/>
      <c r="F68" s="2080"/>
      <c r="G68" s="2082"/>
      <c r="H68" s="2080">
        <f>BudgetWorksheet!Z311</f>
        <v>101.69</v>
      </c>
      <c r="I68" s="238"/>
      <c r="L68" s="86"/>
      <c r="M68" s="79"/>
      <c r="N68" s="212"/>
      <c r="O68" s="96"/>
      <c r="P68" s="127"/>
      <c r="Q68" s="212"/>
      <c r="R68" s="67"/>
      <c r="S68" s="80"/>
    </row>
    <row r="69" spans="1:19">
      <c r="A69" s="56" t="s">
        <v>278</v>
      </c>
      <c r="B69" s="1"/>
      <c r="C69" s="2"/>
      <c r="D69" s="2080">
        <f>+BudgetWorksheet!$H312</f>
        <v>500</v>
      </c>
      <c r="E69" s="2082"/>
      <c r="F69" s="2080">
        <f>+BudgetWorksheet!$Q312</f>
        <v>500</v>
      </c>
      <c r="G69" s="2082"/>
      <c r="H69" s="2080">
        <f>+BudgetWorksheet!$Z312</f>
        <v>8640.98</v>
      </c>
      <c r="I69" s="238"/>
      <c r="L69" s="86">
        <f>+F69-D69</f>
        <v>0</v>
      </c>
      <c r="M69" s="79">
        <f>IF(D69&gt;0,+(F69-D69)/D69,0)</f>
        <v>0</v>
      </c>
      <c r="N69" s="212"/>
      <c r="O69" s="96">
        <f>+H69-D69</f>
        <v>8140.98</v>
      </c>
      <c r="P69" s="127">
        <f>IF(D69&gt;0,+(H69-D69)/D69,0)</f>
        <v>16.281959999999998</v>
      </c>
      <c r="Q69" s="212"/>
      <c r="R69" s="67">
        <f>+H69-F69</f>
        <v>8140.98</v>
      </c>
      <c r="S69" s="80">
        <f>IF(F69&gt;0,+(H69-F69)/F69,0)</f>
        <v>16.281959999999998</v>
      </c>
    </row>
    <row r="70" spans="1:19">
      <c r="A70" s="56" t="s">
        <v>1063</v>
      </c>
      <c r="B70" s="1"/>
      <c r="C70" s="2"/>
      <c r="D70" s="2099">
        <f>+BudgetWorksheet!$H313</f>
        <v>100</v>
      </c>
      <c r="E70" s="2082"/>
      <c r="F70" s="2080">
        <f>+BudgetWorksheet!$Q313</f>
        <v>2000</v>
      </c>
      <c r="G70" s="2087"/>
      <c r="H70" s="2080">
        <f>+BudgetWorksheet!$Z313</f>
        <v>3739</v>
      </c>
      <c r="I70" s="238"/>
      <c r="L70" s="86">
        <f>+F70-D70</f>
        <v>1900</v>
      </c>
      <c r="M70" s="79">
        <f>IF(D70&gt;0,+(F70-D70)/D70,0)</f>
        <v>19</v>
      </c>
      <c r="N70" s="212"/>
      <c r="O70" s="96">
        <f>+H70-D70</f>
        <v>3639</v>
      </c>
      <c r="P70" s="127">
        <f>IF(D70&gt;0,+(H70-D70)/D70,0)</f>
        <v>36.39</v>
      </c>
      <c r="Q70" s="212"/>
      <c r="R70" s="67">
        <f>+H70-F70</f>
        <v>1739</v>
      </c>
      <c r="S70" s="80">
        <f>IF(F70&gt;0,+(H70-F70)/F70,0)</f>
        <v>0.86950000000000005</v>
      </c>
    </row>
    <row r="71" spans="1:19">
      <c r="A71" s="56" t="s">
        <v>370</v>
      </c>
      <c r="B71" s="1"/>
      <c r="C71" s="2"/>
      <c r="D71" s="2099">
        <f>+BudgetWorksheet!$H314</f>
        <v>9000</v>
      </c>
      <c r="E71" s="2082"/>
      <c r="F71" s="2080">
        <f>+BudgetWorksheet!$Q314</f>
        <v>9000</v>
      </c>
      <c r="G71" s="2087"/>
      <c r="H71" s="2080">
        <f>+BudgetWorksheet!$Z314</f>
        <v>432.44</v>
      </c>
      <c r="I71" s="238"/>
      <c r="L71" s="86"/>
      <c r="M71" s="79"/>
      <c r="N71" s="212"/>
      <c r="O71" s="96"/>
      <c r="P71" s="127"/>
      <c r="Q71" s="212"/>
      <c r="R71" s="67"/>
      <c r="S71" s="80"/>
    </row>
    <row r="72" spans="1:19">
      <c r="A72" s="56" t="s">
        <v>371</v>
      </c>
      <c r="B72" s="1"/>
      <c r="C72" s="2"/>
      <c r="D72" s="2119">
        <f>+BudgetWorksheet!$H315</f>
        <v>2000</v>
      </c>
      <c r="E72" s="2082"/>
      <c r="F72" s="2080">
        <f>+BudgetWorksheet!$Q315</f>
        <v>2000</v>
      </c>
      <c r="G72" s="2087"/>
      <c r="H72" s="2080">
        <f>+BudgetWorksheet!$Z315</f>
        <v>0</v>
      </c>
      <c r="I72" s="238"/>
      <c r="L72" s="86"/>
      <c r="M72" s="79"/>
      <c r="N72" s="212"/>
      <c r="O72" s="96"/>
      <c r="P72" s="127"/>
      <c r="Q72" s="212"/>
      <c r="R72" s="67"/>
      <c r="S72" s="80"/>
    </row>
    <row r="73" spans="1:19">
      <c r="A73" s="56" t="s">
        <v>388</v>
      </c>
      <c r="B73" s="1"/>
      <c r="C73" s="2"/>
      <c r="D73" s="2099">
        <f>+BudgetWorksheet!$H317</f>
        <v>0</v>
      </c>
      <c r="E73" s="2082"/>
      <c r="F73" s="2080">
        <f>+BudgetWorksheet!$Q316</f>
        <v>5200</v>
      </c>
      <c r="G73" s="2087"/>
      <c r="H73" s="2080">
        <f>+BudgetWorksheet!$Z316</f>
        <v>7943.93</v>
      </c>
      <c r="I73" s="238"/>
      <c r="L73" s="86"/>
      <c r="M73" s="79"/>
      <c r="N73" s="212"/>
      <c r="O73" s="96"/>
      <c r="P73" s="127"/>
      <c r="Q73" s="212"/>
      <c r="R73" s="67"/>
      <c r="S73" s="80"/>
    </row>
    <row r="74" spans="1:19">
      <c r="A74" s="56" t="s">
        <v>385</v>
      </c>
      <c r="B74" s="1"/>
      <c r="C74" s="2"/>
      <c r="D74" s="2099">
        <f>+BudgetWorksheet!$H317</f>
        <v>0</v>
      </c>
      <c r="E74" s="2082"/>
      <c r="F74" s="2080">
        <f>+BudgetWorksheet!$Q317</f>
        <v>760</v>
      </c>
      <c r="G74" s="2087"/>
      <c r="H74" s="2080">
        <f>+BudgetWorksheet!$Z317</f>
        <v>1680</v>
      </c>
      <c r="I74" s="238"/>
      <c r="L74" s="86"/>
      <c r="M74" s="79"/>
      <c r="N74" s="212"/>
      <c r="O74" s="96"/>
      <c r="P74" s="127"/>
      <c r="Q74" s="212"/>
      <c r="R74" s="67"/>
      <c r="S74" s="80"/>
    </row>
    <row r="75" spans="1:19">
      <c r="A75" s="56" t="s">
        <v>386</v>
      </c>
      <c r="B75" s="1"/>
      <c r="C75" s="2"/>
      <c r="D75" s="2080">
        <f>+BudgetWorksheet!$H318</f>
        <v>0</v>
      </c>
      <c r="E75" s="2082"/>
      <c r="F75" s="2080">
        <f>+BudgetWorksheet!$Q318</f>
        <v>6000</v>
      </c>
      <c r="G75" s="2087"/>
      <c r="H75" s="2080">
        <f>+BudgetWorksheet!$Z318</f>
        <v>5040</v>
      </c>
      <c r="I75" s="238"/>
      <c r="L75" s="86"/>
      <c r="M75" s="79"/>
      <c r="N75" s="212"/>
      <c r="O75" s="96"/>
      <c r="P75" s="127"/>
      <c r="Q75" s="212"/>
      <c r="R75" s="67"/>
      <c r="S75" s="80"/>
    </row>
    <row r="76" spans="1:19">
      <c r="A76" s="56" t="str">
        <f>BudgetWorksheet!U319</f>
        <v>Internet Connection</v>
      </c>
      <c r="B76" s="1"/>
      <c r="C76" s="2"/>
      <c r="D76" s="2099"/>
      <c r="E76" s="2082"/>
      <c r="F76" s="2099"/>
      <c r="G76" s="2087"/>
      <c r="H76" s="2099">
        <f>BudgetWorksheet!Z319</f>
        <v>2690</v>
      </c>
      <c r="I76" s="238"/>
      <c r="L76" s="86"/>
      <c r="M76" s="79"/>
      <c r="N76" s="212"/>
      <c r="O76" s="96"/>
      <c r="P76" s="127"/>
      <c r="Q76" s="212"/>
      <c r="R76" s="67"/>
      <c r="S76" s="80"/>
    </row>
    <row r="77" spans="1:19">
      <c r="A77" s="56" t="str">
        <f>BudgetWorksheet!U320</f>
        <v>Website Support</v>
      </c>
      <c r="B77" s="1"/>
      <c r="C77" s="2"/>
      <c r="D77" s="2099"/>
      <c r="E77" s="2082"/>
      <c r="F77" s="2099"/>
      <c r="G77" s="2087"/>
      <c r="H77" s="2099">
        <f>BudgetWorksheet!Z320</f>
        <v>1732.77</v>
      </c>
      <c r="I77" s="238"/>
      <c r="L77" s="86"/>
      <c r="M77" s="79"/>
      <c r="N77" s="212"/>
      <c r="O77" s="96"/>
      <c r="P77" s="127"/>
      <c r="Q77" s="212"/>
      <c r="R77" s="67"/>
      <c r="S77" s="80"/>
    </row>
    <row r="78" spans="1:19">
      <c r="A78" s="56" t="str">
        <f>BudgetWorksheet!U321</f>
        <v>Others</v>
      </c>
      <c r="B78" s="1"/>
      <c r="C78" s="2"/>
      <c r="D78" s="2099"/>
      <c r="E78" s="2082"/>
      <c r="F78" s="2099"/>
      <c r="G78" s="2087"/>
      <c r="H78" s="2099">
        <f>BudgetWorksheet!Z321</f>
        <v>1366.1</v>
      </c>
      <c r="I78" s="238"/>
      <c r="L78" s="86"/>
      <c r="M78" s="79"/>
      <c r="N78" s="212"/>
      <c r="O78" s="96"/>
      <c r="P78" s="127"/>
      <c r="Q78" s="212"/>
      <c r="R78" s="67"/>
      <c r="S78" s="80"/>
    </row>
    <row r="79" spans="1:19">
      <c r="A79" s="56"/>
      <c r="B79" s="1"/>
      <c r="C79" s="2"/>
      <c r="D79" s="2088"/>
      <c r="E79" s="2082"/>
      <c r="F79" s="2088"/>
      <c r="G79" s="2087"/>
      <c r="H79" s="2088"/>
      <c r="I79" s="238"/>
      <c r="L79" s="86"/>
      <c r="M79" s="79"/>
      <c r="N79" s="212"/>
      <c r="O79" s="96"/>
      <c r="P79" s="127"/>
      <c r="Q79" s="212"/>
      <c r="R79" s="67"/>
      <c r="S79" s="80"/>
    </row>
    <row r="80" spans="1:19" ht="13.5" thickBot="1">
      <c r="A80" s="1160"/>
      <c r="B80" s="655"/>
      <c r="C80" s="1156" t="s">
        <v>557</v>
      </c>
      <c r="D80" s="2083">
        <f>SUM(D49:D72)</f>
        <v>54223</v>
      </c>
      <c r="E80" s="2085"/>
      <c r="F80" s="2083">
        <f>SUM(F49:F79)</f>
        <v>71451</v>
      </c>
      <c r="G80" s="2085"/>
      <c r="H80" s="2083">
        <f>SUM(H49:H78)</f>
        <v>105867.50000000001</v>
      </c>
      <c r="I80" s="238"/>
      <c r="L80" s="87">
        <f>+F80-D80</f>
        <v>17228</v>
      </c>
      <c r="M80" s="69">
        <f>IF(D80&gt;0,+(F80-D80)/D80,0)</f>
        <v>0.31772495066669126</v>
      </c>
      <c r="N80" s="213"/>
      <c r="O80" s="223">
        <f>+H80-D80</f>
        <v>51644.500000000015</v>
      </c>
      <c r="P80" s="222">
        <f>IF(D80&gt;0,+(H80-D80)/D80,0)</f>
        <v>0.95244637884292671</v>
      </c>
      <c r="Q80" s="213"/>
      <c r="R80" s="68">
        <f>+H80-F80</f>
        <v>34416.500000000015</v>
      </c>
      <c r="S80" s="88">
        <f>IF(F80&gt;0,+(H80-F80)/F80,0)</f>
        <v>0.48167975255769707</v>
      </c>
    </row>
    <row r="81" spans="1:19" ht="14.25" customHeight="1" thickTop="1">
      <c r="A81" s="260" t="s">
        <v>372</v>
      </c>
      <c r="B81" s="1"/>
      <c r="C81" s="1"/>
      <c r="D81" s="2100"/>
      <c r="E81" s="2101"/>
      <c r="F81" s="2102"/>
      <c r="G81" s="2103"/>
      <c r="H81" s="2102"/>
      <c r="I81" s="238"/>
      <c r="L81" s="239"/>
      <c r="M81" s="769"/>
      <c r="N81" s="785"/>
      <c r="O81" s="241"/>
      <c r="P81" s="769"/>
      <c r="Q81" s="785"/>
      <c r="R81" s="908"/>
      <c r="S81" s="786"/>
    </row>
    <row r="82" spans="1:19">
      <c r="A82" s="1" t="s">
        <v>374</v>
      </c>
      <c r="B82" s="1"/>
      <c r="C82" s="1"/>
      <c r="D82" s="2080">
        <f>+BudgetWorksheet!$H424</f>
        <v>20000</v>
      </c>
      <c r="E82" s="2081"/>
      <c r="F82" s="2080">
        <f>+BudgetWorksheet!$Q424</f>
        <v>17857</v>
      </c>
      <c r="G82" s="2082"/>
      <c r="H82" s="2080">
        <f>+BudgetWorksheet!$Z269</f>
        <v>0</v>
      </c>
      <c r="I82" s="238"/>
      <c r="L82" s="86">
        <f>+F82-D82</f>
        <v>-2143</v>
      </c>
      <c r="M82" s="79">
        <f>IF(D82&gt;0,+(F82-D82)/D82,0)</f>
        <v>-0.10715</v>
      </c>
      <c r="N82" s="212"/>
      <c r="O82" s="96">
        <f>+H82-D82</f>
        <v>-20000</v>
      </c>
      <c r="P82" s="127">
        <f>IF(D82&gt;0,+(H82-D82)/D82,0)</f>
        <v>-1</v>
      </c>
      <c r="Q82" s="212"/>
      <c r="R82" s="96">
        <f>+H82-F82</f>
        <v>-17857</v>
      </c>
      <c r="S82" s="80">
        <f>IF(F82&gt;0,+(H82-F82)/F82,0)</f>
        <v>-1</v>
      </c>
    </row>
    <row r="83" spans="1:19">
      <c r="A83" s="1"/>
      <c r="B83" s="1"/>
      <c r="C83" s="1"/>
      <c r="D83" s="2080">
        <f>+BudgetWorksheet!$H270</f>
        <v>0</v>
      </c>
      <c r="E83" s="2081"/>
      <c r="F83" s="2080">
        <f>+BudgetWorksheet!$Q270</f>
        <v>0</v>
      </c>
      <c r="G83" s="2082"/>
      <c r="H83" s="2080">
        <f>+BudgetWorksheet!$Z270</f>
        <v>0</v>
      </c>
      <c r="I83" s="238"/>
      <c r="L83" s="86">
        <f>+F83-D83</f>
        <v>0</v>
      </c>
      <c r="M83" s="79">
        <f>IF(D83&gt;0,+(F83-D83)/D83,0)</f>
        <v>0</v>
      </c>
      <c r="N83" s="212"/>
      <c r="O83" s="96">
        <f>+H83-D83</f>
        <v>0</v>
      </c>
      <c r="P83" s="127">
        <f>IF(D83&gt;0,+(H83-D83)/D83,0)</f>
        <v>0</v>
      </c>
      <c r="Q83" s="212"/>
      <c r="R83" s="96">
        <f>+H83-F83</f>
        <v>0</v>
      </c>
      <c r="S83" s="80">
        <f>IF(F83&gt;0,+(H83-F83)/F83,0)</f>
        <v>0</v>
      </c>
    </row>
    <row r="84" spans="1:19">
      <c r="A84" s="1"/>
      <c r="B84" s="1"/>
      <c r="C84" s="1"/>
      <c r="D84" s="2088"/>
      <c r="E84" s="2081"/>
      <c r="F84" s="2088"/>
      <c r="G84" s="2082"/>
      <c r="H84" s="2088"/>
      <c r="I84" s="238"/>
      <c r="L84" s="86"/>
      <c r="M84" s="79"/>
      <c r="N84" s="212"/>
      <c r="O84" s="96"/>
      <c r="P84" s="127"/>
      <c r="Q84" s="212"/>
      <c r="R84" s="96"/>
      <c r="S84" s="80"/>
    </row>
    <row r="85" spans="1:19" ht="13.5" thickBot="1">
      <c r="A85" s="655" t="s">
        <v>2319</v>
      </c>
      <c r="B85" s="655"/>
      <c r="C85" s="1156" t="s">
        <v>557</v>
      </c>
      <c r="D85" s="2083">
        <f>SUM(D82:D84)</f>
        <v>20000</v>
      </c>
      <c r="E85" s="2085"/>
      <c r="F85" s="2083">
        <f>SUM(F82:F84)</f>
        <v>17857</v>
      </c>
      <c r="G85" s="2085"/>
      <c r="H85" s="2083">
        <f>SUM(H82:H84)</f>
        <v>0</v>
      </c>
      <c r="I85" s="238"/>
      <c r="L85" s="87">
        <f>+F85-D85</f>
        <v>-2143</v>
      </c>
      <c r="M85" s="69">
        <f>IF(D85&gt;0,+(F85-D85)/D85,0)</f>
        <v>-0.10715</v>
      </c>
      <c r="N85" s="213"/>
      <c r="O85" s="223">
        <f>+H85-D85</f>
        <v>-20000</v>
      </c>
      <c r="P85" s="222">
        <f>IF(D85&gt;0,+(H85-D85)/D85,0)</f>
        <v>-1</v>
      </c>
      <c r="Q85" s="213"/>
      <c r="R85" s="68">
        <f>+H85-F85</f>
        <v>-17857</v>
      </c>
      <c r="S85" s="88">
        <f>IF(F85&gt;0,+(H85-F85)/F85,0)</f>
        <v>-1</v>
      </c>
    </row>
    <row r="86" spans="1:19" ht="4.5" customHeight="1" thickTop="1">
      <c r="A86" s="1"/>
      <c r="B86" s="1"/>
      <c r="C86" s="2"/>
      <c r="D86" s="2086"/>
      <c r="E86" s="2082"/>
      <c r="F86" s="2086"/>
      <c r="G86" s="2082"/>
      <c r="H86" s="2086"/>
      <c r="I86" s="238"/>
      <c r="L86" s="76"/>
      <c r="M86" s="10"/>
      <c r="N86" s="212"/>
      <c r="O86" s="82"/>
      <c r="P86" s="82"/>
      <c r="Q86" s="212"/>
      <c r="S86" s="78"/>
    </row>
    <row r="87" spans="1:19" ht="13.5" thickBot="1">
      <c r="A87" s="1157" t="s">
        <v>940</v>
      </c>
      <c r="B87" s="1158"/>
      <c r="C87" s="1159"/>
      <c r="D87" s="2104">
        <f>+D80+D46+D40+D35+D20+D16+D86</f>
        <v>81473.22</v>
      </c>
      <c r="E87" s="2105"/>
      <c r="F87" s="2104">
        <f>+F80+F46+F40+F35+F20+F16</f>
        <v>84381</v>
      </c>
      <c r="G87" s="2105"/>
      <c r="H87" s="2104">
        <f>+H80+H46+H40+H35+H20+H16</f>
        <v>126040.61560000002</v>
      </c>
      <c r="I87" s="238"/>
      <c r="L87" s="1189">
        <f>+F87-D87</f>
        <v>2907.7799999999988</v>
      </c>
      <c r="M87" s="1190">
        <f>IF(D87&gt;0,+(F87-D87)/D87,0)</f>
        <v>3.5690009551604791E-2</v>
      </c>
      <c r="N87" s="1191"/>
      <c r="O87" s="1192">
        <f>+H87-D87</f>
        <v>44567.395600000018</v>
      </c>
      <c r="P87" s="1190">
        <f>IF(D87&gt;0,+(H87-D87)/D87,0)</f>
        <v>0.54701895420360236</v>
      </c>
      <c r="Q87" s="1191"/>
      <c r="R87" s="1192">
        <f>+H87-F87</f>
        <v>41659.615600000019</v>
      </c>
      <c r="S87" s="1193">
        <f>IF(F87&gt;0,+(H87-F87)/F87,0)</f>
        <v>0.49370848413742452</v>
      </c>
    </row>
    <row r="88" spans="1:19" s="59" customFormat="1" ht="7.5" customHeight="1" thickTop="1">
      <c r="A88" s="807"/>
      <c r="B88" s="17"/>
      <c r="C88" s="63"/>
      <c r="D88" s="2106"/>
      <c r="E88" s="2107"/>
      <c r="F88" s="2106"/>
      <c r="G88" s="2107"/>
      <c r="H88" s="2106"/>
      <c r="I88" s="238"/>
      <c r="L88" s="95"/>
      <c r="M88" s="127"/>
      <c r="N88" s="82"/>
      <c r="O88" s="96"/>
      <c r="P88" s="127"/>
      <c r="Q88" s="82"/>
      <c r="R88" s="96"/>
      <c r="S88" s="163"/>
    </row>
    <row r="89" spans="1:19" ht="13.5" thickBot="1">
      <c r="A89" s="2594" t="s">
        <v>3437</v>
      </c>
      <c r="B89" s="2632"/>
      <c r="C89" s="2632"/>
      <c r="D89" s="2632"/>
      <c r="E89" s="2632"/>
      <c r="F89" s="2632"/>
      <c r="G89" s="2632"/>
      <c r="H89" s="2632"/>
      <c r="I89" s="238"/>
      <c r="L89" s="89"/>
      <c r="M89" s="90"/>
      <c r="N89" s="90"/>
      <c r="O89" s="90"/>
      <c r="P89" s="90"/>
      <c r="Q89" s="90"/>
      <c r="R89" s="90"/>
      <c r="S89" s="91"/>
    </row>
    <row r="90" spans="1:19" s="90" customFormat="1" ht="13.5" thickBot="1">
      <c r="A90" s="2635" t="s">
        <v>698</v>
      </c>
      <c r="B90" s="2636"/>
      <c r="C90" s="2636"/>
      <c r="D90" s="2636"/>
      <c r="E90" s="2636"/>
      <c r="F90" s="2636"/>
      <c r="G90" s="2636"/>
      <c r="H90" s="2636"/>
      <c r="I90" s="238"/>
      <c r="J90" s="10"/>
      <c r="K90" s="10"/>
      <c r="R90" s="733"/>
    </row>
    <row r="91" spans="1:19" ht="6.75" customHeight="1">
      <c r="A91" s="1"/>
      <c r="B91" s="1"/>
      <c r="C91" s="1"/>
      <c r="D91" s="72"/>
      <c r="E91" s="1"/>
      <c r="F91" s="72"/>
      <c r="G91" s="1"/>
      <c r="H91" s="72"/>
      <c r="I91" s="238"/>
    </row>
    <row r="92" spans="1:19">
      <c r="A92" s="2532" t="s">
        <v>3382</v>
      </c>
      <c r="B92" s="2532"/>
      <c r="C92" s="2532"/>
      <c r="D92" s="2532"/>
      <c r="E92" s="2532"/>
      <c r="F92" s="2532"/>
      <c r="G92" s="2532"/>
      <c r="H92" s="2532"/>
      <c r="I92" s="2532"/>
    </row>
    <row r="93" spans="1:19">
      <c r="A93" s="2532" t="s">
        <v>3383</v>
      </c>
      <c r="B93" s="2532"/>
      <c r="C93" s="2532"/>
      <c r="D93" s="2532"/>
      <c r="E93" s="2532"/>
      <c r="F93" s="2532"/>
      <c r="G93" s="2532"/>
      <c r="H93" s="2532"/>
      <c r="I93" s="2532"/>
    </row>
    <row r="94" spans="1:19">
      <c r="A94" s="2532" t="s">
        <v>3384</v>
      </c>
      <c r="B94" s="2532"/>
      <c r="C94" s="2532"/>
      <c r="D94" s="2532"/>
      <c r="E94" s="2532"/>
      <c r="F94" s="2532"/>
      <c r="G94" s="2532"/>
      <c r="H94" s="2532"/>
      <c r="I94" s="2532"/>
    </row>
    <row r="95" spans="1:19" s="684" customFormat="1">
      <c r="A95" s="2526" t="s">
        <v>3385</v>
      </c>
      <c r="B95" s="2526"/>
      <c r="C95" s="2526"/>
      <c r="D95" s="2526"/>
      <c r="E95" s="2526"/>
      <c r="F95" s="2526"/>
      <c r="G95" s="2526"/>
      <c r="H95" s="2526"/>
      <c r="I95" s="2526"/>
    </row>
    <row r="109" spans="23:23">
      <c r="W109" s="1884" t="s">
        <v>516</v>
      </c>
    </row>
    <row r="110" spans="23:23" ht="15.75">
      <c r="W110" s="1848" t="s">
        <v>785</v>
      </c>
    </row>
    <row r="111" spans="23:23">
      <c r="W111" t="s">
        <v>1153</v>
      </c>
    </row>
    <row r="112" spans="23:23">
      <c r="W112" t="s">
        <v>786</v>
      </c>
    </row>
    <row r="113" spans="1:23">
      <c r="W113" t="s">
        <v>508</v>
      </c>
    </row>
    <row r="115" spans="1:23">
      <c r="W115" t="s">
        <v>509</v>
      </c>
    </row>
    <row r="116" spans="1:23" ht="25.5">
      <c r="W116" s="495" t="s">
        <v>510</v>
      </c>
    </row>
    <row r="117" spans="1:23">
      <c r="W117" t="s">
        <v>511</v>
      </c>
    </row>
    <row r="118" spans="1:23">
      <c r="W118" t="s">
        <v>518</v>
      </c>
    </row>
    <row r="119" spans="1:23">
      <c r="W119" t="s">
        <v>1158</v>
      </c>
    </row>
    <row r="121" spans="1:23">
      <c r="W121" t="s">
        <v>517</v>
      </c>
    </row>
    <row r="122" spans="1:23">
      <c r="W122" t="s">
        <v>512</v>
      </c>
    </row>
    <row r="123" spans="1:23">
      <c r="A123" s="744"/>
      <c r="J123" s="763"/>
      <c r="S123" s="763"/>
      <c r="W123" t="s">
        <v>513</v>
      </c>
    </row>
    <row r="124" spans="1:23">
      <c r="S124" s="763"/>
      <c r="W124" t="s">
        <v>514</v>
      </c>
    </row>
    <row r="125" spans="1:23">
      <c r="W125" t="s">
        <v>515</v>
      </c>
    </row>
    <row r="138" spans="4:18" ht="13.5" thickBot="1"/>
    <row r="139" spans="4:18" s="733" customFormat="1" ht="17.25" customHeight="1" thickBot="1">
      <c r="D139" s="180"/>
      <c r="F139" s="180"/>
      <c r="H139" s="180"/>
      <c r="I139" s="10"/>
      <c r="R139" s="10"/>
    </row>
    <row r="140" spans="4:18" s="59" customFormat="1" ht="6" customHeight="1">
      <c r="D140" s="746"/>
      <c r="F140" s="746"/>
      <c r="H140" s="746"/>
      <c r="I140" s="82"/>
      <c r="R140" s="82"/>
    </row>
    <row r="147" spans="4:18" ht="13.5" thickBot="1"/>
    <row r="148" spans="4:18" s="733" customFormat="1" ht="18" customHeight="1" thickBot="1">
      <c r="D148" s="180"/>
      <c r="F148" s="180"/>
      <c r="H148" s="180"/>
      <c r="I148" s="10"/>
      <c r="R148" s="10"/>
    </row>
    <row r="149" spans="4:18" s="59" customFormat="1" ht="6" customHeight="1">
      <c r="D149" s="746"/>
      <c r="F149" s="746"/>
      <c r="H149" s="746"/>
      <c r="I149" s="82"/>
      <c r="R149" s="82"/>
    </row>
    <row r="156" spans="4:18" ht="13.5" thickBot="1"/>
    <row r="157" spans="4:18" s="733" customFormat="1" ht="13.5" thickBot="1">
      <c r="D157" s="180"/>
      <c r="F157" s="180"/>
      <c r="H157" s="180"/>
      <c r="I157" s="10"/>
      <c r="R157" s="10"/>
    </row>
    <row r="158" spans="4:18" s="59" customFormat="1" ht="4.5" customHeight="1">
      <c r="D158" s="746"/>
      <c r="F158" s="746"/>
      <c r="H158" s="746"/>
      <c r="I158" s="82"/>
      <c r="R158" s="82"/>
    </row>
    <row r="166" spans="1:18" ht="13.5" thickBot="1"/>
    <row r="167" spans="1:18" s="733" customFormat="1" ht="13.5" thickBot="1">
      <c r="D167" s="180"/>
      <c r="F167" s="180"/>
      <c r="H167" s="180"/>
      <c r="I167" s="10"/>
      <c r="R167" s="10"/>
    </row>
    <row r="168" spans="1:18" s="59" customFormat="1" ht="5.25" customHeight="1">
      <c r="D168" s="746"/>
      <c r="F168" s="746"/>
      <c r="H168" s="746"/>
      <c r="I168" s="82"/>
      <c r="R168" s="82"/>
    </row>
    <row r="170" spans="1:18" ht="13.5" thickBot="1"/>
    <row r="171" spans="1:18" s="733" customFormat="1" ht="16.5" customHeight="1" thickBot="1">
      <c r="D171" s="180"/>
      <c r="F171" s="180"/>
      <c r="H171" s="180"/>
      <c r="I171" s="10"/>
      <c r="R171" s="10"/>
    </row>
    <row r="172" spans="1:18" s="59" customFormat="1" ht="5.25" customHeight="1">
      <c r="D172" s="746"/>
      <c r="F172" s="746"/>
      <c r="H172" s="746"/>
      <c r="I172" s="82"/>
      <c r="R172" s="82"/>
    </row>
    <row r="174" spans="1:18" ht="13.5" thickBot="1"/>
    <row r="175" spans="1:18" s="733" customFormat="1" ht="15.75" customHeight="1" thickBot="1">
      <c r="A175" s="250"/>
      <c r="D175" s="180"/>
      <c r="F175" s="180"/>
      <c r="H175" s="180"/>
      <c r="I175" s="10"/>
      <c r="R175" s="10"/>
    </row>
    <row r="176" spans="1:18" s="59" customFormat="1" ht="6" customHeight="1">
      <c r="D176" s="746"/>
      <c r="F176" s="746"/>
      <c r="H176" s="746"/>
      <c r="I176" s="82"/>
      <c r="R176" s="82"/>
    </row>
    <row r="178" spans="1:18" ht="13.5" thickBot="1"/>
    <row r="179" spans="1:18" s="733" customFormat="1" ht="18" customHeight="1" thickBot="1">
      <c r="A179" s="250"/>
      <c r="D179" s="180"/>
      <c r="F179" s="180"/>
      <c r="H179" s="180"/>
      <c r="I179" s="10"/>
      <c r="R179" s="10"/>
    </row>
    <row r="180" spans="1:18" s="59" customFormat="1" ht="4.5" customHeight="1">
      <c r="D180" s="746"/>
      <c r="F180" s="746"/>
      <c r="H180" s="746"/>
      <c r="I180" s="82"/>
      <c r="R180" s="82"/>
    </row>
    <row r="184" spans="1:18" ht="13.5" thickBot="1"/>
    <row r="185" spans="1:18" s="733" customFormat="1" ht="16.5" customHeight="1" thickBot="1">
      <c r="A185" s="250"/>
      <c r="D185" s="180"/>
      <c r="F185" s="180"/>
      <c r="H185" s="180"/>
      <c r="I185" s="10"/>
      <c r="R185" s="10"/>
    </row>
    <row r="186" spans="1:18" s="59" customFormat="1" ht="4.5" customHeight="1">
      <c r="D186" s="746"/>
      <c r="F186" s="746"/>
      <c r="H186" s="746"/>
      <c r="I186" s="82"/>
      <c r="R186" s="82"/>
    </row>
    <row r="188" spans="1:18" ht="13.5" thickBot="1"/>
    <row r="189" spans="1:18" s="733" customFormat="1" ht="19.5" customHeight="1" thickBot="1">
      <c r="A189" s="250"/>
      <c r="D189" s="180"/>
      <c r="F189" s="180"/>
      <c r="H189" s="180"/>
      <c r="I189" s="10"/>
      <c r="R189" s="10"/>
    </row>
    <row r="190" spans="1:18" s="59" customFormat="1" ht="5.25" customHeight="1">
      <c r="D190" s="746"/>
      <c r="F190" s="746"/>
      <c r="H190" s="746"/>
      <c r="I190" s="82"/>
      <c r="R190" s="82"/>
    </row>
    <row r="197" spans="4:18" ht="13.5" thickBot="1"/>
    <row r="198" spans="4:18" s="733" customFormat="1" ht="13.5" thickBot="1">
      <c r="D198" s="180"/>
      <c r="F198" s="180"/>
      <c r="H198" s="180"/>
      <c r="I198" s="82"/>
      <c r="R198" s="82"/>
    </row>
    <row r="199" spans="4:18" ht="13.5" thickBot="1">
      <c r="I199" s="82"/>
      <c r="R199" s="82"/>
    </row>
    <row r="200" spans="4:18" s="733" customFormat="1" ht="13.5" thickBot="1">
      <c r="D200" s="180"/>
      <c r="F200" s="180"/>
      <c r="H200" s="180"/>
      <c r="I200" s="82"/>
      <c r="R200" s="82"/>
    </row>
  </sheetData>
  <protectedRanges>
    <protectedRange sqref="D48:H79" name="Range6"/>
    <protectedRange sqref="D43:H45" name="Range5"/>
    <protectedRange sqref="D37:H39" name="Range4"/>
    <protectedRange sqref="D23:H34" name="Range3"/>
    <protectedRange sqref="C18:H19" name="Range2"/>
    <protectedRange sqref="F10:I15 F1:I8 A6 C1:E15 A1:B5 A7:B15 A81:I84" name="Range1"/>
    <protectedRange sqref="I9:J9" name="Range1_1"/>
    <protectedRange sqref="F9" name="Range4_1"/>
  </protectedRanges>
  <mergeCells count="18">
    <mergeCell ref="A95:I95"/>
    <mergeCell ref="F10:H10"/>
    <mergeCell ref="A89:H89"/>
    <mergeCell ref="A93:I93"/>
    <mergeCell ref="C10:D10"/>
    <mergeCell ref="A90:H90"/>
    <mergeCell ref="C1:E1"/>
    <mergeCell ref="A3:I3"/>
    <mergeCell ref="B8:H8"/>
    <mergeCell ref="A2:H2"/>
    <mergeCell ref="A5:H5"/>
    <mergeCell ref="A4:H4"/>
    <mergeCell ref="A6:H6"/>
    <mergeCell ref="C9:D9"/>
    <mergeCell ref="A94:I94"/>
    <mergeCell ref="L9:S9"/>
    <mergeCell ref="A92:I92"/>
    <mergeCell ref="I9:J9"/>
  </mergeCells>
  <phoneticPr fontId="0" type="noConversion"/>
  <dataValidations count="1">
    <dataValidation type="list" allowBlank="1" showInputMessage="1" showErrorMessage="1" sqref="A6">
      <formula1>$W$109:$W$125</formula1>
    </dataValidation>
  </dataValidations>
  <printOptions horizontalCentered="1"/>
  <pageMargins left="0" right="0" top="0.5" bottom="0.25" header="0.5" footer="0.5"/>
  <pageSetup paperSize="8" scale="65" orientation="landscape" horizontalDpi="4294967293" r:id="rId1"/>
  <headerFooter alignWithMargins="0">
    <oddFooter>&amp;L&amp;D     &amp;T&amp;CPage 3&amp;R&amp;F</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X174"/>
  <sheetViews>
    <sheetView topLeftCell="A43" zoomScaleNormal="100" workbookViewId="0">
      <selection activeCell="O32" sqref="O32"/>
    </sheetView>
  </sheetViews>
  <sheetFormatPr defaultColWidth="9.140625" defaultRowHeight="12.75"/>
  <cols>
    <col min="1" max="1" width="19.28515625" customWidth="1"/>
    <col min="2" max="2" width="8.7109375" customWidth="1"/>
    <col min="3" max="3" width="10.28515625" customWidth="1"/>
    <col min="4" max="4" width="12" customWidth="1"/>
    <col min="5" max="5" width="5.7109375" customWidth="1"/>
    <col min="6" max="6" width="13" customWidth="1"/>
    <col min="7" max="7" width="5.85546875" customWidth="1"/>
    <col min="8" max="8" width="12.85546875" customWidth="1"/>
    <col min="9" max="9" width="9.7109375" style="10" customWidth="1"/>
    <col min="10" max="10" width="14.28515625" style="59" customWidth="1"/>
    <col min="11" max="11" width="7.42578125" style="59" customWidth="1"/>
    <col min="12" max="12" width="11.28515625" bestFit="1" customWidth="1"/>
    <col min="13" max="13" width="9.42578125" bestFit="1" customWidth="1"/>
    <col min="14" max="14" width="3.7109375" customWidth="1"/>
    <col min="15" max="15" width="11.5703125" bestFit="1" customWidth="1"/>
    <col min="16" max="16" width="9.42578125" bestFit="1" customWidth="1"/>
    <col min="17" max="17" width="3" customWidth="1"/>
    <col min="18" max="18" width="9.42578125" style="10" customWidth="1"/>
    <col min="19" max="23" width="9.140625" customWidth="1"/>
    <col min="24" max="24" width="70.7109375" customWidth="1"/>
  </cols>
  <sheetData>
    <row r="1" spans="1:19">
      <c r="A1" s="1" t="s">
        <v>699</v>
      </c>
      <c r="B1" s="2" t="s">
        <v>2319</v>
      </c>
      <c r="C1" s="2590" t="s">
        <v>2320</v>
      </c>
      <c r="D1" s="2590"/>
      <c r="E1" s="2590"/>
      <c r="F1" s="1"/>
      <c r="G1" s="1"/>
      <c r="H1" s="1"/>
      <c r="I1" s="238"/>
    </row>
    <row r="2" spans="1:19" ht="13.5" thickBot="1">
      <c r="A2" s="2667" t="s">
        <v>280</v>
      </c>
      <c r="B2" s="2668"/>
      <c r="C2" s="2668"/>
      <c r="D2" s="2668"/>
      <c r="E2" s="2668"/>
      <c r="F2" s="2668"/>
      <c r="G2" s="2668"/>
      <c r="H2" s="2668"/>
      <c r="I2" s="867"/>
    </row>
    <row r="3" spans="1:19" ht="13.5" thickBot="1">
      <c r="A3" s="3" t="s">
        <v>949</v>
      </c>
      <c r="B3" s="2669" t="str">
        <f>+'Financial Summary'!B4</f>
        <v>IEEE - International Conference on Plasma Science 2008</v>
      </c>
      <c r="C3" s="2385"/>
      <c r="D3" s="2385"/>
      <c r="E3" s="2385"/>
      <c r="F3" s="2385"/>
      <c r="G3" s="2385"/>
      <c r="H3" s="2386"/>
    </row>
    <row r="4" spans="1:19" ht="13.5" thickBot="1">
      <c r="A4" s="3" t="s">
        <v>948</v>
      </c>
      <c r="B4" s="2587" t="str">
        <f>'Financial Summary'!G6</f>
        <v>Congress Center Karlsruhe, Germany</v>
      </c>
      <c r="C4" s="2385"/>
      <c r="D4" s="2385"/>
      <c r="E4" s="2385"/>
      <c r="F4" s="2385"/>
      <c r="G4" s="2385"/>
      <c r="H4" s="2386"/>
      <c r="I4" s="703"/>
      <c r="J4" s="703"/>
      <c r="K4" s="703"/>
      <c r="L4" s="703"/>
      <c r="M4" s="703"/>
    </row>
    <row r="5" spans="1:19" ht="13.5" thickBot="1">
      <c r="A5" s="3" t="s">
        <v>166</v>
      </c>
      <c r="B5" s="2652">
        <f>'Financial Summary'!B6</f>
        <v>39614</v>
      </c>
      <c r="C5" s="2653"/>
      <c r="D5" s="703" t="s">
        <v>165</v>
      </c>
      <c r="E5" s="2645" t="str">
        <f>'Financial Summary'!E6</f>
        <v>06.19.08</v>
      </c>
      <c r="F5" s="2646"/>
      <c r="G5" s="702"/>
      <c r="H5" s="1"/>
      <c r="I5" s="703"/>
      <c r="J5" s="703"/>
      <c r="K5" s="703"/>
      <c r="L5" s="703"/>
      <c r="M5" s="703"/>
    </row>
    <row r="6" spans="1:19" ht="13.5" thickBot="1">
      <c r="A6" s="2658" t="s">
        <v>516</v>
      </c>
      <c r="B6" s="2659"/>
      <c r="C6" s="2659"/>
      <c r="D6" s="2659"/>
      <c r="E6" s="2659"/>
      <c r="F6" s="2659"/>
      <c r="G6" s="2659"/>
      <c r="H6" s="2660"/>
      <c r="I6" s="2650"/>
      <c r="J6" s="2651"/>
      <c r="K6" s="2651"/>
      <c r="L6" s="82"/>
      <c r="M6" s="82"/>
      <c r="N6" s="10"/>
      <c r="O6" s="10"/>
      <c r="P6" s="10"/>
      <c r="Q6" s="10"/>
      <c r="S6" s="10"/>
    </row>
    <row r="7" spans="1:19" ht="13.5" thickBot="1">
      <c r="A7" s="3" t="s">
        <v>318</v>
      </c>
      <c r="B7" s="2654">
        <f>+'Financial Summary'!B5</f>
        <v>11352</v>
      </c>
      <c r="C7" s="2655"/>
      <c r="D7" s="6"/>
      <c r="E7" s="237" t="s">
        <v>2372</v>
      </c>
      <c r="F7" s="6"/>
      <c r="G7" s="2656" t="str">
        <f>'Financial Summary'!H5</f>
        <v>ICOPS 2008</v>
      </c>
      <c r="H7" s="2657"/>
      <c r="I7" s="252"/>
      <c r="J7" s="253"/>
      <c r="K7" s="253"/>
      <c r="L7" s="10"/>
      <c r="M7" s="10"/>
      <c r="N7" s="10"/>
      <c r="O7" s="10"/>
      <c r="P7" s="10"/>
      <c r="Q7" s="10"/>
      <c r="S7" s="10"/>
    </row>
    <row r="8" spans="1:19" s="111" customFormat="1" ht="18" customHeight="1" thickBot="1">
      <c r="A8" s="1885" t="s">
        <v>214</v>
      </c>
      <c r="B8" s="1886"/>
      <c r="C8" s="1886"/>
      <c r="D8" s="1887"/>
      <c r="E8" s="1887"/>
      <c r="F8" s="2670"/>
      <c r="G8" s="2670"/>
      <c r="H8" s="1888"/>
      <c r="I8" s="868"/>
      <c r="J8" s="254"/>
      <c r="K8" s="254"/>
      <c r="L8" s="255"/>
      <c r="M8" s="255"/>
      <c r="N8" s="255"/>
      <c r="O8" s="255"/>
      <c r="P8" s="255"/>
      <c r="Q8" s="255"/>
      <c r="R8" s="255"/>
      <c r="S8" s="255"/>
    </row>
    <row r="9" spans="1:19" ht="5.25" customHeight="1" thickBot="1">
      <c r="A9" s="6"/>
      <c r="B9" s="6"/>
      <c r="C9" s="6"/>
      <c r="D9" s="6"/>
      <c r="E9" s="6"/>
      <c r="F9" s="6"/>
      <c r="G9" s="6"/>
      <c r="H9" s="7"/>
      <c r="I9" s="252"/>
      <c r="J9" s="253"/>
      <c r="K9" s="253"/>
      <c r="L9" s="10"/>
      <c r="M9" s="10"/>
      <c r="N9" s="10"/>
      <c r="O9" s="10"/>
      <c r="P9" s="10"/>
      <c r="Q9" s="10"/>
      <c r="S9" s="10"/>
    </row>
    <row r="10" spans="1:19" ht="15.75" thickBot="1">
      <c r="A10" s="256" t="s">
        <v>52</v>
      </c>
      <c r="B10" s="232"/>
      <c r="C10" s="232"/>
      <c r="D10" s="232"/>
      <c r="E10" s="232"/>
      <c r="F10" s="232"/>
      <c r="G10" s="232"/>
      <c r="H10" s="795"/>
      <c r="I10" s="238"/>
      <c r="L10" s="2647" t="s">
        <v>947</v>
      </c>
      <c r="M10" s="2648"/>
      <c r="N10" s="2648"/>
      <c r="O10" s="2648"/>
      <c r="P10" s="2648"/>
      <c r="Q10" s="2648"/>
      <c r="R10" s="2648"/>
      <c r="S10" s="2649"/>
    </row>
    <row r="11" spans="1:19" ht="13.5" thickBot="1">
      <c r="A11" s="257" t="s">
        <v>1280</v>
      </c>
      <c r="B11" s="721"/>
      <c r="C11" s="1161" t="s">
        <v>557</v>
      </c>
      <c r="D11" s="2108">
        <f>+'Social functions'!F40</f>
        <v>68100</v>
      </c>
      <c r="E11" s="1163"/>
      <c r="F11" s="1162">
        <f>+'Social functions'!H40</f>
        <v>93200</v>
      </c>
      <c r="G11" s="1163"/>
      <c r="H11" s="1164">
        <f>+'Social functions'!J40</f>
        <v>96522.660000000018</v>
      </c>
      <c r="I11" s="766"/>
      <c r="J11" s="704"/>
      <c r="K11" s="704"/>
      <c r="L11" s="1178">
        <f>+F11-D11</f>
        <v>25100</v>
      </c>
      <c r="M11" s="1179">
        <f>IF(D11&gt;0,+(F11-D11)/D11,0)</f>
        <v>0.36857562408223199</v>
      </c>
      <c r="N11" s="1180"/>
      <c r="O11" s="1181">
        <f>+H11-D11</f>
        <v>28422.660000000018</v>
      </c>
      <c r="P11" s="1179">
        <f>IF(D11&gt;0,+(H11-D11)/D11,0)</f>
        <v>0.41736651982378881</v>
      </c>
      <c r="Q11" s="1180"/>
      <c r="R11" s="1181">
        <f>+K11-G11</f>
        <v>0</v>
      </c>
      <c r="S11" s="1182">
        <f>IF(F11&gt;0,+(H11-F11)/F11,0)</f>
        <v>3.5650858369098905E-2</v>
      </c>
    </row>
    <row r="12" spans="1:19" s="110" customFormat="1" ht="14.25" thickTop="1" thickBot="1">
      <c r="A12" s="257" t="s">
        <v>51</v>
      </c>
      <c r="B12" s="721"/>
      <c r="C12" s="1161" t="s">
        <v>557</v>
      </c>
      <c r="D12" s="2108">
        <f>+'Social functions'!F56</f>
        <v>1200</v>
      </c>
      <c r="E12" s="1163"/>
      <c r="F12" s="1162">
        <f>+'Social functions'!H56</f>
        <v>5700</v>
      </c>
      <c r="G12" s="1163"/>
      <c r="H12" s="1164">
        <f>+'Social functions'!J56</f>
        <v>3570</v>
      </c>
      <c r="I12" s="766"/>
      <c r="J12" s="704"/>
      <c r="K12" s="704"/>
      <c r="L12" s="1178">
        <f>+F12-D12</f>
        <v>4500</v>
      </c>
      <c r="M12" s="1179">
        <f>IF(D12&gt;0,+(F12-D12)/D12,0)</f>
        <v>3.75</v>
      </c>
      <c r="N12" s="1180"/>
      <c r="O12" s="1181">
        <f>+H12-D12</f>
        <v>2370</v>
      </c>
      <c r="P12" s="1179">
        <f>IF(D12&gt;0,+(H12-D12)/D12,0)</f>
        <v>1.9750000000000001</v>
      </c>
      <c r="Q12" s="1180"/>
      <c r="R12" s="1181">
        <f>+K12-G12</f>
        <v>0</v>
      </c>
      <c r="S12" s="1182">
        <f>IF(F12&gt;0,+(H12-F12)/F12,0)</f>
        <v>-0.37368421052631579</v>
      </c>
    </row>
    <row r="13" spans="1:19" ht="16.5" customHeight="1" thickTop="1" thickBot="1">
      <c r="A13" s="234"/>
      <c r="B13" s="132"/>
      <c r="C13" s="235"/>
      <c r="D13" s="236"/>
      <c r="E13" s="236"/>
      <c r="F13" s="236"/>
      <c r="G13" s="236"/>
      <c r="H13" s="797"/>
      <c r="I13" s="238"/>
      <c r="L13" s="203" t="s">
        <v>4279</v>
      </c>
      <c r="M13" s="204" t="s">
        <v>4281</v>
      </c>
      <c r="N13" s="204"/>
      <c r="O13" s="205" t="s">
        <v>4279</v>
      </c>
      <c r="P13" s="204" t="s">
        <v>4281</v>
      </c>
      <c r="Q13" s="204"/>
      <c r="R13" s="205" t="s">
        <v>4279</v>
      </c>
      <c r="S13" s="206" t="s">
        <v>4281</v>
      </c>
    </row>
    <row r="14" spans="1:19" ht="5.25" customHeight="1" thickBot="1">
      <c r="A14" s="7"/>
      <c r="B14" s="7"/>
      <c r="C14" s="237"/>
      <c r="D14" s="74"/>
      <c r="E14" s="74"/>
      <c r="F14" s="1283"/>
      <c r="G14" s="74"/>
      <c r="H14" s="1283"/>
      <c r="I14" s="238"/>
      <c r="L14" s="239"/>
      <c r="M14" s="240"/>
      <c r="N14" s="240"/>
      <c r="O14" s="241"/>
      <c r="P14" s="240"/>
      <c r="Q14" s="240"/>
      <c r="R14" s="240"/>
      <c r="S14" s="242"/>
    </row>
    <row r="15" spans="1:19" ht="36.75" customHeight="1" thickBot="1">
      <c r="A15" s="912" t="s">
        <v>578</v>
      </c>
      <c r="B15" s="7"/>
      <c r="C15" s="7"/>
      <c r="D15" s="1281" t="s">
        <v>3403</v>
      </c>
      <c r="E15" s="871"/>
      <c r="F15" s="1282" t="s">
        <v>155</v>
      </c>
      <c r="G15" s="872"/>
      <c r="H15" s="1282" t="s">
        <v>701</v>
      </c>
      <c r="I15" s="238"/>
      <c r="L15" s="2641" t="s">
        <v>4280</v>
      </c>
      <c r="M15" s="2643" t="s">
        <v>4280</v>
      </c>
      <c r="N15" s="785"/>
      <c r="O15" s="2637" t="s">
        <v>4282</v>
      </c>
      <c r="P15" s="2643" t="s">
        <v>4282</v>
      </c>
      <c r="Q15" s="785"/>
      <c r="R15" s="2637" t="s">
        <v>4283</v>
      </c>
      <c r="S15" s="2639" t="s">
        <v>4283</v>
      </c>
    </row>
    <row r="16" spans="1:19" ht="13.5" customHeight="1" thickBot="1">
      <c r="A16" s="256" t="s">
        <v>1281</v>
      </c>
      <c r="B16" s="7"/>
      <c r="C16" s="7"/>
      <c r="D16" s="74"/>
      <c r="E16" s="74"/>
      <c r="F16" s="74"/>
      <c r="G16" s="74"/>
      <c r="H16" s="796"/>
      <c r="I16" s="238"/>
      <c r="L16" s="2642"/>
      <c r="M16" s="2644"/>
      <c r="N16" s="785"/>
      <c r="O16" s="2638"/>
      <c r="P16" s="2644"/>
      <c r="Q16" s="785"/>
      <c r="R16" s="2638"/>
      <c r="S16" s="2640"/>
    </row>
    <row r="17" spans="1:19">
      <c r="A17" s="243" t="s">
        <v>1282</v>
      </c>
      <c r="B17" s="7"/>
      <c r="C17" s="7"/>
      <c r="D17" s="2080">
        <f>+BudgetWorksheet!$H394</f>
        <v>5000</v>
      </c>
      <c r="E17" s="2080"/>
      <c r="F17" s="2080">
        <f>+BudgetWorksheet!$Q394</f>
        <v>5000</v>
      </c>
      <c r="G17" s="2086"/>
      <c r="H17" s="2109">
        <f>BudgetWorksheet!Z394</f>
        <v>6722.29</v>
      </c>
      <c r="I17" s="238"/>
      <c r="L17" s="215">
        <f>+F17-D17</f>
        <v>0</v>
      </c>
      <c r="M17" s="219">
        <f>IF(D17&gt;0,+(F17-D17)/D17,0)</f>
        <v>0</v>
      </c>
      <c r="N17" s="229"/>
      <c r="O17" s="217">
        <f>+H17-D17</f>
        <v>1722.29</v>
      </c>
      <c r="P17" s="219">
        <f>IF(D17&gt;0,+(H17-D17)/D17,0)</f>
        <v>0.34445799999999999</v>
      </c>
      <c r="Q17" s="229"/>
      <c r="R17" s="217">
        <f>+H17-F17</f>
        <v>1722.29</v>
      </c>
      <c r="S17" s="220">
        <f>IF(F17&gt;0,+(H17-F17)/F17,0)</f>
        <v>0.34445799999999999</v>
      </c>
    </row>
    <row r="18" spans="1:19">
      <c r="A18" s="243" t="s">
        <v>1283</v>
      </c>
      <c r="B18" s="7"/>
      <c r="C18" s="7"/>
      <c r="D18" s="2099">
        <f>+BudgetWorksheet!$H395</f>
        <v>0</v>
      </c>
      <c r="E18" s="2086"/>
      <c r="F18" s="2080">
        <f>+BudgetWorksheet!$Q395</f>
        <v>0</v>
      </c>
      <c r="G18" s="2086"/>
      <c r="H18" s="2110">
        <f>BudgetWorksheet!Z395</f>
        <v>0</v>
      </c>
      <c r="I18" s="238"/>
      <c r="L18" s="95">
        <f t="shared" ref="L18:L33" si="0">+F18-D18</f>
        <v>0</v>
      </c>
      <c r="M18" s="127">
        <f t="shared" ref="M18:M33" si="1">IF(D18&gt;0,+(F18-D18)/D18,0)</f>
        <v>0</v>
      </c>
      <c r="N18" s="212"/>
      <c r="O18" s="96">
        <f t="shared" ref="O18:O33" si="2">+H18-D18</f>
        <v>0</v>
      </c>
      <c r="P18" s="127">
        <f t="shared" ref="P18:P33" si="3">IF(D18&gt;0,+(H18-D18)/D18,0)</f>
        <v>0</v>
      </c>
      <c r="Q18" s="212"/>
      <c r="R18" s="96">
        <f t="shared" ref="R18:R33" si="4">+H18-F18</f>
        <v>0</v>
      </c>
      <c r="S18" s="163">
        <f t="shared" ref="S18:S33" si="5">IF(F18&gt;0,+(H18-F18)/F18,0)</f>
        <v>0</v>
      </c>
    </row>
    <row r="19" spans="1:19">
      <c r="A19" s="243" t="s">
        <v>1284</v>
      </c>
      <c r="B19" s="7"/>
      <c r="C19" s="7"/>
      <c r="D19" s="2099">
        <f>+BudgetWorksheet!$H396</f>
        <v>0</v>
      </c>
      <c r="E19" s="2086"/>
      <c r="F19" s="2099">
        <f>+BudgetWorksheet!$Q396</f>
        <v>1467.75</v>
      </c>
      <c r="G19" s="2086"/>
      <c r="H19" s="2110">
        <f>BudgetWorksheet!Z396</f>
        <v>0</v>
      </c>
      <c r="I19" s="238"/>
      <c r="L19" s="95">
        <f t="shared" si="0"/>
        <v>1467.75</v>
      </c>
      <c r="M19" s="127">
        <f t="shared" si="1"/>
        <v>0</v>
      </c>
      <c r="N19" s="212"/>
      <c r="O19" s="96">
        <f t="shared" si="2"/>
        <v>0</v>
      </c>
      <c r="P19" s="127">
        <f t="shared" si="3"/>
        <v>0</v>
      </c>
      <c r="Q19" s="212"/>
      <c r="R19" s="96">
        <f t="shared" si="4"/>
        <v>-1467.75</v>
      </c>
      <c r="S19" s="163">
        <f t="shared" si="5"/>
        <v>-1</v>
      </c>
    </row>
    <row r="20" spans="1:19">
      <c r="A20" s="243" t="s">
        <v>495</v>
      </c>
      <c r="B20" s="7"/>
      <c r="C20" s="7"/>
      <c r="D20" s="2099">
        <f>+BudgetWorksheet!$H397</f>
        <v>11000</v>
      </c>
      <c r="E20" s="2086"/>
      <c r="F20" s="2080">
        <f>+BudgetWorksheet!$Q397</f>
        <v>10850</v>
      </c>
      <c r="G20" s="2086"/>
      <c r="H20" s="2110">
        <f>BudgetWorksheet!Z397</f>
        <v>6640</v>
      </c>
      <c r="I20" s="238"/>
      <c r="L20" s="95">
        <f t="shared" si="0"/>
        <v>-150</v>
      </c>
      <c r="M20" s="127">
        <f t="shared" si="1"/>
        <v>-1.3636363636363636E-2</v>
      </c>
      <c r="N20" s="212"/>
      <c r="O20" s="96">
        <f t="shared" si="2"/>
        <v>-4360</v>
      </c>
      <c r="P20" s="127">
        <f t="shared" si="3"/>
        <v>-0.39636363636363636</v>
      </c>
      <c r="Q20" s="212"/>
      <c r="R20" s="96">
        <f t="shared" si="4"/>
        <v>-4210</v>
      </c>
      <c r="S20" s="163">
        <f t="shared" si="5"/>
        <v>-0.38801843317972351</v>
      </c>
    </row>
    <row r="21" spans="1:19">
      <c r="A21" s="243" t="s">
        <v>496</v>
      </c>
      <c r="B21" s="7"/>
      <c r="C21" s="7"/>
      <c r="D21" s="2099">
        <f>+BudgetWorksheet!$H398</f>
        <v>100</v>
      </c>
      <c r="E21" s="2086"/>
      <c r="F21" s="2080">
        <f>+BudgetWorksheet!$Q398</f>
        <v>150</v>
      </c>
      <c r="G21" s="2086"/>
      <c r="H21" s="2110">
        <f>BudgetWorksheet!Z398</f>
        <v>150</v>
      </c>
      <c r="I21" s="238"/>
      <c r="L21" s="95">
        <f t="shared" si="0"/>
        <v>50</v>
      </c>
      <c r="M21" s="127">
        <f t="shared" si="1"/>
        <v>0.5</v>
      </c>
      <c r="N21" s="212"/>
      <c r="O21" s="96">
        <f t="shared" si="2"/>
        <v>50</v>
      </c>
      <c r="P21" s="127">
        <f t="shared" si="3"/>
        <v>0.5</v>
      </c>
      <c r="Q21" s="212"/>
      <c r="R21" s="96">
        <f t="shared" si="4"/>
        <v>0</v>
      </c>
      <c r="S21" s="163">
        <f t="shared" si="5"/>
        <v>0</v>
      </c>
    </row>
    <row r="22" spans="1:19">
      <c r="A22" s="243" t="s">
        <v>497</v>
      </c>
      <c r="B22" s="7"/>
      <c r="C22" s="7"/>
      <c r="D22" s="2099">
        <f>+BudgetWorksheet!$H399</f>
        <v>0</v>
      </c>
      <c r="E22" s="2086"/>
      <c r="F22" s="2080">
        <f>+BudgetWorksheet!$Q399</f>
        <v>0</v>
      </c>
      <c r="G22" s="2086"/>
      <c r="H22" s="2110">
        <f>BudgetWorksheet!Z399</f>
        <v>0</v>
      </c>
      <c r="I22" s="238"/>
      <c r="L22" s="95">
        <f t="shared" si="0"/>
        <v>0</v>
      </c>
      <c r="M22" s="127">
        <f t="shared" si="1"/>
        <v>0</v>
      </c>
      <c r="N22" s="212"/>
      <c r="O22" s="96">
        <f t="shared" si="2"/>
        <v>0</v>
      </c>
      <c r="P22" s="127">
        <f t="shared" si="3"/>
        <v>0</v>
      </c>
      <c r="Q22" s="212"/>
      <c r="R22" s="96">
        <f t="shared" si="4"/>
        <v>0</v>
      </c>
      <c r="S22" s="163">
        <f t="shared" si="5"/>
        <v>0</v>
      </c>
    </row>
    <row r="23" spans="1:19" s="10" customFormat="1">
      <c r="A23" s="244" t="s">
        <v>498</v>
      </c>
      <c r="B23" s="7"/>
      <c r="C23" s="7"/>
      <c r="D23" s="2099">
        <f>+BudgetWorksheet!$H400</f>
        <v>0</v>
      </c>
      <c r="E23" s="2086"/>
      <c r="F23" s="2080">
        <f>+BudgetWorksheet!$Q400</f>
        <v>0</v>
      </c>
      <c r="G23" s="2086"/>
      <c r="H23" s="2110">
        <f>BudgetWorksheet!Z400</f>
        <v>0</v>
      </c>
      <c r="I23" s="238"/>
      <c r="J23" s="82"/>
      <c r="K23" s="82"/>
      <c r="L23" s="95">
        <f t="shared" si="0"/>
        <v>0</v>
      </c>
      <c r="M23" s="127">
        <f t="shared" si="1"/>
        <v>0</v>
      </c>
      <c r="N23" s="212"/>
      <c r="O23" s="96">
        <f t="shared" si="2"/>
        <v>0</v>
      </c>
      <c r="P23" s="127">
        <f t="shared" si="3"/>
        <v>0</v>
      </c>
      <c r="Q23" s="212"/>
      <c r="R23" s="96">
        <f t="shared" si="4"/>
        <v>0</v>
      </c>
      <c r="S23" s="163">
        <f t="shared" si="5"/>
        <v>0</v>
      </c>
    </row>
    <row r="24" spans="1:19" s="10" customFormat="1">
      <c r="A24" s="243" t="s">
        <v>499</v>
      </c>
      <c r="B24" s="7"/>
      <c r="C24" s="7"/>
      <c r="D24" s="2099">
        <f>+BudgetWorksheet!$H401+BudgetWorksheet!H402</f>
        <v>500</v>
      </c>
      <c r="E24" s="2086"/>
      <c r="F24" s="2080">
        <f>+BudgetWorksheet!$Q401</f>
        <v>500</v>
      </c>
      <c r="G24" s="2086"/>
      <c r="H24" s="2110">
        <f>BudgetWorksheet!Z401</f>
        <v>0</v>
      </c>
      <c r="I24" s="238"/>
      <c r="J24" s="82"/>
      <c r="K24" s="82"/>
      <c r="L24" s="95">
        <f t="shared" si="0"/>
        <v>0</v>
      </c>
      <c r="M24" s="127">
        <f t="shared" si="1"/>
        <v>0</v>
      </c>
      <c r="N24" s="212"/>
      <c r="O24" s="96">
        <f t="shared" si="2"/>
        <v>-500</v>
      </c>
      <c r="P24" s="127">
        <f t="shared" si="3"/>
        <v>-1</v>
      </c>
      <c r="Q24" s="212"/>
      <c r="R24" s="96">
        <f t="shared" si="4"/>
        <v>-500</v>
      </c>
      <c r="S24" s="163">
        <f t="shared" si="5"/>
        <v>-1</v>
      </c>
    </row>
    <row r="25" spans="1:19" s="10" customFormat="1">
      <c r="A25" s="798" t="s">
        <v>500</v>
      </c>
      <c r="B25" s="7"/>
      <c r="C25" s="7" t="s">
        <v>2319</v>
      </c>
      <c r="D25" s="2099">
        <f>+BudgetWorksheet!$H403</f>
        <v>0</v>
      </c>
      <c r="E25" s="2086"/>
      <c r="F25" s="2080">
        <f>+BudgetWorksheet!$Q402</f>
        <v>0</v>
      </c>
      <c r="G25" s="2086"/>
      <c r="H25" s="2110">
        <f>BudgetWorksheet!Z403</f>
        <v>0</v>
      </c>
      <c r="I25" s="238"/>
      <c r="J25" s="82"/>
      <c r="K25" s="82"/>
      <c r="L25" s="95">
        <f t="shared" si="0"/>
        <v>0</v>
      </c>
      <c r="M25" s="127">
        <f t="shared" si="1"/>
        <v>0</v>
      </c>
      <c r="N25" s="212"/>
      <c r="O25" s="96">
        <f t="shared" si="2"/>
        <v>0</v>
      </c>
      <c r="P25" s="127">
        <f t="shared" si="3"/>
        <v>0</v>
      </c>
      <c r="Q25" s="212"/>
      <c r="R25" s="96">
        <f t="shared" si="4"/>
        <v>0</v>
      </c>
      <c r="S25" s="163">
        <f t="shared" si="5"/>
        <v>0</v>
      </c>
    </row>
    <row r="26" spans="1:19" s="10" customFormat="1">
      <c r="A26" s="798" t="str">
        <f>BudgetWorksheet!U404</f>
        <v>Student Conference Paper Award</v>
      </c>
      <c r="B26" s="7"/>
      <c r="C26" s="7"/>
      <c r="D26" s="2099">
        <v>0</v>
      </c>
      <c r="E26" s="2086"/>
      <c r="F26" s="2080">
        <v>0</v>
      </c>
      <c r="G26" s="2086"/>
      <c r="H26" s="2110">
        <f>BudgetWorksheet!Z404</f>
        <v>900</v>
      </c>
      <c r="I26" s="238"/>
      <c r="J26" s="82"/>
      <c r="K26" s="82"/>
      <c r="L26" s="95">
        <f t="shared" si="0"/>
        <v>0</v>
      </c>
      <c r="M26" s="127">
        <f t="shared" si="1"/>
        <v>0</v>
      </c>
      <c r="N26" s="212"/>
      <c r="O26" s="96">
        <f t="shared" si="2"/>
        <v>900</v>
      </c>
      <c r="P26" s="127">
        <f t="shared" si="3"/>
        <v>0</v>
      </c>
      <c r="Q26" s="212"/>
      <c r="R26" s="96">
        <f t="shared" si="4"/>
        <v>900</v>
      </c>
      <c r="S26" s="163">
        <f t="shared" si="5"/>
        <v>0</v>
      </c>
    </row>
    <row r="27" spans="1:19" s="10" customFormat="1">
      <c r="A27" s="243" t="s">
        <v>501</v>
      </c>
      <c r="B27" s="7"/>
      <c r="C27" s="7"/>
      <c r="D27" s="2099">
        <f>+BudgetWorksheet!$H404</f>
        <v>0</v>
      </c>
      <c r="E27" s="2086"/>
      <c r="F27" s="2080">
        <f>+BudgetWorksheet!$Q403</f>
        <v>0</v>
      </c>
      <c r="G27" s="2086"/>
      <c r="H27" s="2110">
        <v>0</v>
      </c>
      <c r="I27" s="238"/>
      <c r="J27" s="82"/>
      <c r="K27" s="82"/>
      <c r="L27" s="95">
        <f t="shared" si="0"/>
        <v>0</v>
      </c>
      <c r="M27" s="127">
        <f t="shared" si="1"/>
        <v>0</v>
      </c>
      <c r="N27" s="212"/>
      <c r="O27" s="96">
        <f t="shared" si="2"/>
        <v>0</v>
      </c>
      <c r="P27" s="127">
        <f t="shared" si="3"/>
        <v>0</v>
      </c>
      <c r="Q27" s="212"/>
      <c r="R27" s="96">
        <f t="shared" si="4"/>
        <v>0</v>
      </c>
      <c r="S27" s="163">
        <f t="shared" si="5"/>
        <v>0</v>
      </c>
    </row>
    <row r="28" spans="1:19" s="10" customFormat="1" ht="13.5" customHeight="1">
      <c r="A28" s="244" t="s">
        <v>502</v>
      </c>
      <c r="B28" s="7"/>
      <c r="C28" s="7"/>
      <c r="D28" s="2099">
        <f>+BudgetWorksheet!$H405</f>
        <v>100</v>
      </c>
      <c r="E28" s="2086"/>
      <c r="F28" s="2099">
        <f>+BudgetWorksheet!$Q405</f>
        <v>100</v>
      </c>
      <c r="G28" s="2086"/>
      <c r="H28" s="2110">
        <f>BudgetWorksheet!Z405</f>
        <v>0</v>
      </c>
      <c r="I28" s="238"/>
      <c r="J28" s="82"/>
      <c r="K28" s="82"/>
      <c r="L28" s="95">
        <f t="shared" si="0"/>
        <v>0</v>
      </c>
      <c r="M28" s="127">
        <f t="shared" si="1"/>
        <v>0</v>
      </c>
      <c r="N28" s="212"/>
      <c r="O28" s="96">
        <f t="shared" si="2"/>
        <v>-100</v>
      </c>
      <c r="P28" s="127">
        <f t="shared" si="3"/>
        <v>-1</v>
      </c>
      <c r="Q28" s="212"/>
      <c r="R28" s="96">
        <f t="shared" si="4"/>
        <v>-100</v>
      </c>
      <c r="S28" s="163">
        <f t="shared" si="5"/>
        <v>-1</v>
      </c>
    </row>
    <row r="29" spans="1:19" s="59" customFormat="1" ht="13.5" customHeight="1">
      <c r="A29" s="247" t="s">
        <v>503</v>
      </c>
      <c r="B29" s="61" t="s">
        <v>2319</v>
      </c>
      <c r="C29" s="61"/>
      <c r="D29" s="2099">
        <f>+BudgetWorksheet!$H406</f>
        <v>0</v>
      </c>
      <c r="E29" s="2111"/>
      <c r="F29" s="2080">
        <v>0</v>
      </c>
      <c r="G29" s="2111"/>
      <c r="H29" s="2110">
        <f>BudgetWorksheet!Z406</f>
        <v>0</v>
      </c>
      <c r="I29" s="238"/>
      <c r="L29" s="95">
        <f t="shared" si="0"/>
        <v>0</v>
      </c>
      <c r="M29" s="127">
        <f t="shared" si="1"/>
        <v>0</v>
      </c>
      <c r="N29" s="212"/>
      <c r="O29" s="96">
        <f t="shared" si="2"/>
        <v>0</v>
      </c>
      <c r="P29" s="127">
        <f t="shared" si="3"/>
        <v>0</v>
      </c>
      <c r="Q29" s="212"/>
      <c r="R29" s="96">
        <f t="shared" si="4"/>
        <v>0</v>
      </c>
      <c r="S29" s="163">
        <f t="shared" si="5"/>
        <v>0</v>
      </c>
    </row>
    <row r="30" spans="1:19" s="59" customFormat="1" ht="13.5" customHeight="1">
      <c r="A30" s="247" t="str">
        <f>BudgetWorksheet!U407</f>
        <v>Staff travel</v>
      </c>
      <c r="B30" s="61"/>
      <c r="C30" s="61"/>
      <c r="D30" s="2099"/>
      <c r="E30" s="2111"/>
      <c r="F30" s="2080"/>
      <c r="G30" s="2111"/>
      <c r="H30" s="2110">
        <f>BudgetWorksheet!Z407</f>
        <v>570</v>
      </c>
      <c r="I30" s="238"/>
      <c r="L30" s="95">
        <f t="shared" si="0"/>
        <v>0</v>
      </c>
      <c r="M30" s="127">
        <f t="shared" si="1"/>
        <v>0</v>
      </c>
      <c r="N30" s="212"/>
      <c r="O30" s="96">
        <f t="shared" si="2"/>
        <v>570</v>
      </c>
      <c r="P30" s="127">
        <f t="shared" si="3"/>
        <v>0</v>
      </c>
      <c r="Q30" s="212"/>
      <c r="R30" s="96">
        <f t="shared" si="4"/>
        <v>570</v>
      </c>
      <c r="S30" s="163">
        <f t="shared" si="5"/>
        <v>0</v>
      </c>
    </row>
    <row r="31" spans="1:19" ht="14.25" customHeight="1">
      <c r="A31" s="245" t="s">
        <v>1059</v>
      </c>
      <c r="B31" s="7"/>
      <c r="C31" s="7"/>
      <c r="D31" s="2099">
        <f>+BudgetWorksheet!$H407</f>
        <v>5600</v>
      </c>
      <c r="E31" s="2111"/>
      <c r="F31" s="2099">
        <f>+BudgetWorksheet!$Q407</f>
        <v>170</v>
      </c>
      <c r="G31" s="2086"/>
      <c r="H31" s="2110">
        <v>0</v>
      </c>
      <c r="I31" s="238"/>
      <c r="L31" s="95">
        <f t="shared" si="0"/>
        <v>-5430</v>
      </c>
      <c r="M31" s="127">
        <f t="shared" si="1"/>
        <v>-0.96964285714285714</v>
      </c>
      <c r="N31" s="212"/>
      <c r="O31" s="96">
        <f t="shared" si="2"/>
        <v>-5600</v>
      </c>
      <c r="P31" s="127">
        <f t="shared" si="3"/>
        <v>-1</v>
      </c>
      <c r="Q31" s="212"/>
      <c r="R31" s="96">
        <f t="shared" si="4"/>
        <v>-170</v>
      </c>
      <c r="S31" s="163">
        <f t="shared" si="5"/>
        <v>-1</v>
      </c>
    </row>
    <row r="32" spans="1:19">
      <c r="A32" s="245" t="s">
        <v>3416</v>
      </c>
      <c r="B32" s="7"/>
      <c r="C32" s="7"/>
      <c r="D32" s="2112">
        <f>+BudgetWorksheet!$H408</f>
        <v>3200</v>
      </c>
      <c r="E32" s="2086"/>
      <c r="F32" s="2080">
        <f>+BudgetWorksheet!$Q407</f>
        <v>170</v>
      </c>
      <c r="G32" s="2086"/>
      <c r="H32" s="2113">
        <f>BudgetWorksheet!Z408</f>
        <v>0</v>
      </c>
      <c r="I32" s="238"/>
      <c r="L32" s="95">
        <f t="shared" si="0"/>
        <v>-3030</v>
      </c>
      <c r="M32" s="127">
        <f t="shared" si="1"/>
        <v>-0.94687500000000002</v>
      </c>
      <c r="N32" s="212"/>
      <c r="O32" s="96">
        <f t="shared" si="2"/>
        <v>-3200</v>
      </c>
      <c r="P32" s="127">
        <f t="shared" si="3"/>
        <v>-1</v>
      </c>
      <c r="Q32" s="212"/>
      <c r="R32" s="96">
        <f t="shared" si="4"/>
        <v>-170</v>
      </c>
      <c r="S32" s="163">
        <f t="shared" si="5"/>
        <v>-1</v>
      </c>
    </row>
    <row r="33" spans="1:19" ht="13.5" thickBot="1">
      <c r="A33" s="1165" t="s">
        <v>2319</v>
      </c>
      <c r="B33" s="689"/>
      <c r="C33" s="1166" t="s">
        <v>557</v>
      </c>
      <c r="D33" s="2114">
        <f>SUM(D17:D32)</f>
        <v>25500</v>
      </c>
      <c r="E33" s="2086"/>
      <c r="F33" s="2114">
        <f>SUM(F17:F32)</f>
        <v>18407.75</v>
      </c>
      <c r="G33" s="2115"/>
      <c r="H33" s="2116">
        <f>SUM(H17:H32)</f>
        <v>14982.29</v>
      </c>
      <c r="I33" s="238"/>
      <c r="L33" s="221">
        <f t="shared" si="0"/>
        <v>-7092.25</v>
      </c>
      <c r="M33" s="222">
        <f t="shared" si="1"/>
        <v>-0.27812745098039215</v>
      </c>
      <c r="N33" s="213"/>
      <c r="O33" s="223">
        <f t="shared" si="2"/>
        <v>-10517.71</v>
      </c>
      <c r="P33" s="222">
        <f t="shared" si="3"/>
        <v>-0.41245921568627447</v>
      </c>
      <c r="Q33" s="213"/>
      <c r="R33" s="223">
        <f t="shared" si="4"/>
        <v>-3425.4599999999991</v>
      </c>
      <c r="S33" s="224">
        <f t="shared" si="5"/>
        <v>-0.18608792492292645</v>
      </c>
    </row>
    <row r="34" spans="1:19" ht="13.5" thickTop="1">
      <c r="A34" s="85"/>
      <c r="B34" s="7"/>
      <c r="C34" s="237"/>
      <c r="D34" s="2086"/>
      <c r="E34" s="2086"/>
      <c r="F34" s="2086"/>
      <c r="G34" s="2086"/>
      <c r="H34" s="2117"/>
      <c r="I34" s="238"/>
      <c r="L34" s="81"/>
      <c r="M34" s="82"/>
      <c r="N34" s="212"/>
      <c r="O34" s="82"/>
      <c r="P34" s="82"/>
      <c r="Q34" s="212"/>
      <c r="R34" s="82"/>
      <c r="S34" s="83"/>
    </row>
    <row r="35" spans="1:19">
      <c r="A35" s="257" t="s">
        <v>505</v>
      </c>
      <c r="B35" s="7"/>
      <c r="C35" s="237"/>
      <c r="D35" s="2086"/>
      <c r="E35" s="2086"/>
      <c r="F35" s="2086"/>
      <c r="G35" s="2086"/>
      <c r="H35" s="2117"/>
      <c r="I35" s="238"/>
      <c r="L35" s="81"/>
      <c r="M35" s="82"/>
      <c r="N35" s="212"/>
      <c r="O35" s="82"/>
      <c r="P35" s="82"/>
      <c r="Q35" s="212"/>
      <c r="R35" s="82"/>
      <c r="S35" s="83"/>
    </row>
    <row r="36" spans="1:19">
      <c r="A36" s="244" t="s">
        <v>506</v>
      </c>
      <c r="B36" s="7"/>
      <c r="C36" s="237"/>
      <c r="D36" s="2080">
        <f>+BudgetWorksheet!$H412</f>
        <v>0</v>
      </c>
      <c r="E36" s="2086"/>
      <c r="F36" s="2080">
        <f>+BudgetWorksheet!$Q412</f>
        <v>0</v>
      </c>
      <c r="G36" s="2086"/>
      <c r="H36" s="2109">
        <v>0</v>
      </c>
      <c r="I36" s="238"/>
      <c r="L36" s="95">
        <f t="shared" ref="L36:L41" si="6">+F36-D36</f>
        <v>0</v>
      </c>
      <c r="M36" s="127">
        <f t="shared" ref="M36:M41" si="7">IF(D36&gt;0,+(F36-D36)/D36,0)</f>
        <v>0</v>
      </c>
      <c r="N36" s="212"/>
      <c r="O36" s="96">
        <f t="shared" ref="O36:O41" si="8">+H36-D36</f>
        <v>0</v>
      </c>
      <c r="P36" s="127">
        <f t="shared" ref="P36:P41" si="9">IF(D36&gt;0,+(H36-D36)/D36,0)</f>
        <v>0</v>
      </c>
      <c r="Q36" s="212"/>
      <c r="R36" s="96">
        <f t="shared" ref="R36:R41" si="10">+H36-F36</f>
        <v>0</v>
      </c>
      <c r="S36" s="163">
        <f t="shared" ref="S36:S41" si="11">IF(F36&gt;0,+(H36-F36)/F36,0)</f>
        <v>0</v>
      </c>
    </row>
    <row r="37" spans="1:19">
      <c r="A37" s="243" t="s">
        <v>507</v>
      </c>
      <c r="B37" s="7"/>
      <c r="C37" s="237"/>
      <c r="D37" s="2080">
        <f>+BudgetWorksheet!$H413</f>
        <v>0</v>
      </c>
      <c r="E37" s="2086"/>
      <c r="F37" s="2080">
        <f>+BudgetWorksheet!$Q413</f>
        <v>0</v>
      </c>
      <c r="G37" s="2086"/>
      <c r="H37" s="2109">
        <v>0</v>
      </c>
      <c r="I37" s="238"/>
      <c r="L37" s="95">
        <f t="shared" si="6"/>
        <v>0</v>
      </c>
      <c r="M37" s="127">
        <f t="shared" si="7"/>
        <v>0</v>
      </c>
      <c r="N37" s="212"/>
      <c r="O37" s="96">
        <f t="shared" si="8"/>
        <v>0</v>
      </c>
      <c r="P37" s="127">
        <f t="shared" si="9"/>
        <v>0</v>
      </c>
      <c r="Q37" s="212"/>
      <c r="R37" s="96">
        <f t="shared" si="10"/>
        <v>0</v>
      </c>
      <c r="S37" s="163">
        <f t="shared" si="11"/>
        <v>0</v>
      </c>
    </row>
    <row r="38" spans="1:19">
      <c r="A38" s="243" t="s">
        <v>423</v>
      </c>
      <c r="B38" s="7"/>
      <c r="C38" s="237"/>
      <c r="D38" s="2080">
        <f>+BudgetWorksheet!$H414</f>
        <v>0</v>
      </c>
      <c r="E38" s="2086"/>
      <c r="F38" s="2080">
        <f>+BudgetWorksheet!$Q414</f>
        <v>0</v>
      </c>
      <c r="G38" s="2086"/>
      <c r="H38" s="2109">
        <f>BudgetWorksheet!Z414</f>
        <v>1102.08</v>
      </c>
      <c r="I38" s="238"/>
      <c r="L38" s="95">
        <f t="shared" si="6"/>
        <v>0</v>
      </c>
      <c r="M38" s="127">
        <f t="shared" si="7"/>
        <v>0</v>
      </c>
      <c r="N38" s="212"/>
      <c r="O38" s="96">
        <f t="shared" si="8"/>
        <v>1102.08</v>
      </c>
      <c r="P38" s="127">
        <f t="shared" si="9"/>
        <v>0</v>
      </c>
      <c r="Q38" s="212"/>
      <c r="R38" s="96">
        <f t="shared" si="10"/>
        <v>1102.08</v>
      </c>
      <c r="S38" s="163">
        <f t="shared" si="11"/>
        <v>0</v>
      </c>
    </row>
    <row r="39" spans="1:19">
      <c r="A39" s="243" t="s">
        <v>1059</v>
      </c>
      <c r="B39" s="7" t="s">
        <v>1061</v>
      </c>
      <c r="C39" s="237"/>
      <c r="D39" s="2080">
        <f>+BudgetWorksheet!$H415</f>
        <v>0</v>
      </c>
      <c r="E39" s="2086"/>
      <c r="F39" s="2080">
        <f>+BudgetWorksheet!$Q415</f>
        <v>5000</v>
      </c>
      <c r="G39" s="2086"/>
      <c r="H39" s="2109">
        <f>BudgetWorksheet!Z413</f>
        <v>6338.64</v>
      </c>
      <c r="I39" s="238"/>
      <c r="L39" s="95">
        <f t="shared" si="6"/>
        <v>5000</v>
      </c>
      <c r="M39" s="127">
        <f t="shared" si="7"/>
        <v>0</v>
      </c>
      <c r="N39" s="212"/>
      <c r="O39" s="96">
        <f t="shared" si="8"/>
        <v>6338.64</v>
      </c>
      <c r="P39" s="127">
        <f t="shared" si="9"/>
        <v>0</v>
      </c>
      <c r="Q39" s="212"/>
      <c r="R39" s="96">
        <f t="shared" si="10"/>
        <v>1338.6400000000003</v>
      </c>
      <c r="S39" s="163">
        <f t="shared" si="11"/>
        <v>0.26772800000000008</v>
      </c>
    </row>
    <row r="40" spans="1:19">
      <c r="A40" s="244" t="s">
        <v>3416</v>
      </c>
      <c r="B40" s="7"/>
      <c r="C40" s="237"/>
      <c r="D40" s="2080">
        <f>SUM(BudgetWorksheet!H416:H420)</f>
        <v>0</v>
      </c>
      <c r="E40" s="2086"/>
      <c r="F40" s="2080">
        <v>0</v>
      </c>
      <c r="G40" s="2086"/>
      <c r="H40" s="2109">
        <f>BudgetWorksheet!Z420</f>
        <v>0</v>
      </c>
      <c r="I40" s="238"/>
      <c r="L40" s="95">
        <f t="shared" si="6"/>
        <v>0</v>
      </c>
      <c r="M40" s="127">
        <f t="shared" si="7"/>
        <v>0</v>
      </c>
      <c r="N40" s="212"/>
      <c r="O40" s="96">
        <f t="shared" si="8"/>
        <v>0</v>
      </c>
      <c r="P40" s="127">
        <f t="shared" si="9"/>
        <v>0</v>
      </c>
      <c r="Q40" s="212"/>
      <c r="R40" s="96">
        <f t="shared" si="10"/>
        <v>0</v>
      </c>
      <c r="S40" s="163">
        <f t="shared" si="11"/>
        <v>0</v>
      </c>
    </row>
    <row r="41" spans="1:19" ht="13.5" thickBot="1">
      <c r="A41" s="1167"/>
      <c r="B41" s="689"/>
      <c r="C41" s="1166" t="s">
        <v>557</v>
      </c>
      <c r="D41" s="2083">
        <f>SUM(D36:D40)</f>
        <v>0</v>
      </c>
      <c r="E41" s="2086"/>
      <c r="F41" s="2083">
        <f>SUM(F36:F40)</f>
        <v>5000</v>
      </c>
      <c r="G41" s="2115"/>
      <c r="H41" s="2118">
        <f>SUM(H36:H40)</f>
        <v>7440.72</v>
      </c>
      <c r="I41" s="238"/>
      <c r="L41" s="221">
        <f t="shared" si="6"/>
        <v>5000</v>
      </c>
      <c r="M41" s="222">
        <f t="shared" si="7"/>
        <v>0</v>
      </c>
      <c r="N41" s="213"/>
      <c r="O41" s="223">
        <f t="shared" si="8"/>
        <v>7440.72</v>
      </c>
      <c r="P41" s="222">
        <f t="shared" si="9"/>
        <v>0</v>
      </c>
      <c r="Q41" s="213"/>
      <c r="R41" s="223">
        <f t="shared" si="10"/>
        <v>2440.7200000000003</v>
      </c>
      <c r="S41" s="224">
        <f t="shared" si="11"/>
        <v>0.48814400000000008</v>
      </c>
    </row>
    <row r="42" spans="1:19" ht="13.5" thickTop="1">
      <c r="A42" s="246"/>
      <c r="B42" s="7"/>
      <c r="C42" s="237"/>
      <c r="D42" s="2086"/>
      <c r="E42" s="2086"/>
      <c r="F42" s="2086"/>
      <c r="G42" s="2086"/>
      <c r="H42" s="2117"/>
      <c r="I42" s="238"/>
      <c r="L42" s="81"/>
      <c r="M42" s="82"/>
      <c r="N42" s="212"/>
      <c r="O42" s="82"/>
      <c r="P42" s="82"/>
      <c r="Q42" s="212"/>
      <c r="R42" s="82"/>
      <c r="S42" s="83"/>
    </row>
    <row r="43" spans="1:19">
      <c r="A43" s="258" t="s">
        <v>425</v>
      </c>
      <c r="B43" s="7"/>
      <c r="C43" s="237"/>
      <c r="D43" s="2086"/>
      <c r="E43" s="2086"/>
      <c r="F43" s="2086"/>
      <c r="G43" s="2086"/>
      <c r="H43" s="2117"/>
      <c r="I43" s="238"/>
      <c r="L43" s="81"/>
      <c r="M43" s="82"/>
      <c r="N43" s="212"/>
      <c r="O43" s="82"/>
      <c r="P43" s="82"/>
      <c r="Q43" s="212"/>
      <c r="R43" s="82"/>
      <c r="S43" s="83"/>
    </row>
    <row r="44" spans="1:19">
      <c r="A44" s="247" t="s">
        <v>426</v>
      </c>
      <c r="B44" s="248"/>
      <c r="C44" s="237"/>
      <c r="D44" s="2099">
        <f>+BudgetWorksheet!$H$426</f>
        <v>0</v>
      </c>
      <c r="E44" s="2086"/>
      <c r="F44" s="2099"/>
      <c r="G44" s="2086"/>
      <c r="H44" s="2110">
        <v>0</v>
      </c>
      <c r="I44" s="238"/>
      <c r="L44" s="95">
        <f>+F44-D44</f>
        <v>0</v>
      </c>
      <c r="M44" s="127">
        <f>IF(D44&gt;0,+(F44-D44)/D44,0)</f>
        <v>0</v>
      </c>
      <c r="N44" s="212"/>
      <c r="O44" s="96">
        <f>+H44-D44</f>
        <v>0</v>
      </c>
      <c r="P44" s="127">
        <f>IF(D44&gt;0,+(H44-D44)/D44,0)</f>
        <v>0</v>
      </c>
      <c r="Q44" s="212"/>
      <c r="R44" s="96">
        <f>+H44-F44</f>
        <v>0</v>
      </c>
      <c r="S44" s="163">
        <f>IF(F44&gt;0,+(H44-F44)/F44,0)</f>
        <v>0</v>
      </c>
    </row>
    <row r="45" spans="1:19">
      <c r="A45" s="85" t="s">
        <v>3435</v>
      </c>
      <c r="B45" s="248"/>
      <c r="C45" s="237"/>
      <c r="D45" s="2119">
        <f>+BudgetWorksheet!$H429+BudgetWorksheet!H428+BudgetWorksheet!H427</f>
        <v>0</v>
      </c>
      <c r="E45" s="2086"/>
      <c r="F45" s="2119"/>
      <c r="G45" s="2086"/>
      <c r="H45" s="2120">
        <v>0</v>
      </c>
      <c r="I45" s="238"/>
      <c r="L45" s="95">
        <f>+F45-D45</f>
        <v>0</v>
      </c>
      <c r="M45" s="127">
        <f>IF(D45&gt;0,+(F45-D45)/D45,0)</f>
        <v>0</v>
      </c>
      <c r="N45" s="212"/>
      <c r="O45" s="96">
        <f>+H45-D45</f>
        <v>0</v>
      </c>
      <c r="P45" s="127">
        <f>IF(D45&gt;0,+(H45-D45)/D45,0)</f>
        <v>0</v>
      </c>
      <c r="Q45" s="212"/>
      <c r="R45" s="96">
        <f>+H45-F45</f>
        <v>0</v>
      </c>
      <c r="S45" s="163">
        <f>IF(F45&gt;0,+(H45-F45)/F45,0)</f>
        <v>0</v>
      </c>
    </row>
    <row r="46" spans="1:19" ht="13.5" thickBot="1">
      <c r="A46" s="1167"/>
      <c r="B46" s="689"/>
      <c r="C46" s="1166" t="s">
        <v>557</v>
      </c>
      <c r="D46" s="2083">
        <f>SUM(D44:D45)</f>
        <v>0</v>
      </c>
      <c r="E46" s="2115"/>
      <c r="F46" s="2083"/>
      <c r="G46" s="2115"/>
      <c r="H46" s="2118">
        <v>0</v>
      </c>
      <c r="I46" s="238"/>
      <c r="L46" s="221">
        <f>+F46-D46</f>
        <v>0</v>
      </c>
      <c r="M46" s="222">
        <f>IF(D46&gt;0,+(F46-D46)/D46,0)</f>
        <v>0</v>
      </c>
      <c r="N46" s="213"/>
      <c r="O46" s="223">
        <f>+H46-D46</f>
        <v>0</v>
      </c>
      <c r="P46" s="222">
        <f>IF(D46&gt;0,+(H46-D46)/D46,0)</f>
        <v>0</v>
      </c>
      <c r="Q46" s="213"/>
      <c r="R46" s="223">
        <f>+H46-F46</f>
        <v>0</v>
      </c>
      <c r="S46" s="224">
        <f>IF(F46&gt;0,+(H46-F46)/F46,0)</f>
        <v>0</v>
      </c>
    </row>
    <row r="47" spans="1:19" ht="13.5" thickTop="1">
      <c r="A47" s="246"/>
      <c r="B47" s="7"/>
      <c r="C47" s="237"/>
      <c r="D47" s="2086"/>
      <c r="E47" s="2086"/>
      <c r="F47" s="2086"/>
      <c r="G47" s="2086"/>
      <c r="H47" s="2117"/>
      <c r="I47" s="238"/>
      <c r="L47" s="76"/>
      <c r="M47" s="10"/>
      <c r="N47" s="10"/>
      <c r="O47" s="10"/>
      <c r="P47" s="10"/>
      <c r="Q47" s="10"/>
      <c r="S47" s="78"/>
    </row>
    <row r="48" spans="1:19">
      <c r="A48" s="246"/>
      <c r="B48" s="7"/>
      <c r="C48" s="237"/>
      <c r="D48" s="2086"/>
      <c r="E48" s="2086"/>
      <c r="F48" s="2086"/>
      <c r="G48" s="2086"/>
      <c r="H48" s="2117"/>
      <c r="I48" s="238"/>
      <c r="L48" s="76"/>
      <c r="M48" s="10"/>
      <c r="N48" s="10"/>
      <c r="O48" s="10"/>
      <c r="P48" s="10"/>
      <c r="Q48" s="10"/>
      <c r="S48" s="78"/>
    </row>
    <row r="49" spans="1:19" s="111" customFormat="1" ht="13.5" thickBot="1">
      <c r="A49" s="1168" t="s">
        <v>941</v>
      </c>
      <c r="B49" s="1161"/>
      <c r="C49" s="1161"/>
      <c r="D49" s="2121">
        <f>+D46+D41+D33++D12</f>
        <v>26700</v>
      </c>
      <c r="E49" s="2086"/>
      <c r="F49" s="2121">
        <f>+F46+F41+F33++F12</f>
        <v>29107.75</v>
      </c>
      <c r="G49" s="2122"/>
      <c r="H49" s="2123">
        <f>H46+H41+H33</f>
        <v>22423.010000000002</v>
      </c>
      <c r="I49" s="766"/>
      <c r="J49" s="704"/>
      <c r="K49" s="704"/>
      <c r="L49" s="1176">
        <f>+F49-D49</f>
        <v>2407.75</v>
      </c>
      <c r="M49" s="1173">
        <f>IF(D49&gt;0,+(F49-D49)/D49,0)</f>
        <v>9.0177902621722844E-2</v>
      </c>
      <c r="N49" s="1174"/>
      <c r="O49" s="1172">
        <f>+H49-D49</f>
        <v>-4276.989999999998</v>
      </c>
      <c r="P49" s="1173">
        <f>IF(D49&gt;0,+(H49-D49)/D49,0)</f>
        <v>-0.16018689138576772</v>
      </c>
      <c r="Q49" s="1174"/>
      <c r="R49" s="1172">
        <f>+H49-F49</f>
        <v>-6684.739999999998</v>
      </c>
      <c r="S49" s="1177">
        <f>IF(F49&gt;0,+(H49-F49)/F49,0)</f>
        <v>-0.22965498879164475</v>
      </c>
    </row>
    <row r="50" spans="1:19" ht="14.25" thickTop="1" thickBot="1">
      <c r="A50" s="249"/>
      <c r="B50" s="132"/>
      <c r="C50" s="235"/>
      <c r="D50" s="236"/>
      <c r="E50" s="236"/>
      <c r="F50" s="236"/>
      <c r="G50" s="236"/>
      <c r="H50" s="797"/>
      <c r="I50" s="238"/>
      <c r="L50" s="89"/>
      <c r="M50" s="90"/>
      <c r="N50" s="90"/>
      <c r="O50" s="90"/>
      <c r="P50" s="90"/>
      <c r="Q50" s="90"/>
      <c r="R50" s="90"/>
      <c r="S50" s="91"/>
    </row>
    <row r="51" spans="1:19">
      <c r="A51" s="1"/>
      <c r="B51" s="1"/>
      <c r="C51" s="2"/>
      <c r="D51" s="74"/>
      <c r="E51" s="72"/>
      <c r="F51" s="74"/>
      <c r="G51" s="72"/>
      <c r="H51" s="74"/>
      <c r="I51" s="238"/>
      <c r="L51" s="10"/>
      <c r="M51" s="10"/>
      <c r="N51" s="10"/>
      <c r="O51" s="10"/>
      <c r="P51" s="10"/>
      <c r="Q51" s="10"/>
      <c r="S51" s="10"/>
    </row>
    <row r="52" spans="1:19" s="111" customFormat="1" ht="13.5" thickBot="1">
      <c r="A52" s="1157" t="s">
        <v>427</v>
      </c>
      <c r="B52" s="1169"/>
      <c r="C52" s="63"/>
      <c r="D52" s="2124">
        <f>+D46+D41+D33+D12+D11+Expense!D80+Expense!D46+Expense!D40+Expense!D20+Expense!D16+Expense!D35</f>
        <v>176273.22</v>
      </c>
      <c r="E52" s="1171"/>
      <c r="F52" s="1170">
        <f>+F46+F41+F33+F12+F11+Expense!F80+Expense!F46+Expense!F40+Expense!F20+Expense!F16+Expense!F35</f>
        <v>206688.75</v>
      </c>
      <c r="G52" s="1171"/>
      <c r="H52" s="1170">
        <f>+H46+H41+H33+H12+H11+Expense!H80+Expense!H46+Expense!H40+Expense!H20+Expense!H16+Expense!H35</f>
        <v>248556.28560000006</v>
      </c>
      <c r="I52" s="766"/>
      <c r="J52" s="704"/>
      <c r="K52" s="704"/>
      <c r="L52" s="1172">
        <f>+F52-D52</f>
        <v>30415.53</v>
      </c>
      <c r="M52" s="1173">
        <f>IF(D52&gt;0,+(F52-D52)/D52,0)</f>
        <v>0.17254765074354458</v>
      </c>
      <c r="N52" s="1174"/>
      <c r="O52" s="1172">
        <f>+H52-D52</f>
        <v>72283.06560000006</v>
      </c>
      <c r="P52" s="1173">
        <f>IF(D52&gt;0,+(H52-D52)/D52,0)</f>
        <v>0.41006266068095915</v>
      </c>
      <c r="Q52" s="1174"/>
      <c r="R52" s="1175">
        <f>+H52-F52</f>
        <v>41867.535600000061</v>
      </c>
      <c r="S52" s="1173">
        <f>IF(F52&gt;0,+(H52-F52)/F52,0)</f>
        <v>0.20256320481884021</v>
      </c>
    </row>
    <row r="53" spans="1:19" ht="6.75" customHeight="1" thickTop="1">
      <c r="A53" s="1" t="s">
        <v>2319</v>
      </c>
      <c r="B53" s="1"/>
      <c r="C53" s="1"/>
      <c r="D53" s="72"/>
      <c r="E53" s="72"/>
      <c r="F53" s="72"/>
      <c r="G53" s="72" t="s">
        <v>2319</v>
      </c>
      <c r="H53" s="72"/>
      <c r="I53" s="238"/>
      <c r="L53" s="10"/>
      <c r="M53" s="10"/>
      <c r="N53" s="10"/>
      <c r="O53" s="10"/>
      <c r="P53" s="10"/>
      <c r="Q53" s="10"/>
      <c r="S53" s="10"/>
    </row>
    <row r="54" spans="1:19">
      <c r="A54" s="1" t="s">
        <v>3437</v>
      </c>
      <c r="B54" s="1"/>
      <c r="C54" s="1"/>
      <c r="D54" s="1"/>
      <c r="E54" s="1"/>
      <c r="F54" s="1"/>
      <c r="G54" s="1"/>
      <c r="H54" s="1"/>
      <c r="I54" s="238"/>
    </row>
    <row r="55" spans="1:19" s="90" customFormat="1" ht="13.5" thickBot="1">
      <c r="A55" s="132" t="s">
        <v>698</v>
      </c>
      <c r="B55" s="132"/>
      <c r="C55" s="132"/>
      <c r="D55" s="132"/>
      <c r="E55" s="132"/>
      <c r="F55" s="132"/>
      <c r="G55" s="132"/>
      <c r="H55" s="132"/>
      <c r="I55" s="133"/>
      <c r="J55" s="135"/>
      <c r="K55" s="135"/>
    </row>
    <row r="56" spans="1:19" ht="5.25" customHeight="1">
      <c r="A56" s="1"/>
      <c r="B56" s="1"/>
      <c r="C56" s="1"/>
      <c r="D56" s="1"/>
      <c r="E56" s="1"/>
      <c r="F56" s="1"/>
      <c r="G56" s="1"/>
      <c r="H56" s="1"/>
      <c r="I56" s="238"/>
    </row>
    <row r="57" spans="1:19">
      <c r="A57" s="2532" t="s">
        <v>3382</v>
      </c>
      <c r="B57" s="2532"/>
      <c r="C57" s="2532"/>
      <c r="D57" s="2532"/>
      <c r="E57" s="2532"/>
      <c r="F57" s="2532"/>
      <c r="G57" s="2532"/>
      <c r="H57" s="2532"/>
      <c r="I57" s="27"/>
    </row>
    <row r="58" spans="1:19">
      <c r="A58" s="2532" t="s">
        <v>3383</v>
      </c>
      <c r="B58" s="2532"/>
      <c r="C58" s="2532"/>
      <c r="D58" s="2532"/>
      <c r="E58" s="2532"/>
      <c r="F58" s="2532"/>
      <c r="G58" s="2532"/>
      <c r="H58" s="2532"/>
      <c r="I58" s="27"/>
    </row>
    <row r="59" spans="1:19">
      <c r="A59" s="2532" t="s">
        <v>3384</v>
      </c>
      <c r="B59" s="2532"/>
      <c r="C59" s="2532"/>
      <c r="D59" s="2532"/>
      <c r="E59" s="2532"/>
      <c r="F59" s="2532"/>
      <c r="G59" s="2532"/>
      <c r="H59" s="2532"/>
      <c r="I59" s="27"/>
    </row>
    <row r="60" spans="1:19" s="684" customFormat="1">
      <c r="A60" s="2526" t="s">
        <v>3385</v>
      </c>
      <c r="B60" s="2526"/>
      <c r="C60" s="2526"/>
      <c r="D60" s="2526"/>
      <c r="E60" s="2526"/>
      <c r="F60" s="2526"/>
      <c r="G60" s="2526"/>
      <c r="H60" s="2526"/>
      <c r="I60" s="869"/>
      <c r="J60" s="790"/>
      <c r="K60" s="790"/>
    </row>
    <row r="95" spans="24:24">
      <c r="X95" s="1884" t="s">
        <v>516</v>
      </c>
    </row>
    <row r="96" spans="24:24" ht="15.75">
      <c r="X96" s="1848" t="s">
        <v>785</v>
      </c>
    </row>
    <row r="97" spans="1:24">
      <c r="A97" s="744"/>
      <c r="J97" s="764"/>
      <c r="S97" s="763"/>
      <c r="X97" t="s">
        <v>1153</v>
      </c>
    </row>
    <row r="98" spans="1:24">
      <c r="S98" s="763"/>
      <c r="X98" t="s">
        <v>786</v>
      </c>
    </row>
    <row r="99" spans="1:24">
      <c r="X99" t="s">
        <v>508</v>
      </c>
    </row>
    <row r="101" spans="1:24">
      <c r="X101" t="s">
        <v>509</v>
      </c>
    </row>
    <row r="102" spans="1:24" ht="25.5">
      <c r="X102" s="495" t="s">
        <v>510</v>
      </c>
    </row>
    <row r="103" spans="1:24">
      <c r="X103" t="s">
        <v>511</v>
      </c>
    </row>
    <row r="104" spans="1:24">
      <c r="X104" t="s">
        <v>518</v>
      </c>
    </row>
    <row r="105" spans="1:24">
      <c r="X105" t="s">
        <v>1158</v>
      </c>
    </row>
    <row r="106" spans="1:24" ht="15.75" thickBot="1">
      <c r="F106" s="2661" t="s">
        <v>2937</v>
      </c>
      <c r="G106" s="2662"/>
      <c r="H106" s="2662"/>
      <c r="I106" s="2662"/>
      <c r="J106" s="2663"/>
    </row>
    <row r="107" spans="1:24" ht="14.25" thickTop="1" thickBot="1">
      <c r="X107" t="s">
        <v>517</v>
      </c>
    </row>
    <row r="108" spans="1:24" ht="16.5" thickTop="1" thickBot="1">
      <c r="F108" s="2664" t="s">
        <v>2936</v>
      </c>
      <c r="G108" s="2665"/>
      <c r="H108" s="2665"/>
      <c r="I108" s="2665"/>
      <c r="J108" s="2665"/>
      <c r="K108" s="2666"/>
      <c r="X108" t="s">
        <v>512</v>
      </c>
    </row>
    <row r="109" spans="1:24">
      <c r="X109" t="s">
        <v>513</v>
      </c>
    </row>
    <row r="110" spans="1:24">
      <c r="X110" t="s">
        <v>514</v>
      </c>
    </row>
    <row r="111" spans="1:24">
      <c r="X111" t="s">
        <v>515</v>
      </c>
    </row>
    <row r="112" spans="1:24" ht="13.5" thickBot="1"/>
    <row r="113" spans="9:18" s="733" customFormat="1" ht="17.25" customHeight="1" thickBot="1">
      <c r="I113" s="10"/>
      <c r="J113" s="734"/>
      <c r="K113" s="734"/>
      <c r="R113" s="10"/>
    </row>
    <row r="114" spans="9:18" s="59" customFormat="1" ht="6" customHeight="1">
      <c r="I114" s="82"/>
      <c r="R114" s="82"/>
    </row>
    <row r="121" spans="9:18" ht="13.5" thickBot="1"/>
    <row r="122" spans="9:18" s="733" customFormat="1" ht="18" customHeight="1" thickBot="1">
      <c r="I122" s="10"/>
      <c r="J122" s="734"/>
      <c r="K122" s="734"/>
      <c r="R122" s="10"/>
    </row>
    <row r="123" spans="9:18" s="59" customFormat="1" ht="6" customHeight="1">
      <c r="I123" s="82"/>
      <c r="R123" s="82"/>
    </row>
    <row r="130" spans="9:18" ht="13.5" thickBot="1"/>
    <row r="131" spans="9:18" s="733" customFormat="1" ht="13.5" thickBot="1">
      <c r="I131" s="10"/>
      <c r="J131" s="734"/>
      <c r="K131" s="734"/>
      <c r="R131" s="10"/>
    </row>
    <row r="132" spans="9:18" s="59" customFormat="1" ht="4.5" customHeight="1">
      <c r="I132" s="82"/>
      <c r="R132" s="82"/>
    </row>
    <row r="140" spans="9:18" ht="13.5" thickBot="1"/>
    <row r="141" spans="9:18" s="733" customFormat="1" ht="13.5" thickBot="1">
      <c r="I141" s="10"/>
      <c r="J141" s="734"/>
      <c r="K141" s="734"/>
      <c r="R141" s="10"/>
    </row>
    <row r="142" spans="9:18" s="59" customFormat="1" ht="5.25" customHeight="1">
      <c r="I142" s="82"/>
      <c r="R142" s="82"/>
    </row>
    <row r="144" spans="9:18" ht="13.5" thickBot="1"/>
    <row r="145" spans="1:18" s="733" customFormat="1" ht="16.5" customHeight="1" thickBot="1">
      <c r="I145" s="10"/>
      <c r="J145" s="734"/>
      <c r="K145" s="734"/>
      <c r="R145" s="10"/>
    </row>
    <row r="146" spans="1:18" s="59" customFormat="1" ht="5.25" customHeight="1">
      <c r="I146" s="82"/>
      <c r="R146" s="82"/>
    </row>
    <row r="148" spans="1:18" ht="13.5" thickBot="1"/>
    <row r="149" spans="1:18" s="733" customFormat="1" ht="15.75" customHeight="1" thickBot="1">
      <c r="A149" s="250"/>
      <c r="I149" s="10"/>
      <c r="J149" s="734"/>
      <c r="K149" s="734"/>
      <c r="R149" s="10"/>
    </row>
    <row r="150" spans="1:18" s="59" customFormat="1" ht="6" customHeight="1">
      <c r="I150" s="82"/>
      <c r="R150" s="82"/>
    </row>
    <row r="152" spans="1:18" ht="13.5" thickBot="1"/>
    <row r="153" spans="1:18" s="733" customFormat="1" ht="18" customHeight="1" thickBot="1">
      <c r="A153" s="250"/>
      <c r="I153" s="10"/>
      <c r="J153" s="734"/>
      <c r="K153" s="734"/>
      <c r="R153" s="10"/>
    </row>
    <row r="154" spans="1:18" s="59" customFormat="1" ht="4.5" customHeight="1">
      <c r="I154" s="82"/>
      <c r="R154" s="82"/>
    </row>
    <row r="158" spans="1:18" ht="13.5" thickBot="1"/>
    <row r="159" spans="1:18" s="733" customFormat="1" ht="16.5" customHeight="1" thickBot="1">
      <c r="A159" s="250"/>
      <c r="I159" s="10"/>
      <c r="J159" s="734"/>
      <c r="K159" s="734"/>
      <c r="R159" s="10"/>
    </row>
    <row r="160" spans="1:18" s="59" customFormat="1" ht="4.5" customHeight="1">
      <c r="I160" s="82"/>
      <c r="R160" s="82"/>
    </row>
    <row r="162" spans="1:18" ht="13.5" thickBot="1"/>
    <row r="163" spans="1:18" s="733" customFormat="1" ht="19.5" customHeight="1" thickBot="1">
      <c r="A163" s="250"/>
      <c r="I163" s="10"/>
      <c r="J163" s="734"/>
      <c r="K163" s="734"/>
      <c r="R163" s="10"/>
    </row>
    <row r="164" spans="1:18" s="59" customFormat="1" ht="5.25" customHeight="1">
      <c r="I164" s="82"/>
      <c r="R164" s="82"/>
    </row>
    <row r="171" spans="1:18" ht="13.5" thickBot="1"/>
    <row r="172" spans="1:18" s="733" customFormat="1" ht="13.5" thickBot="1">
      <c r="I172" s="82"/>
      <c r="J172" s="734"/>
      <c r="K172" s="734"/>
      <c r="R172" s="82"/>
    </row>
    <row r="173" spans="1:18" ht="13.5" thickBot="1">
      <c r="I173" s="82"/>
      <c r="R173" s="82"/>
    </row>
    <row r="174" spans="1:18" s="733" customFormat="1" ht="13.5" thickBot="1">
      <c r="I174" s="82"/>
      <c r="J174" s="734"/>
      <c r="K174" s="734"/>
      <c r="R174" s="82"/>
    </row>
  </sheetData>
  <protectedRanges>
    <protectedRange sqref="D43:H45" name="Range5"/>
    <protectedRange sqref="D35:D40 F35:H40 E35:E41" name="Range4"/>
    <protectedRange sqref="D35:D40 F35:H40 E35:E41" name="Range3"/>
    <protectedRange sqref="I15:I32 E33 D16:H32" name="Range2"/>
    <protectedRange sqref="A6 F1:K9 E1:E6 E8:E9 C1:D9 A1:B5 A7:B9" name="Range1"/>
    <protectedRange sqref="A15" name="Range1_1"/>
    <protectedRange sqref="E7" name="Range4_1"/>
    <protectedRange sqref="D15:H15" name="Range1_2"/>
  </protectedRanges>
  <mergeCells count="24">
    <mergeCell ref="F106:J106"/>
    <mergeCell ref="F108:K108"/>
    <mergeCell ref="A2:H2"/>
    <mergeCell ref="A60:H60"/>
    <mergeCell ref="A59:H59"/>
    <mergeCell ref="A57:H57"/>
    <mergeCell ref="A58:H58"/>
    <mergeCell ref="B3:H3"/>
    <mergeCell ref="B4:H4"/>
    <mergeCell ref="F8:G8"/>
    <mergeCell ref="E5:F5"/>
    <mergeCell ref="L10:S10"/>
    <mergeCell ref="C1:E1"/>
    <mergeCell ref="I6:K6"/>
    <mergeCell ref="B5:C5"/>
    <mergeCell ref="B7:C7"/>
    <mergeCell ref="G7:H7"/>
    <mergeCell ref="A6:H6"/>
    <mergeCell ref="R15:R16"/>
    <mergeCell ref="S15:S16"/>
    <mergeCell ref="L15:L16"/>
    <mergeCell ref="M15:M16"/>
    <mergeCell ref="O15:O16"/>
    <mergeCell ref="P15:P16"/>
  </mergeCells>
  <phoneticPr fontId="0" type="noConversion"/>
  <dataValidations count="1">
    <dataValidation type="list" allowBlank="1" showInputMessage="1" showErrorMessage="1" sqref="A6:H6">
      <formula1>$X$95:$X$111</formula1>
    </dataValidation>
  </dataValidations>
  <printOptions horizontalCentered="1" verticalCentered="1"/>
  <pageMargins left="0.42" right="0" top="0" bottom="0.5" header="0.5" footer="0.5"/>
  <pageSetup scale="95" orientation="portrait" r:id="rId1"/>
  <headerFooter alignWithMargins="0">
    <oddFooter>&amp;L&amp;D     &amp;T&amp;CPage 4&amp;R&amp;F</oddFooter>
  </headerFooter>
  <legacyDrawing r:id="rId2"/>
</worksheet>
</file>

<file path=xl/worksheets/sheet13.xml><?xml version="1.0" encoding="utf-8"?>
<worksheet xmlns="http://schemas.openxmlformats.org/spreadsheetml/2006/main" xmlns:r="http://schemas.openxmlformats.org/officeDocument/2006/relationships">
  <sheetPr codeName="Sheet8">
    <pageSetUpPr fitToPage="1"/>
  </sheetPr>
  <dimension ref="A1:BY193"/>
  <sheetViews>
    <sheetView topLeftCell="A49" zoomScaleNormal="100" workbookViewId="0">
      <selection activeCell="J40" sqref="J40"/>
    </sheetView>
  </sheetViews>
  <sheetFormatPr defaultColWidth="9.140625" defaultRowHeight="12.75"/>
  <cols>
    <col min="1" max="1" width="19.28515625" customWidth="1"/>
    <col min="2" max="2" width="8.7109375" customWidth="1"/>
    <col min="3" max="4" width="10.28515625" customWidth="1"/>
    <col min="5" max="5" width="9.140625" customWidth="1"/>
    <col min="6" max="6" width="12.5703125" customWidth="1"/>
    <col min="7" max="7" width="2" style="59" customWidth="1"/>
    <col min="8" max="8" width="11.85546875" customWidth="1"/>
    <col min="9" max="9" width="1.7109375" style="82" customWidth="1"/>
    <col min="10" max="10" width="11.42578125" customWidth="1"/>
    <col min="11" max="11" width="3.28515625" style="59" customWidth="1"/>
    <col min="12" max="13" width="11.140625" customWidth="1"/>
    <col min="14" max="14" width="6.7109375" customWidth="1"/>
    <col min="15" max="15" width="15.140625" style="66" customWidth="1"/>
    <col min="16" max="16" width="15.28515625" customWidth="1"/>
    <col min="17" max="17" width="2.140625" customWidth="1"/>
    <col min="18" max="18" width="12.42578125" style="66" customWidth="1"/>
    <col min="19" max="19" width="11.85546875" style="10" customWidth="1"/>
    <col min="20" max="20" width="2" customWidth="1"/>
    <col min="21" max="21" width="15" style="66" customWidth="1"/>
    <col min="22" max="22" width="15.5703125" customWidth="1"/>
    <col min="23" max="33" width="9.140625" customWidth="1"/>
    <col min="34" max="34" width="73.5703125" customWidth="1"/>
  </cols>
  <sheetData>
    <row r="1" spans="1:77" s="90" customFormat="1" ht="16.5" thickBot="1">
      <c r="A1" s="235" t="s">
        <v>949</v>
      </c>
      <c r="B1" s="2623" t="str">
        <f>+'Financial Summary'!B4</f>
        <v>IEEE - International Conference on Plasma Science 2008</v>
      </c>
      <c r="C1" s="2675"/>
      <c r="D1" s="2675"/>
      <c r="E1" s="2675"/>
      <c r="F1" s="2675"/>
      <c r="G1" s="2675"/>
      <c r="H1" s="2675"/>
      <c r="I1" s="2675"/>
      <c r="J1" s="2676"/>
      <c r="K1" s="1299"/>
      <c r="L1" s="699"/>
      <c r="M1" s="699"/>
      <c r="N1" s="10"/>
      <c r="O1" s="67"/>
      <c r="P1" s="10"/>
      <c r="Q1" s="10"/>
      <c r="R1" s="67"/>
      <c r="S1" s="10"/>
      <c r="T1" s="10"/>
      <c r="U1" s="67"/>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77" s="10" customFormat="1" ht="16.5" thickBot="1">
      <c r="A2" s="237" t="s">
        <v>320</v>
      </c>
      <c r="B2" s="2679">
        <f>+'Financial Summary'!B5</f>
        <v>11352</v>
      </c>
      <c r="C2" s="2680"/>
      <c r="D2" s="988"/>
      <c r="E2" s="988"/>
      <c r="F2" s="237" t="s">
        <v>2372</v>
      </c>
      <c r="G2" s="988"/>
      <c r="H2" s="988"/>
      <c r="I2" s="2683" t="str">
        <f>'Financial Summary'!H5</f>
        <v>ICOPS 2008</v>
      </c>
      <c r="J2" s="2684"/>
      <c r="K2" s="1247"/>
      <c r="L2" s="699"/>
      <c r="M2" s="699"/>
      <c r="O2" s="67"/>
      <c r="R2" s="67"/>
      <c r="U2" s="67"/>
    </row>
    <row r="3" spans="1:77" ht="13.5" thickBot="1">
      <c r="A3" s="2626" t="s">
        <v>2370</v>
      </c>
      <c r="B3" s="2681"/>
      <c r="C3" s="2681"/>
      <c r="D3" s="2681"/>
      <c r="E3" s="2681"/>
      <c r="F3" s="2681"/>
      <c r="G3" s="2681"/>
      <c r="H3" s="2681"/>
      <c r="I3" s="2681"/>
      <c r="J3" s="2682"/>
      <c r="K3" s="1300"/>
      <c r="L3" s="4"/>
      <c r="M3" s="4"/>
    </row>
    <row r="4" spans="1:77" ht="15.75" thickBot="1">
      <c r="A4" s="2685" t="s">
        <v>516</v>
      </c>
      <c r="B4" s="2686"/>
      <c r="C4" s="2687"/>
      <c r="D4" s="2687"/>
      <c r="E4" s="2687"/>
      <c r="F4" s="2687"/>
      <c r="G4" s="2687"/>
      <c r="H4" s="2687"/>
      <c r="I4" s="2687"/>
      <c r="J4" s="2688"/>
      <c r="K4" s="1301"/>
      <c r="L4" s="6"/>
      <c r="M4" s="6"/>
      <c r="O4" s="2647" t="s">
        <v>947</v>
      </c>
      <c r="P4" s="2648"/>
      <c r="Q4" s="2648"/>
      <c r="R4" s="2648"/>
      <c r="S4" s="2648"/>
      <c r="T4" s="2648"/>
      <c r="U4" s="2648"/>
      <c r="V4" s="2649"/>
    </row>
    <row r="5" spans="1:77" s="90" customFormat="1" ht="20.25" thickBot="1">
      <c r="A5" s="1238"/>
      <c r="B5" s="2671" t="s">
        <v>1280</v>
      </c>
      <c r="C5" s="2672"/>
      <c r="D5" s="2672"/>
      <c r="E5" s="2672"/>
      <c r="F5" s="2672"/>
      <c r="G5" s="2672"/>
      <c r="H5" s="2672"/>
      <c r="I5" s="2672"/>
      <c r="J5" s="2673"/>
      <c r="K5" s="1297"/>
      <c r="L5" s="238"/>
      <c r="M5" s="238"/>
      <c r="N5" s="10"/>
      <c r="O5" s="67"/>
      <c r="P5" s="10"/>
      <c r="Q5" s="10"/>
      <c r="R5" s="67"/>
      <c r="S5" s="10"/>
      <c r="T5" s="10"/>
      <c r="U5" s="67"/>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row>
    <row r="6" spans="1:77" ht="13.5" customHeight="1" thickBot="1">
      <c r="A6" s="1"/>
      <c r="B6" s="1"/>
      <c r="C6" s="1"/>
      <c r="D6" s="1"/>
      <c r="E6" s="1"/>
      <c r="F6" s="896"/>
      <c r="G6" s="893"/>
      <c r="H6" s="896"/>
      <c r="I6" s="893"/>
      <c r="J6" s="896"/>
      <c r="K6" s="893"/>
      <c r="L6" s="238"/>
      <c r="M6" s="238"/>
      <c r="N6" s="10"/>
      <c r="O6" s="205" t="s">
        <v>4279</v>
      </c>
      <c r="P6" s="204" t="s">
        <v>4281</v>
      </c>
      <c r="Q6" s="204"/>
      <c r="R6" s="205" t="s">
        <v>4279</v>
      </c>
      <c r="S6" s="204" t="s">
        <v>4281</v>
      </c>
      <c r="T6" s="204"/>
      <c r="U6" s="205" t="s">
        <v>4279</v>
      </c>
      <c r="V6" s="206" t="s">
        <v>4281</v>
      </c>
    </row>
    <row r="7" spans="1:77" ht="32.25" customHeight="1" thickBot="1">
      <c r="A7" s="909" t="s">
        <v>578</v>
      </c>
      <c r="B7" s="913"/>
      <c r="C7" s="914"/>
      <c r="D7" s="913"/>
      <c r="E7" s="17"/>
      <c r="F7" s="1280" t="s">
        <v>428</v>
      </c>
      <c r="G7" s="911"/>
      <c r="H7" s="1280" t="s">
        <v>429</v>
      </c>
      <c r="I7" s="897"/>
      <c r="J7" s="1280" t="s">
        <v>430</v>
      </c>
      <c r="K7" s="1298"/>
      <c r="L7" s="4"/>
      <c r="M7" s="4"/>
      <c r="O7" s="207" t="s">
        <v>4280</v>
      </c>
      <c r="P7" s="208" t="s">
        <v>4280</v>
      </c>
      <c r="Q7" s="209"/>
      <c r="R7" s="210" t="s">
        <v>4282</v>
      </c>
      <c r="S7" s="208" t="s">
        <v>4282</v>
      </c>
      <c r="T7" s="209"/>
      <c r="U7" s="210" t="s">
        <v>4283</v>
      </c>
      <c r="V7" s="211" t="s">
        <v>4283</v>
      </c>
    </row>
    <row r="8" spans="1:77" ht="11.25" customHeight="1">
      <c r="A8" s="917" t="s">
        <v>580</v>
      </c>
      <c r="B8" s="690"/>
      <c r="C8" s="691" t="s">
        <v>4253</v>
      </c>
      <c r="D8" s="690"/>
      <c r="E8" s="655" t="s">
        <v>4254</v>
      </c>
      <c r="F8" s="910"/>
      <c r="G8" s="897"/>
      <c r="H8" s="910"/>
      <c r="I8" s="897"/>
      <c r="J8" s="910"/>
      <c r="K8" s="1298"/>
      <c r="L8" s="4"/>
      <c r="M8" s="4"/>
      <c r="O8" s="239"/>
      <c r="P8" s="769"/>
      <c r="Q8" s="785"/>
      <c r="R8" s="241"/>
      <c r="S8" s="769"/>
      <c r="T8" s="785"/>
      <c r="U8" s="241"/>
      <c r="V8" s="786"/>
    </row>
    <row r="9" spans="1:77" ht="12.75" customHeight="1">
      <c r="A9" s="57">
        <f>+BudgetWorksheet!$E$326</f>
        <v>1</v>
      </c>
      <c r="B9" s="58" t="s">
        <v>431</v>
      </c>
      <c r="C9" s="57">
        <f>+BudgetWorksheet!$F$326</f>
        <v>250</v>
      </c>
      <c r="D9" s="58" t="s">
        <v>431</v>
      </c>
      <c r="E9" s="2125">
        <f>+BudgetWorksheet!$G$326</f>
        <v>20</v>
      </c>
      <c r="F9" s="2129">
        <f>BudgetWorksheet!$H$326</f>
        <v>5000</v>
      </c>
      <c r="G9" s="2028"/>
      <c r="H9" s="2028"/>
      <c r="I9" s="2028"/>
      <c r="J9" s="2130"/>
      <c r="K9" s="876"/>
      <c r="L9" s="2674" t="s">
        <v>2358</v>
      </c>
      <c r="M9" s="4"/>
      <c r="O9" s="86"/>
      <c r="P9" s="10"/>
      <c r="Q9" s="212"/>
      <c r="R9" s="96"/>
      <c r="S9" s="82"/>
      <c r="T9" s="212"/>
      <c r="U9" s="96"/>
      <c r="V9" s="78"/>
    </row>
    <row r="10" spans="1:77">
      <c r="A10" s="57">
        <f>+BudgetWorksheet!$N$326</f>
        <v>0</v>
      </c>
      <c r="B10" s="58" t="s">
        <v>431</v>
      </c>
      <c r="C10" s="57">
        <f>+BudgetWorksheet!$O$326</f>
        <v>250</v>
      </c>
      <c r="D10" s="58" t="s">
        <v>431</v>
      </c>
      <c r="E10" s="2126"/>
      <c r="F10" s="2028"/>
      <c r="G10" s="2028"/>
      <c r="H10" s="2129">
        <f>BudgetWorksheet!$Q$326</f>
        <v>5000</v>
      </c>
      <c r="I10" s="2028"/>
      <c r="J10" s="2028"/>
      <c r="K10" s="876"/>
      <c r="L10" s="2499"/>
      <c r="M10" s="4"/>
      <c r="O10" s="86"/>
      <c r="P10" s="10"/>
      <c r="Q10" s="212"/>
      <c r="R10" s="96"/>
      <c r="S10" s="82"/>
      <c r="T10" s="212"/>
      <c r="U10" s="96"/>
      <c r="V10" s="78"/>
    </row>
    <row r="11" spans="1:77" ht="12.75" customHeight="1">
      <c r="A11" s="57">
        <f>+BudgetWorksheet!$W$326</f>
        <v>0</v>
      </c>
      <c r="B11" s="58" t="s">
        <v>431</v>
      </c>
      <c r="C11" s="57">
        <f>+BudgetWorksheet!$X$326</f>
        <v>0</v>
      </c>
      <c r="D11" s="58" t="s">
        <v>431</v>
      </c>
      <c r="E11" s="2126"/>
      <c r="F11" s="2028"/>
      <c r="G11" s="2028"/>
      <c r="H11" s="2028"/>
      <c r="I11" s="2028"/>
      <c r="J11" s="2129">
        <f>BudgetWorksheet!$Z$326</f>
        <v>9477.4500000000007</v>
      </c>
      <c r="K11" s="876"/>
      <c r="L11" s="2674"/>
      <c r="M11" s="4"/>
      <c r="O11" s="86">
        <f>+H10-F9</f>
        <v>0</v>
      </c>
      <c r="P11" s="79">
        <f>IF(F9&gt;0,+(H10-F9)/F9,0)</f>
        <v>0</v>
      </c>
      <c r="Q11" s="212"/>
      <c r="R11" s="96">
        <f>+J11-F9</f>
        <v>4477.4500000000007</v>
      </c>
      <c r="S11" s="127">
        <f>IF(F9&gt;0,+(J11-F9)/F9,0)</f>
        <v>0.89549000000000012</v>
      </c>
      <c r="T11" s="212"/>
      <c r="U11" s="96">
        <f>+J11-H10</f>
        <v>4477.4500000000007</v>
      </c>
      <c r="V11" s="80">
        <f>IF(H10&gt;0,+(J11-H10)/H10,0)</f>
        <v>0.89549000000000012</v>
      </c>
    </row>
    <row r="12" spans="1:77" ht="7.5" customHeight="1">
      <c r="A12" s="28"/>
      <c r="B12" s="28"/>
      <c r="C12" s="28"/>
      <c r="D12" s="28"/>
      <c r="E12" s="1014"/>
      <c r="F12" s="2040"/>
      <c r="G12" s="2028"/>
      <c r="H12" s="2040"/>
      <c r="I12" s="2028"/>
      <c r="J12" s="2040"/>
      <c r="K12" s="876"/>
      <c r="L12" s="238"/>
      <c r="M12" s="4"/>
      <c r="O12" s="86"/>
      <c r="P12" s="10"/>
      <c r="Q12" s="212"/>
      <c r="R12" s="96"/>
      <c r="S12" s="82"/>
      <c r="T12" s="212"/>
      <c r="U12" s="96"/>
      <c r="V12" s="78"/>
    </row>
    <row r="13" spans="1:77" s="59" customFormat="1">
      <c r="A13" s="917" t="s">
        <v>157</v>
      </c>
      <c r="B13" s="655"/>
      <c r="C13" s="655"/>
      <c r="D13" s="655"/>
      <c r="E13" s="1015"/>
      <c r="F13" s="2131"/>
      <c r="G13" s="2028"/>
      <c r="H13" s="2131"/>
      <c r="I13" s="2028"/>
      <c r="J13" s="2131"/>
      <c r="K13" s="876"/>
      <c r="L13" s="238"/>
      <c r="M13" s="4"/>
      <c r="O13" s="95"/>
      <c r="P13" s="82"/>
      <c r="Q13" s="212"/>
      <c r="R13" s="96"/>
      <c r="S13" s="82"/>
      <c r="T13" s="212"/>
      <c r="U13" s="96"/>
      <c r="V13" s="83"/>
    </row>
    <row r="14" spans="1:77" ht="12.75" customHeight="1">
      <c r="A14" s="1" t="s">
        <v>159</v>
      </c>
      <c r="B14" s="28"/>
      <c r="C14" s="20" t="s">
        <v>4253</v>
      </c>
      <c r="D14" s="28"/>
      <c r="E14" s="1016" t="s">
        <v>4254</v>
      </c>
      <c r="F14" s="2040"/>
      <c r="G14" s="2028"/>
      <c r="H14" s="2040"/>
      <c r="I14" s="2028"/>
      <c r="J14" s="2040"/>
      <c r="K14" s="876"/>
      <c r="L14" s="2674" t="s">
        <v>2358</v>
      </c>
      <c r="M14" s="4"/>
      <c r="O14" s="86"/>
      <c r="P14" s="10"/>
      <c r="Q14" s="212"/>
      <c r="R14" s="96"/>
      <c r="S14" s="82"/>
      <c r="T14" s="212"/>
      <c r="U14" s="96"/>
      <c r="V14" s="78"/>
    </row>
    <row r="15" spans="1:77">
      <c r="A15" s="57">
        <f>+BudgetWorksheet!$E$332</f>
        <v>0</v>
      </c>
      <c r="B15" s="58" t="s">
        <v>431</v>
      </c>
      <c r="C15" s="57">
        <f>+BudgetWorksheet!$F$332</f>
        <v>0</v>
      </c>
      <c r="D15" s="58" t="s">
        <v>431</v>
      </c>
      <c r="E15" s="2126">
        <f>+BudgetWorksheet!$G$332</f>
        <v>0</v>
      </c>
      <c r="F15" s="2129">
        <f>BudgetWorksheet!$H$332</f>
        <v>0</v>
      </c>
      <c r="G15" s="2028"/>
      <c r="H15" s="2028"/>
      <c r="I15" s="2028"/>
      <c r="J15" s="2028"/>
      <c r="K15" s="876"/>
      <c r="L15" s="2499"/>
      <c r="M15" s="4"/>
      <c r="O15" s="86"/>
      <c r="P15" s="10"/>
      <c r="Q15" s="212"/>
      <c r="R15" s="96"/>
      <c r="S15" s="82"/>
      <c r="T15" s="212"/>
      <c r="U15" s="96"/>
      <c r="V15" s="78"/>
    </row>
    <row r="16" spans="1:77" ht="12.75" customHeight="1">
      <c r="A16" s="57">
        <f>+BudgetWorksheet!$N$332</f>
        <v>0</v>
      </c>
      <c r="B16" s="58" t="s">
        <v>431</v>
      </c>
      <c r="C16" s="57">
        <f>+BudgetWorksheet!$O$332</f>
        <v>0</v>
      </c>
      <c r="D16" s="58" t="s">
        <v>431</v>
      </c>
      <c r="E16" s="2126">
        <f>+BudgetWorksheet!$P$332</f>
        <v>0</v>
      </c>
      <c r="F16" s="2028"/>
      <c r="G16" s="2028"/>
      <c r="H16" s="2129">
        <f>BudgetWorksheet!$Q$332</f>
        <v>0</v>
      </c>
      <c r="I16" s="2028"/>
      <c r="J16" s="2028"/>
      <c r="K16" s="876"/>
      <c r="L16" s="2674"/>
      <c r="M16" s="4"/>
      <c r="O16" s="86"/>
      <c r="P16" s="10"/>
      <c r="Q16" s="212"/>
      <c r="R16" s="96"/>
      <c r="S16" s="82"/>
      <c r="T16" s="212"/>
      <c r="U16" s="96"/>
      <c r="V16" s="78"/>
    </row>
    <row r="17" spans="1:22">
      <c r="A17" s="57">
        <f>+BudgetWorksheet!$W$332</f>
        <v>0</v>
      </c>
      <c r="B17" s="58" t="s">
        <v>431</v>
      </c>
      <c r="C17" s="57">
        <f>+BudgetWorksheet!$X$332</f>
        <v>0</v>
      </c>
      <c r="D17" s="58" t="s">
        <v>431</v>
      </c>
      <c r="E17" s="2126" t="e">
        <f>+BudgetWorksheet!$Y$332</f>
        <v>#DIV/0!</v>
      </c>
      <c r="F17" s="2028"/>
      <c r="G17" s="2028"/>
      <c r="H17" s="2028"/>
      <c r="I17" s="2028"/>
      <c r="J17" s="2129">
        <f>BudgetWorksheet!$Z$332</f>
        <v>409.45</v>
      </c>
      <c r="K17" s="876"/>
      <c r="L17" s="238"/>
      <c r="M17" s="4"/>
      <c r="O17" s="86">
        <f>+H16-F15</f>
        <v>0</v>
      </c>
      <c r="P17" s="79">
        <f>IF(F15&gt;0,+(H16-F15)/F15,0)</f>
        <v>0</v>
      </c>
      <c r="Q17" s="212"/>
      <c r="R17" s="96">
        <f>+J17-F15</f>
        <v>409.45</v>
      </c>
      <c r="S17" s="127">
        <f>IF(F15&gt;0,+(J17-F15)/F15,0)</f>
        <v>0</v>
      </c>
      <c r="T17" s="212"/>
      <c r="U17" s="96">
        <f>+J17-H16</f>
        <v>409.45</v>
      </c>
      <c r="V17" s="80">
        <f>IF(H16&gt;0,+(J17-H16)/H16,0)</f>
        <v>0</v>
      </c>
    </row>
    <row r="18" spans="1:22" ht="8.25" customHeight="1">
      <c r="A18" s="28"/>
      <c r="B18" s="28"/>
      <c r="C18" s="28"/>
      <c r="D18" s="28"/>
      <c r="E18" s="1014"/>
      <c r="F18" s="2040"/>
      <c r="G18" s="2028"/>
      <c r="H18" s="2040"/>
      <c r="I18" s="2028"/>
      <c r="J18" s="2040"/>
      <c r="K18" s="876"/>
      <c r="L18" s="238"/>
      <c r="M18" s="4"/>
      <c r="O18" s="86"/>
      <c r="P18" s="10"/>
      <c r="Q18" s="212"/>
      <c r="R18" s="96"/>
      <c r="S18" s="82"/>
      <c r="T18" s="212"/>
      <c r="U18" s="96"/>
      <c r="V18" s="78"/>
    </row>
    <row r="19" spans="1:22">
      <c r="A19" s="917" t="s">
        <v>158</v>
      </c>
      <c r="B19" s="655"/>
      <c r="C19" s="655"/>
      <c r="D19" s="655"/>
      <c r="E19" s="1015"/>
      <c r="F19" s="2131"/>
      <c r="G19" s="2028"/>
      <c r="H19" s="2131"/>
      <c r="I19" s="2028"/>
      <c r="J19" s="2131"/>
      <c r="K19" s="876"/>
      <c r="L19" s="238"/>
      <c r="M19" s="4"/>
      <c r="O19" s="86"/>
      <c r="P19" s="10"/>
      <c r="Q19" s="212"/>
      <c r="R19" s="96"/>
      <c r="S19" s="82"/>
      <c r="T19" s="212"/>
      <c r="U19" s="96"/>
      <c r="V19" s="78"/>
    </row>
    <row r="20" spans="1:22" ht="12.75" customHeight="1">
      <c r="A20" s="1" t="s">
        <v>432</v>
      </c>
      <c r="B20" s="28"/>
      <c r="C20" s="20" t="s">
        <v>4253</v>
      </c>
      <c r="D20" s="28"/>
      <c r="E20" s="1016" t="s">
        <v>4254</v>
      </c>
      <c r="F20" s="2040"/>
      <c r="G20" s="2028"/>
      <c r="H20" s="2040"/>
      <c r="I20" s="2028"/>
      <c r="J20" s="2040"/>
      <c r="K20" s="876"/>
      <c r="L20" s="2674" t="s">
        <v>2358</v>
      </c>
      <c r="M20" s="4"/>
      <c r="O20" s="86"/>
      <c r="P20" s="10"/>
      <c r="Q20" s="212"/>
      <c r="R20" s="96"/>
      <c r="S20" s="82"/>
      <c r="T20" s="212"/>
      <c r="U20" s="96"/>
      <c r="V20" s="78"/>
    </row>
    <row r="21" spans="1:22">
      <c r="A21" s="57">
        <f>+BudgetWorksheet!$E$341</f>
        <v>1</v>
      </c>
      <c r="B21" s="58" t="s">
        <v>431</v>
      </c>
      <c r="C21" s="57">
        <f>+BudgetWorksheet!$F$341</f>
        <v>50</v>
      </c>
      <c r="D21" s="58" t="s">
        <v>431</v>
      </c>
      <c r="E21" s="2127">
        <f>+BudgetWorksheet!$G$341</f>
        <v>30</v>
      </c>
      <c r="F21" s="2129">
        <f>BudgetWorksheet!$H$341</f>
        <v>1500</v>
      </c>
      <c r="G21" s="2028"/>
      <c r="H21" s="2028"/>
      <c r="I21" s="2028"/>
      <c r="J21" s="2028"/>
      <c r="K21" s="876"/>
      <c r="L21" s="2499"/>
      <c r="M21" s="4"/>
      <c r="O21" s="86"/>
      <c r="P21" s="10"/>
      <c r="Q21" s="212"/>
      <c r="R21" s="96"/>
      <c r="S21" s="82"/>
      <c r="T21" s="212"/>
      <c r="U21" s="96"/>
      <c r="V21" s="78"/>
    </row>
    <row r="22" spans="1:22" ht="12.75" customHeight="1">
      <c r="A22" s="57">
        <f>+BudgetWorksheet!$N$341</f>
        <v>0</v>
      </c>
      <c r="B22" s="58" t="s">
        <v>431</v>
      </c>
      <c r="C22" s="57">
        <f>+BudgetWorksheet!$O$341</f>
        <v>50</v>
      </c>
      <c r="D22" s="58" t="s">
        <v>431</v>
      </c>
      <c r="E22" s="2127"/>
      <c r="F22" s="2028"/>
      <c r="G22" s="2028"/>
      <c r="H22" s="2129">
        <f>BudgetWorksheet!$Q$341</f>
        <v>1500</v>
      </c>
      <c r="I22" s="2028"/>
      <c r="J22" s="2028"/>
      <c r="K22" s="876"/>
      <c r="L22" s="2674"/>
      <c r="M22" s="4"/>
      <c r="O22" s="86"/>
      <c r="P22" s="10"/>
      <c r="Q22" s="212"/>
      <c r="R22" s="96"/>
      <c r="S22" s="82"/>
      <c r="T22" s="212"/>
      <c r="U22" s="96"/>
      <c r="V22" s="78"/>
    </row>
    <row r="23" spans="1:22">
      <c r="A23" s="722">
        <f>+BudgetWorksheet!$W$341</f>
        <v>0</v>
      </c>
      <c r="B23" s="723" t="s">
        <v>431</v>
      </c>
      <c r="C23" s="722">
        <f>+BudgetWorksheet!$X$341</f>
        <v>0</v>
      </c>
      <c r="D23" s="723" t="s">
        <v>431</v>
      </c>
      <c r="E23" s="2128"/>
      <c r="F23" s="2028"/>
      <c r="G23" s="2028"/>
      <c r="H23" s="2028"/>
      <c r="I23" s="2028"/>
      <c r="J23" s="2129">
        <f>BudgetWorksheet!$Z$341</f>
        <v>2724.8</v>
      </c>
      <c r="K23" s="876"/>
      <c r="L23" s="238"/>
      <c r="M23" s="4"/>
      <c r="O23" s="86">
        <f>+H22-F21</f>
        <v>0</v>
      </c>
      <c r="P23" s="79">
        <f>IF(F21&gt;0,+(H22-F21)/F21,0)</f>
        <v>0</v>
      </c>
      <c r="Q23" s="212"/>
      <c r="R23" s="96">
        <f>+J23-F21</f>
        <v>1224.8000000000002</v>
      </c>
      <c r="S23" s="127">
        <f>IF(F21&gt;0,+(J23-F21)/F21,0)</f>
        <v>0.81653333333333344</v>
      </c>
      <c r="T23" s="212"/>
      <c r="U23" s="96">
        <f>+J23-H22</f>
        <v>1224.8000000000002</v>
      </c>
      <c r="V23" s="80">
        <f>IF(H22&gt;0,+(J23-H22)/H22,0)</f>
        <v>0.81653333333333344</v>
      </c>
    </row>
    <row r="24" spans="1:22" s="10" customFormat="1" ht="11.25" customHeight="1">
      <c r="A24" s="84"/>
      <c r="B24" s="84"/>
      <c r="C24" s="84"/>
      <c r="D24" s="84"/>
      <c r="E24" s="1017"/>
      <c r="F24" s="2040"/>
      <c r="G24" s="2028"/>
      <c r="H24" s="2040"/>
      <c r="I24" s="2028"/>
      <c r="J24" s="2040"/>
      <c r="K24" s="876"/>
      <c r="L24" s="238"/>
      <c r="M24" s="238"/>
      <c r="O24" s="86"/>
      <c r="Q24" s="212"/>
      <c r="R24" s="96"/>
      <c r="S24" s="82"/>
      <c r="T24" s="212"/>
      <c r="U24" s="96"/>
      <c r="V24" s="78"/>
    </row>
    <row r="25" spans="1:22" s="10" customFormat="1">
      <c r="A25" s="916" t="s">
        <v>433</v>
      </c>
      <c r="B25" s="689"/>
      <c r="C25" s="689"/>
      <c r="D25" s="689"/>
      <c r="E25" s="1018"/>
      <c r="F25" s="2131"/>
      <c r="G25" s="2028"/>
      <c r="H25" s="2131"/>
      <c r="I25" s="2028"/>
      <c r="J25" s="2131"/>
      <c r="K25" s="876"/>
      <c r="L25" s="238"/>
      <c r="M25" s="238"/>
      <c r="O25" s="86"/>
      <c r="Q25" s="212"/>
      <c r="R25" s="96"/>
      <c r="S25" s="82"/>
      <c r="T25" s="212"/>
      <c r="U25" s="96"/>
      <c r="V25" s="78"/>
    </row>
    <row r="26" spans="1:22" s="10" customFormat="1">
      <c r="A26" s="7" t="s">
        <v>434</v>
      </c>
      <c r="B26" s="84"/>
      <c r="C26" s="20" t="s">
        <v>4253</v>
      </c>
      <c r="D26" s="28"/>
      <c r="E26" s="1016" t="s">
        <v>4254</v>
      </c>
      <c r="F26" s="2040"/>
      <c r="G26" s="2028"/>
      <c r="H26" s="2040"/>
      <c r="I26" s="2028"/>
      <c r="J26" s="2040"/>
      <c r="K26" s="876"/>
      <c r="L26" s="238"/>
      <c r="M26" s="238"/>
      <c r="O26" s="86"/>
      <c r="Q26" s="212"/>
      <c r="R26" s="96"/>
      <c r="S26" s="82"/>
      <c r="T26" s="212"/>
      <c r="U26" s="96"/>
      <c r="V26" s="78"/>
    </row>
    <row r="27" spans="1:22" s="10" customFormat="1" ht="12.75" customHeight="1">
      <c r="A27" s="57">
        <f>+BudgetWorksheet!$E$350</f>
        <v>1</v>
      </c>
      <c r="B27" s="788" t="s">
        <v>431</v>
      </c>
      <c r="C27" s="57">
        <f>+BudgetWorksheet!$F$350</f>
        <v>350</v>
      </c>
      <c r="D27" s="788" t="s">
        <v>431</v>
      </c>
      <c r="E27" s="2126">
        <f>+BudgetWorksheet!$G$350</f>
        <v>76</v>
      </c>
      <c r="F27" s="2129">
        <f>BudgetWorksheet!$H$350</f>
        <v>26600</v>
      </c>
      <c r="G27" s="2028"/>
      <c r="H27" s="2028"/>
      <c r="I27" s="2028"/>
      <c r="J27" s="2028"/>
      <c r="K27" s="876"/>
      <c r="L27" s="2674" t="s">
        <v>2358</v>
      </c>
      <c r="M27" s="238"/>
      <c r="O27" s="86"/>
      <c r="Q27" s="212"/>
      <c r="R27" s="96"/>
      <c r="S27" s="82"/>
      <c r="T27" s="212"/>
      <c r="U27" s="96"/>
      <c r="V27" s="78"/>
    </row>
    <row r="28" spans="1:22" s="10" customFormat="1" ht="13.5" customHeight="1">
      <c r="A28" s="57">
        <f>+BudgetWorksheet!$N$350</f>
        <v>0</v>
      </c>
      <c r="B28" s="788" t="s">
        <v>431</v>
      </c>
      <c r="C28" s="57">
        <f>+BudgetWorksheet!$O$350</f>
        <v>750</v>
      </c>
      <c r="D28" s="788" t="s">
        <v>431</v>
      </c>
      <c r="E28" s="2126"/>
      <c r="F28" s="2028"/>
      <c r="G28" s="2028"/>
      <c r="H28" s="2129">
        <f>BudgetWorksheet!$Q$350</f>
        <v>44600</v>
      </c>
      <c r="I28" s="2028"/>
      <c r="J28" s="2028"/>
      <c r="K28" s="876"/>
      <c r="L28" s="2499"/>
      <c r="M28" s="238"/>
      <c r="O28" s="86"/>
      <c r="Q28" s="212"/>
      <c r="R28" s="96"/>
      <c r="S28" s="82"/>
      <c r="T28" s="212"/>
      <c r="U28" s="96"/>
      <c r="V28" s="78"/>
    </row>
    <row r="29" spans="1:22" s="59" customFormat="1" ht="12.75" customHeight="1">
      <c r="A29" s="789">
        <f>+BudgetWorksheet!$W$350</f>
        <v>0</v>
      </c>
      <c r="B29" s="755" t="s">
        <v>431</v>
      </c>
      <c r="C29" s="789">
        <f>+BudgetWorksheet!$X$350</f>
        <v>0</v>
      </c>
      <c r="D29" s="755" t="s">
        <v>431</v>
      </c>
      <c r="E29" s="2132"/>
      <c r="F29" s="2028"/>
      <c r="G29" s="2028"/>
      <c r="H29" s="2028"/>
      <c r="I29" s="2028"/>
      <c r="J29" s="2129">
        <f>BudgetWorksheet!$Z$350</f>
        <v>29689.63</v>
      </c>
      <c r="K29" s="876"/>
      <c r="L29" s="2674"/>
      <c r="M29" s="4"/>
      <c r="O29" s="95">
        <f>+H28-F27</f>
        <v>18000</v>
      </c>
      <c r="P29" s="127">
        <f>IF(F27&gt;0,+(H28-F27)/F27,0)</f>
        <v>0.67669172932330823</v>
      </c>
      <c r="Q29" s="212"/>
      <c r="R29" s="96">
        <f>+J29-F27</f>
        <v>3089.630000000001</v>
      </c>
      <c r="S29" s="127">
        <f>IF(F27&gt;0,+(J29-F27)/F27,0)</f>
        <v>0.11615150375939853</v>
      </c>
      <c r="T29" s="212"/>
      <c r="U29" s="96">
        <f>+J29-H28</f>
        <v>-14910.369999999999</v>
      </c>
      <c r="V29" s="163">
        <f>IF(H28&gt;0,+(J29-H28)/H28,0)</f>
        <v>-0.33431322869955155</v>
      </c>
    </row>
    <row r="30" spans="1:22" ht="14.25" customHeight="1">
      <c r="A30" s="28"/>
      <c r="B30" s="28"/>
      <c r="C30" s="28"/>
      <c r="D30" s="28"/>
      <c r="E30" s="1014"/>
      <c r="F30" s="2040"/>
      <c r="G30" s="2028"/>
      <c r="H30" s="2040"/>
      <c r="I30" s="2028"/>
      <c r="J30" s="2040"/>
      <c r="K30" s="876"/>
      <c r="L30" s="238"/>
      <c r="M30" s="4"/>
      <c r="O30" s="86"/>
      <c r="P30" s="10"/>
      <c r="Q30" s="212"/>
      <c r="R30" s="96"/>
      <c r="S30" s="82"/>
      <c r="T30" s="212"/>
      <c r="U30" s="96"/>
      <c r="V30" s="78"/>
    </row>
    <row r="31" spans="1:22">
      <c r="A31" s="915" t="s">
        <v>435</v>
      </c>
      <c r="B31" s="655"/>
      <c r="C31" s="655"/>
      <c r="D31" s="655"/>
      <c r="E31" s="1015"/>
      <c r="F31" s="1022"/>
      <c r="G31" s="876"/>
      <c r="H31" s="1022"/>
      <c r="I31" s="876"/>
      <c r="J31" s="1022"/>
      <c r="K31" s="876"/>
      <c r="L31" s="238"/>
      <c r="M31" s="4"/>
      <c r="O31" s="86"/>
      <c r="P31" s="10"/>
      <c r="Q31" s="212"/>
      <c r="R31" s="96"/>
      <c r="S31" s="82"/>
      <c r="T31" s="212"/>
      <c r="U31" s="96"/>
      <c r="V31" s="78"/>
    </row>
    <row r="32" spans="1:22">
      <c r="A32" s="1" t="s">
        <v>436</v>
      </c>
      <c r="B32" s="28"/>
      <c r="C32" s="20" t="s">
        <v>4253</v>
      </c>
      <c r="D32" s="28"/>
      <c r="E32" s="1016" t="s">
        <v>4254</v>
      </c>
      <c r="F32" s="877"/>
      <c r="G32" s="876"/>
      <c r="H32" s="877"/>
      <c r="I32" s="876"/>
      <c r="J32" s="877"/>
      <c r="K32" s="876"/>
      <c r="L32" s="2674" t="s">
        <v>2358</v>
      </c>
      <c r="M32" s="4"/>
      <c r="O32" s="86"/>
      <c r="P32" s="10"/>
      <c r="Q32" s="212"/>
      <c r="R32" s="96"/>
      <c r="S32" s="82"/>
      <c r="T32" s="212"/>
      <c r="U32" s="96"/>
      <c r="V32" s="78"/>
    </row>
    <row r="33" spans="1:22">
      <c r="A33" s="57">
        <f>+BudgetWorksheet!$E$359</f>
        <v>0</v>
      </c>
      <c r="B33" s="58" t="s">
        <v>431</v>
      </c>
      <c r="C33" s="57">
        <f>+BudgetWorksheet!$F$359</f>
        <v>1400</v>
      </c>
      <c r="D33" s="58" t="s">
        <v>431</v>
      </c>
      <c r="E33" s="2127">
        <f>+BudgetWorksheet!$G$359</f>
        <v>11</v>
      </c>
      <c r="F33" s="2129">
        <f>BudgetWorksheet!$H$359</f>
        <v>30400</v>
      </c>
      <c r="G33" s="2028"/>
      <c r="H33" s="2028"/>
      <c r="I33" s="2028"/>
      <c r="J33" s="2028"/>
      <c r="K33" s="876"/>
      <c r="L33" s="2499"/>
      <c r="M33" s="4"/>
      <c r="O33" s="86"/>
      <c r="P33" s="10"/>
      <c r="Q33" s="212"/>
      <c r="R33" s="96"/>
      <c r="S33" s="82"/>
      <c r="T33" s="212"/>
      <c r="U33" s="96"/>
      <c r="V33" s="78"/>
    </row>
    <row r="34" spans="1:22">
      <c r="A34" s="57">
        <f>+BudgetWorksheet!$N$359</f>
        <v>0</v>
      </c>
      <c r="B34" s="58" t="s">
        <v>431</v>
      </c>
      <c r="C34" s="57">
        <f>+BudgetWorksheet!$O$359</f>
        <v>500</v>
      </c>
      <c r="D34" s="58" t="s">
        <v>431</v>
      </c>
      <c r="E34" s="2127"/>
      <c r="F34" s="2028"/>
      <c r="G34" s="2028"/>
      <c r="H34" s="2129">
        <f>BudgetWorksheet!$Q$359</f>
        <v>36400</v>
      </c>
      <c r="I34" s="2028"/>
      <c r="J34" s="2028"/>
      <c r="K34" s="876"/>
      <c r="L34" s="2674"/>
      <c r="M34" s="4"/>
      <c r="O34" s="86"/>
      <c r="P34" s="10"/>
      <c r="Q34" s="212"/>
      <c r="R34" s="96"/>
      <c r="S34" s="82"/>
      <c r="T34" s="212"/>
      <c r="U34" s="96"/>
      <c r="V34" s="78"/>
    </row>
    <row r="35" spans="1:22">
      <c r="A35" s="57">
        <f>+BudgetWorksheet!$W$359</f>
        <v>0</v>
      </c>
      <c r="B35" s="58" t="s">
        <v>431</v>
      </c>
      <c r="C35" s="57">
        <f>+BudgetWorksheet!$X$359</f>
        <v>0</v>
      </c>
      <c r="D35" s="58" t="s">
        <v>431</v>
      </c>
      <c r="E35" s="2127"/>
      <c r="F35" s="2028"/>
      <c r="G35" s="2028"/>
      <c r="H35" s="2028"/>
      <c r="I35" s="2028"/>
      <c r="J35" s="2129">
        <f>BudgetWorksheet!$Z$359</f>
        <v>52451.750000000015</v>
      </c>
      <c r="K35" s="876"/>
      <c r="L35" s="1085"/>
      <c r="M35" s="4"/>
      <c r="O35" s="86">
        <f>+H34-F33</f>
        <v>6000</v>
      </c>
      <c r="P35" s="79">
        <f>IF(F33&gt;0,+(H34-F33)/F33,0)</f>
        <v>0.19736842105263158</v>
      </c>
      <c r="Q35" s="212"/>
      <c r="R35" s="96">
        <f>+J35-F33</f>
        <v>22051.750000000015</v>
      </c>
      <c r="S35" s="127">
        <f>IF(F33&gt;0,+(J35-F33)/F33,0)</f>
        <v>0.72538651315789526</v>
      </c>
      <c r="T35" s="212"/>
      <c r="U35" s="96">
        <f>+J35-H34</f>
        <v>16051.750000000015</v>
      </c>
      <c r="V35" s="80">
        <f>IF(H34&gt;0,+(J35-H34)/H34,0)</f>
        <v>0.44098214285714327</v>
      </c>
    </row>
    <row r="36" spans="1:22" ht="7.5" customHeight="1">
      <c r="A36" s="28"/>
      <c r="B36" s="28"/>
      <c r="C36" s="28"/>
      <c r="D36" s="28"/>
      <c r="E36" s="28"/>
      <c r="F36" s="74"/>
      <c r="G36" s="128"/>
      <c r="H36" s="74"/>
      <c r="I36" s="128"/>
      <c r="J36" s="74"/>
      <c r="K36" s="128"/>
      <c r="L36" s="238"/>
      <c r="M36" s="4"/>
      <c r="O36" s="86"/>
      <c r="P36" s="10"/>
      <c r="Q36" s="212"/>
      <c r="R36" s="96"/>
      <c r="S36" s="82"/>
      <c r="T36" s="212"/>
      <c r="U36" s="96"/>
      <c r="V36" s="78"/>
    </row>
    <row r="37" spans="1:22" ht="6" customHeight="1">
      <c r="A37" s="655"/>
      <c r="B37" s="655"/>
      <c r="C37" s="655"/>
      <c r="D37" s="655"/>
      <c r="E37" s="655"/>
      <c r="F37" s="787"/>
      <c r="G37" s="128"/>
      <c r="H37" s="787"/>
      <c r="I37" s="128"/>
      <c r="J37" s="787"/>
      <c r="K37" s="128"/>
      <c r="L37" s="4"/>
      <c r="M37" s="4"/>
      <c r="O37" s="86"/>
      <c r="P37" s="10"/>
      <c r="Q37" s="212"/>
      <c r="R37" s="96"/>
      <c r="S37" s="82"/>
      <c r="T37" s="212"/>
      <c r="U37" s="96"/>
      <c r="V37" s="78"/>
    </row>
    <row r="38" spans="1:22">
      <c r="A38" s="918" t="s">
        <v>437</v>
      </c>
      <c r="B38" s="18"/>
      <c r="C38" s="1"/>
      <c r="D38" s="1"/>
      <c r="E38" s="1"/>
      <c r="F38" s="2133">
        <f>+BudgetWorksheet!$H$378</f>
        <v>4600</v>
      </c>
      <c r="G38" s="2134"/>
      <c r="H38" s="2135">
        <f>+BudgetWorksheet!$Q$378</f>
        <v>5700</v>
      </c>
      <c r="I38" s="2134"/>
      <c r="J38" s="2136">
        <f>+BudgetWorksheet!$Z$378</f>
        <v>1769.58</v>
      </c>
      <c r="K38" s="1021"/>
      <c r="L38" s="4"/>
      <c r="M38" s="4"/>
      <c r="O38" s="86">
        <f>+H38-F38</f>
        <v>1100</v>
      </c>
      <c r="P38" s="79">
        <f>IF(F38&gt;0,+(H38-F38)/F38,0)</f>
        <v>0.2391304347826087</v>
      </c>
      <c r="Q38" s="212"/>
      <c r="R38" s="96">
        <f>+J38-F38</f>
        <v>-2830.42</v>
      </c>
      <c r="S38" s="127">
        <f>IF(F38&gt;0,+(J38-F38)/F38,0)</f>
        <v>-0.61530869565217394</v>
      </c>
      <c r="T38" s="212"/>
      <c r="U38" s="96">
        <f>+J38-H38</f>
        <v>-3930.42</v>
      </c>
      <c r="V38" s="80">
        <f>IF(H38&gt;0,+(J38-H38)/H38,0)</f>
        <v>-0.68954736842105269</v>
      </c>
    </row>
    <row r="39" spans="1:22" ht="7.5" customHeight="1">
      <c r="A39" s="1"/>
      <c r="B39" s="1"/>
      <c r="C39" s="1"/>
      <c r="D39" s="1"/>
      <c r="E39" s="1"/>
      <c r="F39" s="2137"/>
      <c r="G39" s="2111"/>
      <c r="H39" s="2086"/>
      <c r="I39" s="2111"/>
      <c r="J39" s="2138"/>
      <c r="K39" s="1023"/>
      <c r="L39" s="4"/>
      <c r="M39" s="4"/>
      <c r="O39" s="86"/>
      <c r="P39" s="10"/>
      <c r="Q39" s="212"/>
      <c r="R39" s="96"/>
      <c r="S39" s="82"/>
      <c r="T39" s="212"/>
      <c r="U39" s="96"/>
      <c r="V39" s="78"/>
    </row>
    <row r="40" spans="1:22" ht="13.5" thickBot="1">
      <c r="A40" s="1157" t="s">
        <v>4266</v>
      </c>
      <c r="B40" s="1158"/>
      <c r="C40" s="1158"/>
      <c r="D40" s="1158"/>
      <c r="E40" s="1158"/>
      <c r="F40" s="2139">
        <f>F38+F33+F27+F21+F15+F9</f>
        <v>68100</v>
      </c>
      <c r="G40" s="2140"/>
      <c r="H40" s="2141">
        <f>H38+H34+H28+H22+H16+H10</f>
        <v>93200</v>
      </c>
      <c r="I40" s="2140"/>
      <c r="J40" s="2142">
        <f>J38+J35+J29+J23+J17+J11</f>
        <v>96522.660000000018</v>
      </c>
      <c r="K40" s="1302"/>
      <c r="L40" s="4"/>
      <c r="M40" s="4"/>
      <c r="O40" s="87">
        <f>+H40-F40</f>
        <v>25100</v>
      </c>
      <c r="P40" s="68">
        <f>IF(F40&gt;0,+(H40-F40)/F40,0)</f>
        <v>0.36857562408223199</v>
      </c>
      <c r="Q40" s="230"/>
      <c r="R40" s="223">
        <f>+J40-F40</f>
        <v>28422.660000000018</v>
      </c>
      <c r="S40" s="223">
        <f>IF(F40&gt;0,+(J40-F40)/F40,0)</f>
        <v>0.41736651982378881</v>
      </c>
      <c r="T40" s="230"/>
      <c r="U40" s="223">
        <f>+J40-H40</f>
        <v>3322.660000000018</v>
      </c>
      <c r="V40" s="109">
        <f>IF(H40&gt;0,+(J40-H40)/H40,0)</f>
        <v>3.5650858369098905E-2</v>
      </c>
    </row>
    <row r="41" spans="1:22" ht="6" customHeight="1" thickTop="1">
      <c r="A41" s="1"/>
      <c r="B41" s="1"/>
      <c r="C41" s="1"/>
      <c r="D41" s="1"/>
      <c r="E41" s="1"/>
      <c r="F41" s="2087"/>
      <c r="G41" s="2093"/>
      <c r="H41" s="2087"/>
      <c r="I41" s="2093"/>
      <c r="J41" s="2087"/>
      <c r="K41" s="61"/>
      <c r="L41" s="4"/>
      <c r="M41" s="4"/>
      <c r="O41" s="86"/>
      <c r="P41" s="10"/>
      <c r="Q41" s="212"/>
      <c r="R41" s="96"/>
      <c r="S41" s="82"/>
      <c r="T41" s="212"/>
      <c r="U41" s="96"/>
      <c r="V41" s="78"/>
    </row>
    <row r="42" spans="1:22">
      <c r="A42" s="1"/>
      <c r="B42" s="2" t="s">
        <v>4267</v>
      </c>
      <c r="C42" s="1"/>
      <c r="D42" s="1"/>
      <c r="E42" s="1"/>
      <c r="F42" s="2143">
        <f>($F40/SUM(Revenue!$C16:$C29))</f>
        <v>170.25</v>
      </c>
      <c r="G42" s="2144"/>
      <c r="H42" s="2143">
        <f>($H40/SUM(Revenue!$G16:$G29))</f>
        <v>233</v>
      </c>
      <c r="I42" s="2144"/>
      <c r="J42" s="2143">
        <f>($J40/SUM(Revenue!$K16:$K29))</f>
        <v>193.04532000000003</v>
      </c>
      <c r="K42" s="1019"/>
      <c r="L42" s="4"/>
      <c r="M42" s="4"/>
      <c r="O42" s="86">
        <f>+H42-F42</f>
        <v>62.75</v>
      </c>
      <c r="P42" s="79">
        <f>IF(F42&gt;0,+(H42-F42)/F42,0)</f>
        <v>0.36857562408223199</v>
      </c>
      <c r="Q42" s="212"/>
      <c r="R42" s="96">
        <f>+J42-F42</f>
        <v>22.795320000000032</v>
      </c>
      <c r="S42" s="127">
        <f>IF(F42&gt;0,+(J42-F42)/F42,0)</f>
        <v>0.13389321585903102</v>
      </c>
      <c r="T42" s="212"/>
      <c r="U42" s="96">
        <f>+J42-H42</f>
        <v>-39.954679999999968</v>
      </c>
      <c r="V42" s="80">
        <f>IF(H42&gt;0,+(J42-H42)/H42,0)</f>
        <v>-0.17147931330472088</v>
      </c>
    </row>
    <row r="43" spans="1:22">
      <c r="A43" s="1"/>
      <c r="B43" s="1" t="s">
        <v>4268</v>
      </c>
      <c r="C43" s="1"/>
      <c r="D43" s="1"/>
      <c r="E43" s="1"/>
      <c r="F43" s="7"/>
      <c r="G43" s="61"/>
      <c r="H43" s="7"/>
      <c r="I43" s="61"/>
      <c r="J43" s="7"/>
      <c r="K43" s="61"/>
      <c r="L43" s="4"/>
      <c r="M43" s="4"/>
      <c r="O43" s="86"/>
      <c r="P43" s="10"/>
      <c r="Q43" s="212"/>
      <c r="R43" s="96"/>
      <c r="S43" s="82"/>
      <c r="T43" s="212"/>
      <c r="U43" s="96"/>
      <c r="V43" s="78"/>
    </row>
    <row r="44" spans="1:22" s="684" customFormat="1" ht="5.25" customHeight="1">
      <c r="A44" s="21"/>
      <c r="B44" s="21"/>
      <c r="C44" s="21"/>
      <c r="D44" s="21"/>
      <c r="E44" s="21"/>
      <c r="F44" s="21"/>
      <c r="G44" s="692"/>
      <c r="H44" s="21"/>
      <c r="I44" s="692"/>
      <c r="J44" s="21"/>
      <c r="K44" s="692"/>
      <c r="L44" s="683"/>
      <c r="M44" s="683"/>
      <c r="O44" s="685"/>
      <c r="Q44" s="686"/>
      <c r="R44" s="687"/>
      <c r="S44" s="790"/>
      <c r="T44" s="686"/>
      <c r="U44" s="687"/>
      <c r="V44" s="688"/>
    </row>
    <row r="45" spans="1:22" ht="4.5" customHeight="1" thickBot="1">
      <c r="A45" s="1"/>
      <c r="B45" s="1"/>
      <c r="C45" s="1" t="s">
        <v>2319</v>
      </c>
      <c r="E45" s="1"/>
      <c r="F45" s="7"/>
      <c r="G45" s="61"/>
      <c r="H45" s="7"/>
      <c r="I45" s="61"/>
      <c r="J45" s="7"/>
      <c r="K45" s="61"/>
      <c r="L45" s="4"/>
      <c r="M45" s="4"/>
      <c r="O45" s="86"/>
      <c r="P45" s="10"/>
      <c r="Q45" s="212"/>
      <c r="R45" s="96"/>
      <c r="S45" s="82"/>
      <c r="T45" s="212"/>
      <c r="U45" s="96"/>
      <c r="V45" s="78"/>
    </row>
    <row r="46" spans="1:22" ht="20.25" thickBot="1">
      <c r="A46" s="1236" t="s">
        <v>4269</v>
      </c>
      <c r="B46" s="1237"/>
      <c r="C46" s="1237"/>
      <c r="D46" s="1237"/>
      <c r="E46" s="1237"/>
      <c r="F46" s="1280" t="s">
        <v>428</v>
      </c>
      <c r="G46" s="911"/>
      <c r="H46" s="1280" t="s">
        <v>429</v>
      </c>
      <c r="I46" s="897"/>
      <c r="J46" s="1280" t="s">
        <v>430</v>
      </c>
      <c r="K46" s="1298"/>
      <c r="L46" s="4"/>
      <c r="M46" s="4"/>
      <c r="O46" s="86"/>
      <c r="P46" s="84"/>
      <c r="Q46" s="212"/>
      <c r="R46" s="96"/>
      <c r="S46" s="82"/>
      <c r="T46" s="212"/>
      <c r="U46" s="96"/>
      <c r="V46" s="78"/>
    </row>
    <row r="47" spans="1:22">
      <c r="A47" s="1"/>
      <c r="E47" s="1"/>
      <c r="F47" s="237"/>
      <c r="G47" s="721"/>
      <c r="H47" s="237"/>
      <c r="I47" s="721"/>
      <c r="J47" s="921"/>
      <c r="K47" s="721"/>
      <c r="L47" s="237"/>
      <c r="M47" s="237"/>
      <c r="O47" s="86"/>
      <c r="P47" s="84"/>
      <c r="Q47" s="212"/>
      <c r="R47" s="96"/>
      <c r="S47" s="82"/>
      <c r="T47" s="212"/>
      <c r="U47" s="96"/>
      <c r="V47" s="78"/>
    </row>
    <row r="48" spans="1:22" ht="18.75">
      <c r="A48" s="919" t="s">
        <v>4270</v>
      </c>
      <c r="E48" s="922"/>
      <c r="F48" s="2145">
        <f>+BudgetWorksheet!$H389+BudgetWorksheet!H271+BudgetWorksheet!H281+BudgetWorksheet!H282</f>
        <v>0</v>
      </c>
      <c r="G48" s="2146"/>
      <c r="H48" s="2147">
        <f>+BudgetWorksheet!$Q389+BudgetWorksheet!Q271+BudgetWorksheet!Q281+BudgetWorksheet!Q282</f>
        <v>0</v>
      </c>
      <c r="I48" s="2146"/>
      <c r="J48" s="2148">
        <f>+BudgetWorksheet!$Z389+BudgetWorksheet!Z271+BudgetWorksheet!Z281+BudgetWorksheet!Z282</f>
        <v>70</v>
      </c>
      <c r="K48" s="1020"/>
      <c r="M48" s="251"/>
      <c r="N48" s="60"/>
      <c r="O48" s="95">
        <f t="shared" ref="O48:O53" si="0">+H48-F48</f>
        <v>0</v>
      </c>
      <c r="P48" s="127">
        <f t="shared" ref="P48:P53" si="1">IF(F48&gt;0,+(H48-F48)/F48,0)</f>
        <v>0</v>
      </c>
      <c r="Q48" s="212"/>
      <c r="R48" s="96">
        <f t="shared" ref="R48:R53" si="2">+J48-F48</f>
        <v>70</v>
      </c>
      <c r="S48" s="127">
        <f t="shared" ref="S48:S53" si="3">IF(F48&gt;0,+(J48-F48)/F48,0)</f>
        <v>0</v>
      </c>
      <c r="T48" s="212"/>
      <c r="U48" s="96">
        <f t="shared" ref="U48:U53" si="4">+J48-H48</f>
        <v>70</v>
      </c>
      <c r="V48" s="163">
        <f t="shared" ref="V48:V53" si="5">IF(H48&gt;0,+(J48-H48)/H48,0)</f>
        <v>0</v>
      </c>
    </row>
    <row r="49" spans="1:22" ht="18.75">
      <c r="A49" s="919" t="s">
        <v>4272</v>
      </c>
      <c r="E49" s="922"/>
      <c r="F49" s="2149">
        <f>+BudgetWorksheet!$H385+BudgetWorksheet!H265</f>
        <v>1200</v>
      </c>
      <c r="G49" s="2146"/>
      <c r="H49" s="2147">
        <f>+BudgetWorksheet!$Q385+BudgetWorksheet!Q265</f>
        <v>1200</v>
      </c>
      <c r="I49" s="2146"/>
      <c r="J49" s="2148">
        <f>+BudgetWorksheet!$Z385+BudgetWorksheet!Z265</f>
        <v>3500</v>
      </c>
      <c r="K49" s="1020"/>
      <c r="M49" s="251"/>
      <c r="N49" s="60"/>
      <c r="O49" s="95">
        <f t="shared" si="0"/>
        <v>0</v>
      </c>
      <c r="P49" s="127">
        <f t="shared" si="1"/>
        <v>0</v>
      </c>
      <c r="Q49" s="212"/>
      <c r="R49" s="96">
        <f t="shared" si="2"/>
        <v>2300</v>
      </c>
      <c r="S49" s="127">
        <f t="shared" si="3"/>
        <v>1.9166666666666667</v>
      </c>
      <c r="T49" s="212"/>
      <c r="U49" s="96">
        <f t="shared" si="4"/>
        <v>2300</v>
      </c>
      <c r="V49" s="163">
        <f t="shared" si="5"/>
        <v>1.9166666666666667</v>
      </c>
    </row>
    <row r="50" spans="1:22" ht="18.75">
      <c r="A50" s="919" t="s">
        <v>4274</v>
      </c>
      <c r="E50" s="922"/>
      <c r="F50" s="2149">
        <f>+BudgetWorksheet!$H387</f>
        <v>0</v>
      </c>
      <c r="G50" s="2146"/>
      <c r="H50" s="2147">
        <f>+BudgetWorksheet!$Q387</f>
        <v>4500</v>
      </c>
      <c r="I50" s="2146"/>
      <c r="J50" s="2148">
        <f>+BudgetWorksheet!$Z387</f>
        <v>0</v>
      </c>
      <c r="K50" s="1020"/>
      <c r="L50" s="59"/>
      <c r="M50" s="251"/>
      <c r="N50" s="60"/>
      <c r="O50" s="95">
        <f t="shared" si="0"/>
        <v>4500</v>
      </c>
      <c r="P50" s="127">
        <f t="shared" si="1"/>
        <v>0</v>
      </c>
      <c r="Q50" s="212"/>
      <c r="R50" s="96">
        <f t="shared" si="2"/>
        <v>0</v>
      </c>
      <c r="S50" s="127">
        <f t="shared" si="3"/>
        <v>0</v>
      </c>
      <c r="T50" s="212"/>
      <c r="U50" s="96">
        <f t="shared" si="4"/>
        <v>-4500</v>
      </c>
      <c r="V50" s="163">
        <f t="shared" si="5"/>
        <v>-1</v>
      </c>
    </row>
    <row r="51" spans="1:22" ht="18.75">
      <c r="A51" s="920" t="s">
        <v>4271</v>
      </c>
      <c r="B51" s="51"/>
      <c r="C51" s="251"/>
      <c r="D51" s="251"/>
      <c r="E51" s="251"/>
      <c r="F51" s="2149">
        <f>+BudgetWorksheet!$H390</f>
        <v>0</v>
      </c>
      <c r="G51" s="2146"/>
      <c r="H51" s="2147">
        <f>+BudgetWorksheet!$Q390</f>
        <v>0</v>
      </c>
      <c r="I51" s="2146"/>
      <c r="J51" s="2148">
        <f>+BudgetWorksheet!$Z390</f>
        <v>0</v>
      </c>
      <c r="K51" s="1020"/>
      <c r="L51" s="251"/>
      <c r="M51" s="251"/>
      <c r="N51" s="60"/>
      <c r="O51" s="95">
        <f t="shared" si="0"/>
        <v>0</v>
      </c>
      <c r="P51" s="127">
        <f t="shared" si="1"/>
        <v>0</v>
      </c>
      <c r="Q51" s="212"/>
      <c r="R51" s="96">
        <f t="shared" si="2"/>
        <v>0</v>
      </c>
      <c r="S51" s="127">
        <f t="shared" si="3"/>
        <v>0</v>
      </c>
      <c r="T51" s="212"/>
      <c r="U51" s="96">
        <f t="shared" si="4"/>
        <v>0</v>
      </c>
      <c r="V51" s="163">
        <f t="shared" si="5"/>
        <v>0</v>
      </c>
    </row>
    <row r="52" spans="1:22" ht="18.75">
      <c r="A52" s="920" t="s">
        <v>4273</v>
      </c>
      <c r="B52" s="1"/>
      <c r="C52" s="251"/>
      <c r="D52" s="251"/>
      <c r="E52" s="251"/>
      <c r="F52" s="2149">
        <f>+BudgetWorksheet!$H386</f>
        <v>0</v>
      </c>
      <c r="G52" s="2146"/>
      <c r="H52" s="2147">
        <f>+BudgetWorksheet!$Q386</f>
        <v>0</v>
      </c>
      <c r="I52" s="2146"/>
      <c r="J52" s="2148">
        <f>+BudgetWorksheet!$Z386</f>
        <v>0</v>
      </c>
      <c r="K52" s="1020"/>
      <c r="L52" s="251"/>
      <c r="M52" s="251"/>
      <c r="N52" s="60"/>
      <c r="O52" s="95">
        <f t="shared" si="0"/>
        <v>0</v>
      </c>
      <c r="P52" s="127">
        <f t="shared" si="1"/>
        <v>0</v>
      </c>
      <c r="Q52" s="212"/>
      <c r="R52" s="96">
        <f t="shared" si="2"/>
        <v>0</v>
      </c>
      <c r="S52" s="127">
        <f t="shared" si="3"/>
        <v>0</v>
      </c>
      <c r="T52" s="212"/>
      <c r="U52" s="96">
        <f t="shared" si="4"/>
        <v>0</v>
      </c>
      <c r="V52" s="163">
        <f t="shared" si="5"/>
        <v>0</v>
      </c>
    </row>
    <row r="53" spans="1:22" ht="18.75">
      <c r="A53" s="920" t="s">
        <v>4275</v>
      </c>
      <c r="B53" s="1"/>
      <c r="C53" s="251"/>
      <c r="D53" s="251"/>
      <c r="E53" s="251"/>
      <c r="F53" s="2149">
        <f>+BudgetWorksheet!$H388</f>
        <v>0</v>
      </c>
      <c r="G53" s="2146"/>
      <c r="H53" s="2147">
        <f>+BudgetWorksheet!$Q388</f>
        <v>0</v>
      </c>
      <c r="I53" s="2146"/>
      <c r="J53" s="2148">
        <f>+BudgetWorksheet!$Z388</f>
        <v>0</v>
      </c>
      <c r="K53" s="1020"/>
      <c r="L53" s="251"/>
      <c r="M53" s="251"/>
      <c r="N53" s="60"/>
      <c r="O53" s="95">
        <f t="shared" si="0"/>
        <v>0</v>
      </c>
      <c r="P53" s="127">
        <f t="shared" si="1"/>
        <v>0</v>
      </c>
      <c r="Q53" s="212"/>
      <c r="R53" s="96">
        <f t="shared" si="2"/>
        <v>0</v>
      </c>
      <c r="S53" s="127">
        <f t="shared" si="3"/>
        <v>0</v>
      </c>
      <c r="T53" s="212"/>
      <c r="U53" s="96">
        <f t="shared" si="4"/>
        <v>0</v>
      </c>
      <c r="V53" s="163">
        <f t="shared" si="5"/>
        <v>0</v>
      </c>
    </row>
    <row r="54" spans="1:22" ht="7.5" customHeight="1">
      <c r="A54" s="1"/>
      <c r="B54" s="1"/>
      <c r="C54" s="1"/>
      <c r="D54" s="1"/>
      <c r="E54" s="1"/>
      <c r="F54" s="2036"/>
      <c r="G54" s="2107"/>
      <c r="H54" s="2082"/>
      <c r="I54" s="2093"/>
      <c r="J54" s="2082"/>
      <c r="K54" s="17"/>
      <c r="L54" s="4"/>
      <c r="M54" s="4"/>
      <c r="O54" s="86"/>
      <c r="P54" s="10"/>
      <c r="Q54" s="212"/>
      <c r="R54" s="96"/>
      <c r="S54" s="82"/>
      <c r="T54" s="212"/>
      <c r="U54" s="96"/>
      <c r="V54" s="78"/>
    </row>
    <row r="55" spans="1:22" ht="5.25" customHeight="1">
      <c r="A55" s="1"/>
      <c r="B55" s="1"/>
      <c r="C55" s="1"/>
      <c r="D55" s="1"/>
      <c r="E55" s="1"/>
      <c r="F55" s="2036"/>
      <c r="G55" s="2107"/>
      <c r="H55" s="2082"/>
      <c r="I55" s="2093"/>
      <c r="J55" s="2082"/>
      <c r="K55" s="17"/>
      <c r="L55" s="4"/>
      <c r="M55" s="4"/>
      <c r="O55" s="86"/>
      <c r="P55" s="10"/>
      <c r="Q55" s="212"/>
      <c r="R55" s="96"/>
      <c r="S55" s="82"/>
      <c r="T55" s="212"/>
      <c r="U55" s="96"/>
      <c r="V55" s="78"/>
    </row>
    <row r="56" spans="1:22" ht="13.5" thickBot="1">
      <c r="A56" s="1155" t="s">
        <v>4276</v>
      </c>
      <c r="B56" s="655"/>
      <c r="C56" s="655"/>
      <c r="D56" s="655"/>
      <c r="E56" s="655"/>
      <c r="F56" s="2150">
        <f>F48+F49+F50+F51+F52+F53</f>
        <v>1200</v>
      </c>
      <c r="G56" s="2151"/>
      <c r="H56" s="2152">
        <f>H48+H49+H50+H51+H52+H53</f>
        <v>5700</v>
      </c>
      <c r="I56" s="2153"/>
      <c r="J56" s="2154">
        <f>J48+J49+J50+J51+J52+J53</f>
        <v>3570</v>
      </c>
      <c r="K56" s="1303"/>
      <c r="L56" s="4"/>
      <c r="M56" s="4"/>
      <c r="O56" s="1189">
        <f>+H56-F56</f>
        <v>4500</v>
      </c>
      <c r="P56" s="1190">
        <f>IF(F56&gt;0,+(H56-F56)/F56,0)</f>
        <v>3.75</v>
      </c>
      <c r="Q56" s="1191"/>
      <c r="R56" s="1192">
        <f>+J56-F56</f>
        <v>2370</v>
      </c>
      <c r="S56" s="1190">
        <f>IF(F56&gt;0,+(J56-F56)/F56,0)</f>
        <v>1.9750000000000001</v>
      </c>
      <c r="T56" s="1191"/>
      <c r="U56" s="1192">
        <f>+J56-H56</f>
        <v>-2130</v>
      </c>
      <c r="V56" s="1193">
        <f>IF(H56&gt;0,+(J56-H56)/H56,0)</f>
        <v>-0.37368421052631579</v>
      </c>
    </row>
    <row r="57" spans="1:22" ht="5.25" customHeight="1" thickTop="1">
      <c r="A57" s="60"/>
      <c r="B57" s="1"/>
      <c r="C57" s="51"/>
      <c r="D57" s="51"/>
      <c r="E57" s="51"/>
      <c r="F57" s="2036"/>
      <c r="G57" s="2107"/>
      <c r="H57" s="2082"/>
      <c r="I57" s="2093"/>
      <c r="J57" s="2082"/>
      <c r="K57" s="17"/>
      <c r="L57" s="4"/>
      <c r="M57" s="4"/>
      <c r="O57" s="86"/>
      <c r="P57" s="10"/>
      <c r="Q57" s="82"/>
      <c r="R57" s="96"/>
      <c r="S57" s="82"/>
      <c r="T57" s="82"/>
      <c r="U57" s="67"/>
      <c r="V57" s="78"/>
    </row>
    <row r="58" spans="1:22" ht="6" customHeight="1">
      <c r="A58" s="1"/>
      <c r="B58" s="1"/>
      <c r="C58" s="1"/>
      <c r="D58" s="1"/>
      <c r="E58" s="1"/>
      <c r="F58" s="2036"/>
      <c r="G58" s="2107"/>
      <c r="H58" s="2082"/>
      <c r="I58" s="2093"/>
      <c r="J58" s="2082"/>
      <c r="K58" s="17"/>
      <c r="L58" s="4"/>
      <c r="M58" s="4"/>
      <c r="O58" s="86"/>
      <c r="P58" s="10"/>
      <c r="Q58" s="82"/>
      <c r="R58" s="96"/>
      <c r="S58" s="82"/>
      <c r="T58" s="82"/>
      <c r="U58" s="67"/>
      <c r="V58" s="78"/>
    </row>
    <row r="59" spans="1:22" s="110" customFormat="1" ht="16.5" thickBot="1">
      <c r="A59" s="1183" t="s">
        <v>4277</v>
      </c>
      <c r="B59" s="1169"/>
      <c r="C59" s="1159"/>
      <c r="D59" s="1159"/>
      <c r="E59" s="63"/>
      <c r="F59" s="2155">
        <f>F56+F40</f>
        <v>69300</v>
      </c>
      <c r="G59" s="2156"/>
      <c r="H59" s="2157">
        <f>H56+H40</f>
        <v>98900</v>
      </c>
      <c r="I59" s="2158"/>
      <c r="J59" s="2159">
        <f>J56+J40</f>
        <v>100092.66000000002</v>
      </c>
      <c r="K59" s="895"/>
      <c r="L59" s="894"/>
      <c r="M59" s="894"/>
      <c r="N59" s="704"/>
      <c r="O59" s="1184">
        <f>+H59-F59</f>
        <v>29600</v>
      </c>
      <c r="P59" s="1185">
        <f>IF(F59&gt;0,+(H59-F59)/F59,0)</f>
        <v>0.42712842712842713</v>
      </c>
      <c r="Q59" s="1186"/>
      <c r="R59" s="1187">
        <f>+J59-F59</f>
        <v>30792.660000000018</v>
      </c>
      <c r="S59" s="1185">
        <f>IF(F59&gt;0,+(J59-F59)/F59,0)</f>
        <v>0.44433852813852842</v>
      </c>
      <c r="T59" s="1186"/>
      <c r="U59" s="1187">
        <f>+J59-H59</f>
        <v>1192.660000000018</v>
      </c>
      <c r="V59" s="1188">
        <f>IF(H59&gt;0,+(J59-H59)/H59,0)</f>
        <v>1.2059251769464287E-2</v>
      </c>
    </row>
    <row r="60" spans="1:22" ht="6.75" customHeight="1" thickTop="1">
      <c r="A60" s="1"/>
      <c r="B60" s="1"/>
      <c r="C60" s="1"/>
      <c r="D60" s="1"/>
      <c r="E60" s="1"/>
      <c r="F60" s="1"/>
      <c r="G60" s="17"/>
      <c r="H60" s="1"/>
      <c r="I60" s="61"/>
      <c r="J60" s="1"/>
      <c r="K60" s="17"/>
      <c r="L60" s="17"/>
      <c r="M60" s="17"/>
    </row>
    <row r="61" spans="1:22" ht="3.75" customHeight="1">
      <c r="A61" s="1"/>
      <c r="B61" s="1"/>
      <c r="C61" s="1"/>
      <c r="D61" s="1"/>
      <c r="E61" s="1"/>
      <c r="F61" s="1"/>
      <c r="G61" s="17"/>
      <c r="H61" s="1"/>
      <c r="I61" s="61"/>
      <c r="J61" s="1"/>
      <c r="K61" s="17"/>
      <c r="L61" s="4"/>
      <c r="M61" s="4"/>
    </row>
    <row r="62" spans="1:22" ht="26.25" customHeight="1">
      <c r="A62" s="2677" t="s">
        <v>560</v>
      </c>
      <c r="B62" s="2678"/>
      <c r="C62" s="2678"/>
      <c r="D62" s="2678"/>
      <c r="E62" s="2678"/>
      <c r="F62" s="2678"/>
      <c r="G62" s="2678"/>
      <c r="H62" s="2678"/>
      <c r="I62" s="2678"/>
      <c r="J62" s="2678"/>
      <c r="K62" s="1304"/>
      <c r="L62" s="4"/>
      <c r="M62" s="4"/>
    </row>
    <row r="63" spans="1:22" ht="6" customHeight="1">
      <c r="A63" s="1" t="s">
        <v>559</v>
      </c>
      <c r="B63" s="1"/>
      <c r="C63" s="1"/>
      <c r="D63" s="1"/>
      <c r="E63" s="1"/>
      <c r="F63" s="1"/>
      <c r="G63" s="17"/>
      <c r="H63" s="1"/>
      <c r="I63" s="61"/>
      <c r="J63" s="1"/>
      <c r="K63" s="17"/>
      <c r="L63" s="4"/>
      <c r="M63" s="4"/>
    </row>
    <row r="64" spans="1:22">
      <c r="A64" s="2532" t="s">
        <v>3382</v>
      </c>
      <c r="B64" s="2532"/>
      <c r="C64" s="2532"/>
      <c r="D64" s="2532"/>
      <c r="E64" s="2532"/>
      <c r="F64" s="2532"/>
      <c r="G64" s="2532"/>
      <c r="H64" s="2532"/>
      <c r="I64" s="2532"/>
      <c r="J64" s="2532"/>
      <c r="K64" s="2532"/>
      <c r="L64" s="2532"/>
      <c r="M64" s="27"/>
    </row>
    <row r="65" spans="1:21">
      <c r="A65" s="2532" t="s">
        <v>3383</v>
      </c>
      <c r="B65" s="2532"/>
      <c r="C65" s="2532"/>
      <c r="D65" s="2532"/>
      <c r="E65" s="2532"/>
      <c r="F65" s="2532"/>
      <c r="G65" s="2532"/>
      <c r="H65" s="2532"/>
      <c r="I65" s="2532"/>
      <c r="J65" s="2532"/>
      <c r="K65" s="2532"/>
      <c r="L65" s="2532"/>
      <c r="M65" s="27"/>
    </row>
    <row r="66" spans="1:21">
      <c r="A66" s="2532" t="s">
        <v>3384</v>
      </c>
      <c r="B66" s="2532"/>
      <c r="C66" s="2532"/>
      <c r="D66" s="2532"/>
      <c r="E66" s="2532"/>
      <c r="F66" s="2532"/>
      <c r="G66" s="2532"/>
      <c r="H66" s="2532"/>
      <c r="I66" s="2532"/>
      <c r="J66" s="2532"/>
      <c r="K66" s="2532"/>
      <c r="L66" s="2532"/>
      <c r="M66" s="27"/>
    </row>
    <row r="67" spans="1:21" s="684" customFormat="1">
      <c r="A67" s="2526" t="s">
        <v>3385</v>
      </c>
      <c r="B67" s="2526"/>
      <c r="C67" s="2526"/>
      <c r="D67" s="2526"/>
      <c r="E67" s="2526"/>
      <c r="F67" s="2526"/>
      <c r="G67" s="2526"/>
      <c r="H67" s="2526"/>
      <c r="I67" s="2526"/>
      <c r="J67" s="2526"/>
      <c r="K67" s="2526"/>
      <c r="L67" s="2526"/>
      <c r="M67" s="869"/>
      <c r="O67" s="784"/>
      <c r="R67" s="784"/>
      <c r="U67" s="784"/>
    </row>
    <row r="93" spans="1:20">
      <c r="A93" s="744"/>
      <c r="J93" s="763"/>
      <c r="K93" s="82"/>
      <c r="T93" s="763"/>
    </row>
    <row r="94" spans="1:20">
      <c r="T94" s="763"/>
    </row>
    <row r="108" spans="7:21" ht="13.5" thickBot="1"/>
    <row r="109" spans="7:21" s="733" customFormat="1" ht="17.25" customHeight="1" thickBot="1">
      <c r="G109" s="734"/>
      <c r="I109" s="82"/>
      <c r="K109" s="734"/>
      <c r="O109" s="180"/>
      <c r="R109" s="180"/>
      <c r="S109" s="10"/>
      <c r="U109" s="180"/>
    </row>
    <row r="110" spans="7:21" s="59" customFormat="1" ht="6" customHeight="1">
      <c r="I110" s="82"/>
      <c r="O110" s="746"/>
      <c r="R110" s="746"/>
      <c r="S110" s="82"/>
      <c r="U110" s="746"/>
    </row>
    <row r="117" spans="7:21" ht="13.5" thickBot="1"/>
    <row r="118" spans="7:21" s="733" customFormat="1" ht="18" customHeight="1" thickBot="1">
      <c r="G118" s="734"/>
      <c r="I118" s="82"/>
      <c r="K118" s="734"/>
      <c r="O118" s="180"/>
      <c r="R118" s="180"/>
      <c r="S118" s="10"/>
      <c r="U118" s="180"/>
    </row>
    <row r="119" spans="7:21" s="59" customFormat="1" ht="6" customHeight="1">
      <c r="I119" s="82"/>
      <c r="O119" s="746"/>
      <c r="R119" s="746"/>
      <c r="S119" s="82"/>
      <c r="U119" s="746"/>
    </row>
    <row r="126" spans="7:21" ht="13.5" thickBot="1"/>
    <row r="127" spans="7:21" s="733" customFormat="1" ht="13.5" thickBot="1">
      <c r="G127" s="734"/>
      <c r="I127" s="82"/>
      <c r="K127" s="734"/>
      <c r="O127" s="180"/>
      <c r="R127" s="180"/>
      <c r="S127" s="10"/>
      <c r="U127" s="180"/>
    </row>
    <row r="128" spans="7:21" s="59" customFormat="1" ht="4.5" customHeight="1">
      <c r="I128" s="82"/>
      <c r="O128" s="746"/>
      <c r="R128" s="746"/>
      <c r="S128" s="82"/>
      <c r="U128" s="746"/>
    </row>
    <row r="133" spans="7:34">
      <c r="AH133" s="10"/>
    </row>
    <row r="134" spans="7:34">
      <c r="AH134" s="10"/>
    </row>
    <row r="135" spans="7:34">
      <c r="AH135" s="10"/>
    </row>
    <row r="136" spans="7:34" ht="13.5" thickBot="1">
      <c r="AH136" s="10"/>
    </row>
    <row r="137" spans="7:34" s="733" customFormat="1" ht="13.5" thickBot="1">
      <c r="G137" s="734"/>
      <c r="I137" s="82"/>
      <c r="K137" s="734"/>
      <c r="O137" s="180"/>
      <c r="R137" s="180"/>
      <c r="S137" s="10"/>
      <c r="U137" s="180"/>
      <c r="AH137" s="10"/>
    </row>
    <row r="138" spans="7:34" s="59" customFormat="1" ht="5.25" customHeight="1">
      <c r="I138" s="82"/>
      <c r="O138" s="746"/>
      <c r="R138" s="746"/>
      <c r="S138" s="82"/>
      <c r="U138" s="746"/>
      <c r="AH138" s="82"/>
    </row>
    <row r="139" spans="7:34">
      <c r="AH139" s="10"/>
    </row>
    <row r="140" spans="7:34" ht="13.5" thickBot="1">
      <c r="AH140" s="10"/>
    </row>
    <row r="141" spans="7:34" s="733" customFormat="1" ht="16.5" customHeight="1" thickBot="1">
      <c r="G141" s="734"/>
      <c r="I141" s="82"/>
      <c r="K141" s="734"/>
      <c r="O141" s="180"/>
      <c r="R141" s="180"/>
      <c r="S141" s="10"/>
      <c r="U141" s="180"/>
      <c r="AH141" s="10"/>
    </row>
    <row r="142" spans="7:34" s="59" customFormat="1" ht="5.25" customHeight="1">
      <c r="I142" s="82"/>
      <c r="O142" s="746"/>
      <c r="R142" s="746"/>
      <c r="S142" s="82"/>
      <c r="U142" s="746"/>
      <c r="AH142" s="82"/>
    </row>
    <row r="143" spans="7:34">
      <c r="AH143" s="10"/>
    </row>
    <row r="144" spans="7:34" ht="13.5" thickBot="1">
      <c r="AH144" s="10"/>
    </row>
    <row r="145" spans="1:34" s="733" customFormat="1" ht="15.75" customHeight="1" thickBot="1">
      <c r="A145" s="250"/>
      <c r="G145" s="734"/>
      <c r="I145" s="82"/>
      <c r="K145" s="734"/>
      <c r="O145" s="180"/>
      <c r="R145" s="180"/>
      <c r="S145" s="10"/>
      <c r="U145" s="180"/>
      <c r="AH145" s="10"/>
    </row>
    <row r="146" spans="1:34" s="59" customFormat="1" ht="6" customHeight="1">
      <c r="I146" s="82"/>
      <c r="O146" s="746"/>
      <c r="R146" s="746"/>
      <c r="S146" s="82"/>
      <c r="U146" s="746"/>
      <c r="AH146" s="82"/>
    </row>
    <row r="147" spans="1:34">
      <c r="AH147" s="10"/>
    </row>
    <row r="148" spans="1:34" ht="13.5" thickBot="1">
      <c r="AH148" s="10"/>
    </row>
    <row r="149" spans="1:34" s="733" customFormat="1" ht="18" customHeight="1" thickBot="1">
      <c r="A149" s="250"/>
      <c r="G149" s="734"/>
      <c r="I149" s="82"/>
      <c r="K149" s="734"/>
      <c r="O149" s="180"/>
      <c r="R149" s="180"/>
      <c r="S149" s="10"/>
      <c r="U149" s="180"/>
      <c r="AH149" s="10"/>
    </row>
    <row r="150" spans="1:34" s="59" customFormat="1" ht="4.5" customHeight="1">
      <c r="I150" s="82"/>
      <c r="O150" s="746"/>
      <c r="R150" s="746"/>
      <c r="S150" s="82"/>
      <c r="U150" s="746"/>
      <c r="AH150" s="82"/>
    </row>
    <row r="151" spans="1:34">
      <c r="AH151" s="10"/>
    </row>
    <row r="152" spans="1:34">
      <c r="AH152" s="10"/>
    </row>
    <row r="153" spans="1:34">
      <c r="AH153" s="10"/>
    </row>
    <row r="154" spans="1:34" ht="13.5" thickBot="1">
      <c r="AH154" s="10"/>
    </row>
    <row r="155" spans="1:34" s="733" customFormat="1" ht="16.5" customHeight="1" thickBot="1">
      <c r="A155" s="250"/>
      <c r="G155" s="734"/>
      <c r="I155" s="82"/>
      <c r="K155" s="734"/>
      <c r="O155" s="180"/>
      <c r="R155" s="180"/>
      <c r="S155" s="10"/>
      <c r="U155" s="180"/>
      <c r="AH155" s="10"/>
    </row>
    <row r="156" spans="1:34" s="59" customFormat="1" ht="4.5" customHeight="1">
      <c r="I156" s="82"/>
      <c r="O156" s="746"/>
      <c r="R156" s="746"/>
      <c r="S156" s="82"/>
      <c r="U156" s="746"/>
    </row>
    <row r="158" spans="1:34" ht="13.5" thickBot="1"/>
    <row r="159" spans="1:34" s="733" customFormat="1" ht="19.5" customHeight="1" thickBot="1">
      <c r="A159" s="250"/>
      <c r="G159" s="734"/>
      <c r="I159" s="82"/>
      <c r="K159" s="734"/>
      <c r="O159" s="180"/>
      <c r="R159" s="180"/>
      <c r="S159" s="10"/>
      <c r="U159" s="180"/>
    </row>
    <row r="160" spans="1:34" s="59" customFormat="1" ht="5.25" customHeight="1">
      <c r="I160" s="82"/>
      <c r="O160" s="746"/>
      <c r="R160" s="746"/>
      <c r="S160" s="82"/>
      <c r="U160" s="746"/>
    </row>
    <row r="167" spans="7:21" ht="13.5" thickBot="1"/>
    <row r="168" spans="7:21" s="733" customFormat="1" ht="13.5" thickBot="1">
      <c r="G168" s="734"/>
      <c r="I168" s="82"/>
      <c r="K168" s="734"/>
      <c r="O168" s="180"/>
      <c r="R168" s="180"/>
      <c r="S168" s="82"/>
      <c r="U168" s="180"/>
    </row>
    <row r="169" spans="7:21" ht="13.5" thickBot="1">
      <c r="S169" s="82"/>
    </row>
    <row r="170" spans="7:21" s="733" customFormat="1" ht="13.5" thickBot="1">
      <c r="G170" s="734"/>
      <c r="I170" s="82"/>
      <c r="K170" s="734"/>
      <c r="O170" s="180"/>
      <c r="R170" s="180"/>
      <c r="S170" s="82"/>
      <c r="U170" s="180"/>
    </row>
    <row r="177" spans="34:34">
      <c r="AH177" s="1884" t="s">
        <v>516</v>
      </c>
    </row>
    <row r="178" spans="34:34" ht="15.75">
      <c r="AH178" s="1848" t="s">
        <v>785</v>
      </c>
    </row>
    <row r="179" spans="34:34">
      <c r="AH179" t="s">
        <v>1153</v>
      </c>
    </row>
    <row r="180" spans="34:34">
      <c r="AH180" t="s">
        <v>786</v>
      </c>
    </row>
    <row r="181" spans="34:34">
      <c r="AH181" t="s">
        <v>508</v>
      </c>
    </row>
    <row r="183" spans="34:34">
      <c r="AH183" t="s">
        <v>509</v>
      </c>
    </row>
    <row r="184" spans="34:34" ht="25.5">
      <c r="AH184" s="495" t="s">
        <v>510</v>
      </c>
    </row>
    <row r="185" spans="34:34">
      <c r="AH185" t="s">
        <v>511</v>
      </c>
    </row>
    <row r="186" spans="34:34">
      <c r="AH186" t="s">
        <v>518</v>
      </c>
    </row>
    <row r="187" spans="34:34">
      <c r="AH187" t="s">
        <v>4163</v>
      </c>
    </row>
    <row r="189" spans="34:34">
      <c r="AH189" t="s">
        <v>517</v>
      </c>
    </row>
    <row r="190" spans="34:34">
      <c r="AH190" t="s">
        <v>512</v>
      </c>
    </row>
    <row r="191" spans="34:34">
      <c r="AH191" t="s">
        <v>513</v>
      </c>
    </row>
    <row r="192" spans="34:34">
      <c r="AH192" t="s">
        <v>514</v>
      </c>
    </row>
    <row r="193" spans="34:34">
      <c r="AH193" t="s">
        <v>515</v>
      </c>
    </row>
  </sheetData>
  <protectedRanges>
    <protectedRange sqref="F42:K45 F47:K53" name="Range4"/>
    <protectedRange sqref="F38:K39" name="Range3"/>
    <protectedRange sqref="A9:E37" name="Range2"/>
    <protectedRange sqref="A1:E2 G1:K2 F1" name="Range1"/>
    <protectedRange sqref="A7" name="Range1_1"/>
    <protectedRange sqref="F2" name="Range4_1"/>
  </protectedRanges>
  <mergeCells count="17">
    <mergeCell ref="B1:J1"/>
    <mergeCell ref="A62:J62"/>
    <mergeCell ref="B2:C2"/>
    <mergeCell ref="A3:J3"/>
    <mergeCell ref="I2:J2"/>
    <mergeCell ref="A4:J4"/>
    <mergeCell ref="A67:L67"/>
    <mergeCell ref="O4:V4"/>
    <mergeCell ref="A64:L64"/>
    <mergeCell ref="A65:L65"/>
    <mergeCell ref="B5:J5"/>
    <mergeCell ref="A66:L66"/>
    <mergeCell ref="L9:L11"/>
    <mergeCell ref="L14:L16"/>
    <mergeCell ref="L20:L22"/>
    <mergeCell ref="L27:L29"/>
    <mergeCell ref="L32:L34"/>
  </mergeCells>
  <phoneticPr fontId="0" type="noConversion"/>
  <dataValidations count="1">
    <dataValidation type="list" allowBlank="1" showInputMessage="1" showErrorMessage="1" sqref="A4:J4">
      <formula1>$AH$177:$AH$193</formula1>
    </dataValidation>
  </dataValidations>
  <printOptions horizontalCentered="1"/>
  <pageMargins left="0" right="0" top="0.25" bottom="0.75" header="0.5" footer="0.5"/>
  <pageSetup scale="85" orientation="portrait" r:id="rId1"/>
  <headerFooter alignWithMargins="0">
    <oddFooter>&amp;L&amp;D     &amp;T&amp;CPage 5&amp;R&amp;F</oddFooter>
  </headerFooter>
  <drawing r:id="rId2"/>
</worksheet>
</file>

<file path=xl/worksheets/sheet14.xml><?xml version="1.0" encoding="utf-8"?>
<worksheet xmlns="http://schemas.openxmlformats.org/spreadsheetml/2006/main" xmlns:r="http://schemas.openxmlformats.org/officeDocument/2006/relationships">
  <sheetPr codeName="Sheet10">
    <pageSetUpPr fitToPage="1"/>
  </sheetPr>
  <dimension ref="A1:E47"/>
  <sheetViews>
    <sheetView zoomScale="75" workbookViewId="0">
      <selection activeCell="C29" sqref="C29"/>
    </sheetView>
  </sheetViews>
  <sheetFormatPr defaultColWidth="9.140625" defaultRowHeight="12.75"/>
  <cols>
    <col min="1" max="1" width="9.140625" customWidth="1"/>
    <col min="2" max="2" width="54" customWidth="1"/>
    <col min="3" max="3" width="29.5703125" customWidth="1"/>
    <col min="4" max="4" width="19.7109375" customWidth="1"/>
    <col min="5" max="5" width="49.85546875" customWidth="1"/>
  </cols>
  <sheetData>
    <row r="1" spans="1:5" ht="18.75" thickBot="1">
      <c r="A1" s="2691" t="s">
        <v>4181</v>
      </c>
      <c r="B1" s="2692"/>
      <c r="C1" s="2692"/>
      <c r="D1" s="2692"/>
      <c r="E1" s="2693"/>
    </row>
    <row r="2" spans="1:5" ht="18.75" thickBot="1">
      <c r="A2" s="506" t="s">
        <v>4182</v>
      </c>
      <c r="B2" s="507"/>
      <c r="C2" s="2701" t="str">
        <f>+'Financial Summary'!B4</f>
        <v>IEEE - International Conference on Plasma Science 2008</v>
      </c>
      <c r="D2" s="2702"/>
      <c r="E2" s="2522"/>
    </row>
    <row r="3" spans="1:5" ht="20.25" thickBot="1">
      <c r="A3" s="946" t="s">
        <v>317</v>
      </c>
      <c r="B3" s="947"/>
      <c r="C3" s="1241">
        <f>+'Financial Summary'!B5</f>
        <v>11352</v>
      </c>
      <c r="D3" s="1242" t="s">
        <v>2375</v>
      </c>
      <c r="E3" s="1243" t="str">
        <f>'Financial Summary'!H5</f>
        <v>ICOPS 2008</v>
      </c>
    </row>
    <row r="4" spans="1:5" ht="18.75" thickBot="1">
      <c r="A4" s="508" t="s">
        <v>4183</v>
      </c>
      <c r="B4" s="509"/>
      <c r="C4" s="1768">
        <f>+'Financial Summary'!B6</f>
        <v>39614</v>
      </c>
      <c r="D4" s="1244" t="s">
        <v>125</v>
      </c>
      <c r="E4" s="1768" t="str">
        <f>+'Financial Summary'!E6</f>
        <v>06.19.08</v>
      </c>
    </row>
    <row r="5" spans="1:5" ht="16.5" customHeight="1" thickBot="1">
      <c r="A5" s="510" t="s">
        <v>4184</v>
      </c>
      <c r="B5" s="511"/>
      <c r="C5" s="511"/>
      <c r="D5" s="511"/>
      <c r="E5" s="512"/>
    </row>
    <row r="6" spans="1:5" s="495" customFormat="1" ht="176.25" customHeight="1" thickTop="1" thickBot="1">
      <c r="A6" s="2694" t="s">
        <v>787</v>
      </c>
      <c r="B6" s="2476"/>
      <c r="C6" s="2476"/>
      <c r="D6" s="2476"/>
      <c r="E6" s="2695"/>
    </row>
    <row r="7" spans="1:5" ht="26.25" customHeight="1" thickTop="1" thickBot="1">
      <c r="A7" s="513" t="s">
        <v>4185</v>
      </c>
      <c r="B7" s="513"/>
      <c r="C7" s="514" t="s">
        <v>4186</v>
      </c>
      <c r="D7" s="10"/>
      <c r="E7" s="515"/>
    </row>
    <row r="8" spans="1:5" ht="13.5" hidden="1" thickBot="1">
      <c r="A8" s="10"/>
      <c r="B8" s="516" t="s">
        <v>4187</v>
      </c>
      <c r="C8" s="516"/>
      <c r="D8" s="10"/>
      <c r="E8" s="517"/>
    </row>
    <row r="9" spans="1:5" ht="60.75" customHeight="1" thickBot="1">
      <c r="A9" s="518"/>
      <c r="B9" s="519" t="s">
        <v>4188</v>
      </c>
      <c r="C9" s="520" t="s">
        <v>4189</v>
      </c>
      <c r="D9" s="521" t="s">
        <v>4190</v>
      </c>
      <c r="E9" s="522" t="s">
        <v>4191</v>
      </c>
    </row>
    <row r="10" spans="1:5" ht="15">
      <c r="A10" s="523">
        <v>1</v>
      </c>
      <c r="B10" s="2337" t="s">
        <v>1210</v>
      </c>
      <c r="C10" s="525"/>
      <c r="D10" s="2340">
        <v>2172.6</v>
      </c>
      <c r="E10" s="2343" t="s">
        <v>1230</v>
      </c>
    </row>
    <row r="11" spans="1:5" ht="30">
      <c r="A11" s="523"/>
      <c r="B11" s="2338" t="s">
        <v>1211</v>
      </c>
      <c r="C11" s="527"/>
      <c r="D11" s="2341"/>
      <c r="E11" s="2344"/>
    </row>
    <row r="12" spans="1:5" ht="15.75" thickBot="1">
      <c r="A12" s="528"/>
      <c r="B12" s="2339" t="s">
        <v>1212</v>
      </c>
      <c r="C12" s="529"/>
      <c r="D12" s="2342"/>
      <c r="E12" s="2345"/>
    </row>
    <row r="13" spans="1:5" ht="15">
      <c r="A13" s="523">
        <v>2</v>
      </c>
      <c r="B13" s="2337" t="s">
        <v>1213</v>
      </c>
      <c r="C13" s="531"/>
      <c r="D13" s="2340">
        <v>1392.3</v>
      </c>
      <c r="E13" s="2343" t="s">
        <v>1230</v>
      </c>
    </row>
    <row r="14" spans="1:5" ht="30">
      <c r="A14" s="523"/>
      <c r="B14" s="2338" t="s">
        <v>1214</v>
      </c>
      <c r="C14" s="527"/>
      <c r="D14" s="2341"/>
      <c r="E14" s="2344"/>
    </row>
    <row r="15" spans="1:5" ht="15.75" thickBot="1">
      <c r="A15" s="528"/>
      <c r="B15" s="2339" t="s">
        <v>1215</v>
      </c>
      <c r="C15" s="529"/>
      <c r="D15" s="2342"/>
      <c r="E15" s="2345"/>
    </row>
    <row r="16" spans="1:5" ht="15">
      <c r="A16" s="523">
        <v>3</v>
      </c>
      <c r="B16" s="2337" t="s">
        <v>1216</v>
      </c>
      <c r="C16" s="531"/>
      <c r="D16" s="2340">
        <v>2111.4</v>
      </c>
      <c r="E16" s="2343" t="s">
        <v>1230</v>
      </c>
    </row>
    <row r="17" spans="1:5" ht="15">
      <c r="A17" s="523"/>
      <c r="B17" s="2338" t="s">
        <v>1217</v>
      </c>
      <c r="C17" s="527"/>
      <c r="D17" s="2341"/>
      <c r="E17" s="2344"/>
    </row>
    <row r="18" spans="1:5" ht="15.75" thickBot="1">
      <c r="A18" s="528"/>
      <c r="B18" s="2339" t="s">
        <v>1218</v>
      </c>
      <c r="C18" s="529"/>
      <c r="D18" s="2342"/>
      <c r="E18" s="2345"/>
    </row>
    <row r="19" spans="1:5" ht="15">
      <c r="A19" s="523">
        <v>4</v>
      </c>
      <c r="B19" s="2337" t="s">
        <v>1219</v>
      </c>
      <c r="C19" s="531"/>
      <c r="D19" s="2340">
        <v>1040.4000000000001</v>
      </c>
      <c r="E19" s="2343" t="s">
        <v>1230</v>
      </c>
    </row>
    <row r="20" spans="1:5" ht="30">
      <c r="A20" s="523"/>
      <c r="B20" s="2338" t="s">
        <v>1220</v>
      </c>
      <c r="C20" s="527"/>
      <c r="D20" s="2341"/>
      <c r="E20" s="2344"/>
    </row>
    <row r="21" spans="1:5" ht="15.75" thickBot="1">
      <c r="A21" s="528"/>
      <c r="B21" s="2339" t="s">
        <v>1221</v>
      </c>
      <c r="C21" s="529"/>
      <c r="D21" s="2342"/>
      <c r="E21" s="2345"/>
    </row>
    <row r="22" spans="1:5" ht="15">
      <c r="A22" s="523">
        <v>5</v>
      </c>
      <c r="B22" s="2354" t="s">
        <v>1222</v>
      </c>
      <c r="C22" s="2355"/>
      <c r="D22" s="2356">
        <v>2142</v>
      </c>
      <c r="E22" s="2357" t="s">
        <v>1230</v>
      </c>
    </row>
    <row r="23" spans="1:5" ht="15">
      <c r="A23" s="523"/>
      <c r="B23" s="2358" t="s">
        <v>1223</v>
      </c>
      <c r="C23" s="2359" t="s">
        <v>5157</v>
      </c>
      <c r="D23" s="2360"/>
      <c r="E23" s="2361"/>
    </row>
    <row r="24" spans="1:5" ht="15.75" thickBot="1">
      <c r="A24" s="528"/>
      <c r="B24" s="2362" t="s">
        <v>1224</v>
      </c>
      <c r="C24" s="2363"/>
      <c r="D24" s="2364"/>
      <c r="E24" s="2365"/>
    </row>
    <row r="25" spans="1:5" ht="15">
      <c r="A25" s="523">
        <v>6</v>
      </c>
      <c r="B25" s="2354" t="s">
        <v>1225</v>
      </c>
      <c r="C25" s="2359"/>
      <c r="D25" s="2356">
        <v>688.5</v>
      </c>
      <c r="E25" s="2357" t="s">
        <v>4205</v>
      </c>
    </row>
    <row r="26" spans="1:5" ht="15">
      <c r="A26" s="523"/>
      <c r="B26" s="2358" t="s">
        <v>1226</v>
      </c>
      <c r="C26" s="2359" t="s">
        <v>5157</v>
      </c>
      <c r="D26" s="2360"/>
      <c r="E26" s="2361"/>
    </row>
    <row r="27" spans="1:5" ht="15.75" thickBot="1">
      <c r="A27" s="528"/>
      <c r="B27" s="2362"/>
      <c r="C27" s="2363"/>
      <c r="D27" s="2364"/>
      <c r="E27" s="2365"/>
    </row>
    <row r="28" spans="1:5" ht="15">
      <c r="A28" s="523">
        <v>7</v>
      </c>
      <c r="B28" s="2354" t="s">
        <v>1227</v>
      </c>
      <c r="C28" s="2355"/>
      <c r="D28" s="2356">
        <v>688.5</v>
      </c>
      <c r="E28" s="2357" t="s">
        <v>4205</v>
      </c>
    </row>
    <row r="29" spans="1:5" ht="15">
      <c r="A29" s="523"/>
      <c r="B29" s="2358" t="s">
        <v>1228</v>
      </c>
      <c r="C29" s="2359" t="s">
        <v>5157</v>
      </c>
      <c r="D29" s="2360"/>
      <c r="E29" s="2361"/>
    </row>
    <row r="30" spans="1:5" ht="15.75" thickBot="1">
      <c r="A30" s="528"/>
      <c r="B30" s="2362" t="s">
        <v>1229</v>
      </c>
      <c r="C30" s="2363"/>
      <c r="D30" s="2364"/>
      <c r="E30" s="2365"/>
    </row>
    <row r="31" spans="1:5" ht="15">
      <c r="A31" s="523">
        <v>8</v>
      </c>
      <c r="B31" s="524"/>
      <c r="C31" s="531"/>
      <c r="D31" s="808"/>
      <c r="E31" s="524"/>
    </row>
    <row r="32" spans="1:5" ht="15">
      <c r="A32" s="523"/>
      <c r="B32" s="526"/>
      <c r="C32" s="527"/>
      <c r="D32" s="808"/>
      <c r="E32" s="526"/>
    </row>
    <row r="33" spans="1:5" ht="15.75" thickBot="1">
      <c r="A33" s="528"/>
      <c r="B33" s="529"/>
      <c r="C33" s="529"/>
      <c r="D33" s="809"/>
      <c r="E33" s="530"/>
    </row>
    <row r="34" spans="1:5" ht="15">
      <c r="A34" s="523">
        <v>9</v>
      </c>
      <c r="B34" s="524"/>
      <c r="C34" s="531"/>
      <c r="D34" s="808"/>
      <c r="E34" s="524"/>
    </row>
    <row r="35" spans="1:5" ht="15">
      <c r="A35" s="523"/>
      <c r="B35" s="526"/>
      <c r="C35" s="527"/>
      <c r="D35" s="808"/>
      <c r="E35" s="526"/>
    </row>
    <row r="36" spans="1:5" ht="15.75" thickBot="1">
      <c r="A36" s="528"/>
      <c r="B36" s="529"/>
      <c r="C36" s="529"/>
      <c r="D36" s="809"/>
      <c r="E36" s="530"/>
    </row>
    <row r="37" spans="1:5" ht="15">
      <c r="A37" s="523">
        <v>10</v>
      </c>
      <c r="B37" s="524"/>
      <c r="C37" s="531"/>
      <c r="D37" s="808"/>
      <c r="E37" s="524"/>
    </row>
    <row r="38" spans="1:5" ht="15">
      <c r="A38" s="523"/>
      <c r="B38" s="526"/>
      <c r="C38" s="527"/>
      <c r="D38" s="808"/>
      <c r="E38" s="526"/>
    </row>
    <row r="39" spans="1:5" ht="15">
      <c r="A39" s="528"/>
      <c r="B39" s="529"/>
      <c r="C39" s="529"/>
      <c r="D39" s="809"/>
      <c r="E39" s="530"/>
    </row>
    <row r="40" spans="1:5" ht="15">
      <c r="A40" s="532"/>
      <c r="B40" s="10"/>
      <c r="C40" s="10"/>
      <c r="D40" s="10"/>
      <c r="E40" s="517"/>
    </row>
    <row r="41" spans="1:5" ht="16.5" thickBot="1">
      <c r="A41" s="533" t="s">
        <v>4192</v>
      </c>
      <c r="B41" s="533"/>
      <c r="C41" s="10"/>
      <c r="D41" s="10"/>
      <c r="E41" s="517"/>
    </row>
    <row r="42" spans="1:5" ht="35.25" customHeight="1" thickBot="1">
      <c r="A42" s="2696" t="s">
        <v>2934</v>
      </c>
      <c r="B42" s="2697"/>
      <c r="C42" s="2697"/>
      <c r="D42" s="2697"/>
      <c r="E42" s="2698"/>
    </row>
    <row r="43" spans="1:5" ht="15">
      <c r="A43" s="534"/>
      <c r="B43" s="535"/>
      <c r="C43" s="536"/>
      <c r="D43" s="537"/>
      <c r="E43" s="535"/>
    </row>
    <row r="44" spans="1:5" ht="15">
      <c r="A44" s="538"/>
      <c r="B44" s="539"/>
      <c r="C44" s="540"/>
      <c r="D44" s="541"/>
      <c r="E44" s="539"/>
    </row>
    <row r="45" spans="1:5" ht="15.75">
      <c r="A45" s="2699"/>
      <c r="B45" s="2700"/>
      <c r="C45" s="542"/>
      <c r="D45" s="543"/>
      <c r="E45" s="544"/>
    </row>
    <row r="46" spans="1:5" ht="13.5" thickBot="1">
      <c r="A46" s="2689" t="s">
        <v>491</v>
      </c>
      <c r="B46" s="2690"/>
      <c r="C46" s="546" t="s">
        <v>489</v>
      </c>
      <c r="D46" s="545" t="s">
        <v>886</v>
      </c>
      <c r="E46" s="547"/>
    </row>
    <row r="47" spans="1:5">
      <c r="A47" s="548"/>
      <c r="B47" s="548"/>
      <c r="C47" s="548"/>
      <c r="D47" s="548"/>
      <c r="E47" s="548"/>
    </row>
  </sheetData>
  <protectedRanges>
    <protectedRange sqref="D3" name="Range4"/>
  </protectedRanges>
  <mergeCells count="6">
    <mergeCell ref="A46:B46"/>
    <mergeCell ref="A1:E1"/>
    <mergeCell ref="A6:E6"/>
    <mergeCell ref="A42:E42"/>
    <mergeCell ref="A45:B45"/>
    <mergeCell ref="C2:E2"/>
  </mergeCells>
  <phoneticPr fontId="0" type="noConversion"/>
  <hyperlinks>
    <hyperlink ref="B8" r:id="rId1" location="Forms%20W-8%20&amp;%20W-9" display="Other Tax Related Subjects"/>
    <hyperlink ref="C7" r:id="rId2"/>
  </hyperlinks>
  <printOptions horizontalCentered="1"/>
  <pageMargins left="0" right="0" top="0.5" bottom="0.5" header="0.5" footer="0.5"/>
  <pageSetup scale="55" orientation="landscape" r:id="rId3"/>
  <headerFooter alignWithMargins="0">
    <oddFooter>&amp;L&amp;D    &amp;T&amp;R&amp;F</oddFoot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A1:F46"/>
  <sheetViews>
    <sheetView zoomScale="75" workbookViewId="0">
      <selection activeCell="A45" sqref="A45:B45"/>
    </sheetView>
  </sheetViews>
  <sheetFormatPr defaultColWidth="9.140625" defaultRowHeight="12.75"/>
  <cols>
    <col min="1" max="1" width="9.140625" customWidth="1"/>
    <col min="2" max="2" width="54" customWidth="1"/>
    <col min="3" max="3" width="21.7109375" customWidth="1"/>
    <col min="4" max="4" width="36" customWidth="1"/>
    <col min="5" max="5" width="24.5703125" customWidth="1"/>
    <col min="6" max="6" width="29.28515625" customWidth="1"/>
  </cols>
  <sheetData>
    <row r="1" spans="1:6" ht="18.75" thickBot="1">
      <c r="A1" s="2691" t="s">
        <v>111</v>
      </c>
      <c r="B1" s="2692"/>
      <c r="C1" s="2692"/>
      <c r="D1" s="2692"/>
      <c r="E1" s="2692"/>
      <c r="F1" s="2693"/>
    </row>
    <row r="2" spans="1:6" ht="18" customHeight="1" thickBot="1">
      <c r="A2" s="549" t="s">
        <v>4182</v>
      </c>
      <c r="B2" s="550"/>
      <c r="C2" s="2701" t="str">
        <f>+'Financial Summary'!B4</f>
        <v>IEEE - International Conference on Plasma Science 2008</v>
      </c>
      <c r="D2" s="2717"/>
      <c r="E2" s="2717"/>
      <c r="F2" s="2718"/>
    </row>
    <row r="3" spans="1:6" ht="18" customHeight="1" thickBot="1">
      <c r="A3" s="945" t="s">
        <v>317</v>
      </c>
      <c r="B3" s="939"/>
      <c r="C3" s="1241">
        <f>+'Financial Summary'!B5</f>
        <v>11352</v>
      </c>
      <c r="D3" s="1247"/>
      <c r="E3" s="1242" t="s">
        <v>2375</v>
      </c>
      <c r="F3" s="1248" t="str">
        <f>'Financial Summary'!H5</f>
        <v>ICOPS 2008</v>
      </c>
    </row>
    <row r="4" spans="1:6" ht="18" customHeight="1" thickBot="1">
      <c r="A4" s="508" t="s">
        <v>4183</v>
      </c>
      <c r="B4" s="509"/>
      <c r="C4" s="1768">
        <f>+'Financial Summary'!B6</f>
        <v>39614</v>
      </c>
      <c r="D4" s="505"/>
      <c r="E4" s="1246" t="s">
        <v>2376</v>
      </c>
      <c r="F4" s="1768" t="str">
        <f>+'Financial Summary'!E6</f>
        <v>06.19.08</v>
      </c>
    </row>
    <row r="5" spans="1:6" ht="22.5" customHeight="1" thickBot="1">
      <c r="A5" s="2473" t="s">
        <v>4184</v>
      </c>
      <c r="B5" s="2473"/>
      <c r="C5" s="2473"/>
      <c r="D5" s="2473"/>
      <c r="E5" s="2473"/>
      <c r="F5" s="2473"/>
    </row>
    <row r="6" spans="1:6" s="495" customFormat="1" ht="187.5" customHeight="1" thickTop="1" thickBot="1">
      <c r="A6" s="2713" t="s">
        <v>300</v>
      </c>
      <c r="B6" s="2665"/>
      <c r="C6" s="2665"/>
      <c r="D6" s="2665"/>
      <c r="E6" s="2665"/>
      <c r="F6" s="2666"/>
    </row>
    <row r="7" spans="1:6" ht="26.25" customHeight="1" thickBot="1">
      <c r="A7" s="952"/>
      <c r="B7" s="2714" t="s">
        <v>112</v>
      </c>
      <c r="C7" s="2714"/>
      <c r="D7" s="2714"/>
      <c r="E7" s="2715" t="s">
        <v>113</v>
      </c>
      <c r="F7" s="2716"/>
    </row>
    <row r="8" spans="1:6" ht="13.5" hidden="1" thickBot="1">
      <c r="A8" s="10"/>
      <c r="B8" s="516" t="s">
        <v>4187</v>
      </c>
      <c r="C8" s="516"/>
      <c r="D8" s="10"/>
      <c r="E8" s="551"/>
    </row>
    <row r="9" spans="1:6" ht="60.75" customHeight="1" thickBot="1">
      <c r="A9" s="518"/>
      <c r="B9" s="519" t="s">
        <v>4188</v>
      </c>
      <c r="C9" s="521" t="s">
        <v>4190</v>
      </c>
      <c r="D9" s="552" t="s">
        <v>4191</v>
      </c>
      <c r="E9" s="553" t="s">
        <v>114</v>
      </c>
      <c r="F9" s="554" t="s">
        <v>115</v>
      </c>
    </row>
    <row r="10" spans="1:6" ht="15">
      <c r="A10" s="555">
        <v>1</v>
      </c>
      <c r="B10" s="556"/>
      <c r="C10" s="810"/>
      <c r="D10" s="557"/>
      <c r="E10" s="558"/>
      <c r="F10" s="559"/>
    </row>
    <row r="11" spans="1:6" ht="15">
      <c r="A11" s="555"/>
      <c r="B11" s="560"/>
      <c r="C11" s="811"/>
      <c r="D11" s="561"/>
      <c r="E11" s="562"/>
      <c r="F11" s="563"/>
    </row>
    <row r="12" spans="1:6" ht="15.75" thickBot="1">
      <c r="A12" s="564"/>
      <c r="B12" s="565"/>
      <c r="C12" s="812"/>
      <c r="D12" s="566"/>
      <c r="E12" s="567"/>
      <c r="F12" s="568"/>
    </row>
    <row r="13" spans="1:6" ht="15">
      <c r="A13" s="555">
        <v>2</v>
      </c>
      <c r="B13" s="556"/>
      <c r="C13" s="811"/>
      <c r="D13" s="557"/>
      <c r="E13" s="569"/>
      <c r="F13" s="570"/>
    </row>
    <row r="14" spans="1:6" ht="15">
      <c r="A14" s="555"/>
      <c r="B14" s="560"/>
      <c r="C14" s="811"/>
      <c r="D14" s="561"/>
      <c r="E14" s="571"/>
      <c r="F14" s="572"/>
    </row>
    <row r="15" spans="1:6" ht="15.75" thickBot="1">
      <c r="A15" s="564"/>
      <c r="B15" s="565"/>
      <c r="C15" s="812"/>
      <c r="D15" s="566"/>
      <c r="E15" s="567"/>
      <c r="F15" s="568"/>
    </row>
    <row r="16" spans="1:6" ht="15">
      <c r="A16" s="555">
        <v>3</v>
      </c>
      <c r="B16" s="556"/>
      <c r="C16" s="811"/>
      <c r="D16" s="557"/>
      <c r="E16" s="569"/>
      <c r="F16" s="570"/>
    </row>
    <row r="17" spans="1:6" ht="15">
      <c r="A17" s="555"/>
      <c r="B17" s="560"/>
      <c r="C17" s="811"/>
      <c r="D17" s="561"/>
      <c r="E17" s="571"/>
      <c r="F17" s="572"/>
    </row>
    <row r="18" spans="1:6" ht="15.75" thickBot="1">
      <c r="A18" s="564"/>
      <c r="B18" s="565"/>
      <c r="C18" s="812"/>
      <c r="D18" s="566"/>
      <c r="E18" s="567"/>
      <c r="F18" s="568"/>
    </row>
    <row r="19" spans="1:6" ht="15">
      <c r="A19" s="555">
        <v>4</v>
      </c>
      <c r="B19" s="556"/>
      <c r="C19" s="811"/>
      <c r="D19" s="557"/>
      <c r="E19" s="569"/>
      <c r="F19" s="570"/>
    </row>
    <row r="20" spans="1:6" ht="15">
      <c r="A20" s="555"/>
      <c r="B20" s="560"/>
      <c r="C20" s="811"/>
      <c r="D20" s="561"/>
      <c r="E20" s="571"/>
      <c r="F20" s="572"/>
    </row>
    <row r="21" spans="1:6" ht="15.75" thickBot="1">
      <c r="A21" s="564"/>
      <c r="B21" s="565"/>
      <c r="C21" s="812"/>
      <c r="D21" s="566"/>
      <c r="E21" s="567"/>
      <c r="F21" s="568"/>
    </row>
    <row r="22" spans="1:6" ht="15">
      <c r="A22" s="555">
        <v>5</v>
      </c>
      <c r="B22" s="556"/>
      <c r="C22" s="811"/>
      <c r="D22" s="557"/>
      <c r="E22" s="569"/>
      <c r="F22" s="570"/>
    </row>
    <row r="23" spans="1:6" ht="15">
      <c r="A23" s="555"/>
      <c r="B23" s="560"/>
      <c r="C23" s="811"/>
      <c r="D23" s="561"/>
      <c r="E23" s="571"/>
      <c r="F23" s="572"/>
    </row>
    <row r="24" spans="1:6" ht="15.75" thickBot="1">
      <c r="A24" s="564"/>
      <c r="B24" s="565"/>
      <c r="C24" s="812"/>
      <c r="D24" s="566"/>
      <c r="E24" s="567"/>
      <c r="F24" s="568"/>
    </row>
    <row r="25" spans="1:6" ht="15">
      <c r="A25" s="555">
        <v>6</v>
      </c>
      <c r="B25" s="556"/>
      <c r="C25" s="811"/>
      <c r="D25" s="557"/>
      <c r="E25" s="569"/>
      <c r="F25" s="570"/>
    </row>
    <row r="26" spans="1:6" ht="15">
      <c r="A26" s="555"/>
      <c r="B26" s="560"/>
      <c r="C26" s="811"/>
      <c r="D26" s="561"/>
      <c r="E26" s="571"/>
      <c r="F26" s="572"/>
    </row>
    <row r="27" spans="1:6" ht="15.75" thickBot="1">
      <c r="A27" s="564"/>
      <c r="B27" s="565"/>
      <c r="C27" s="812"/>
      <c r="D27" s="566"/>
      <c r="E27" s="567"/>
      <c r="F27" s="568"/>
    </row>
    <row r="28" spans="1:6" ht="15">
      <c r="A28" s="555">
        <v>7</v>
      </c>
      <c r="B28" s="556"/>
      <c r="C28" s="811"/>
      <c r="D28" s="557"/>
      <c r="E28" s="569"/>
      <c r="F28" s="570"/>
    </row>
    <row r="29" spans="1:6" ht="15">
      <c r="A29" s="555"/>
      <c r="B29" s="560"/>
      <c r="C29" s="811"/>
      <c r="D29" s="561"/>
      <c r="E29" s="571"/>
      <c r="F29" s="572"/>
    </row>
    <row r="30" spans="1:6" ht="15.75" thickBot="1">
      <c r="A30" s="564"/>
      <c r="B30" s="565"/>
      <c r="C30" s="812"/>
      <c r="D30" s="566"/>
      <c r="E30" s="567"/>
      <c r="F30" s="568"/>
    </row>
    <row r="31" spans="1:6" ht="15">
      <c r="A31" s="555">
        <v>8</v>
      </c>
      <c r="B31" s="556"/>
      <c r="C31" s="811"/>
      <c r="D31" s="557"/>
      <c r="E31" s="569"/>
      <c r="F31" s="570"/>
    </row>
    <row r="32" spans="1:6" ht="15">
      <c r="A32" s="555"/>
      <c r="B32" s="560"/>
      <c r="C32" s="811"/>
      <c r="D32" s="561"/>
      <c r="E32" s="571"/>
      <c r="F32" s="572"/>
    </row>
    <row r="33" spans="1:6" ht="15.75" thickBot="1">
      <c r="A33" s="564"/>
      <c r="B33" s="565"/>
      <c r="C33" s="812"/>
      <c r="D33" s="566"/>
      <c r="E33" s="567"/>
      <c r="F33" s="568"/>
    </row>
    <row r="34" spans="1:6" ht="15">
      <c r="A34" s="555">
        <v>9</v>
      </c>
      <c r="B34" s="556"/>
      <c r="C34" s="811"/>
      <c r="D34" s="557"/>
      <c r="E34" s="569"/>
      <c r="F34" s="570"/>
    </row>
    <row r="35" spans="1:6" ht="15">
      <c r="A35" s="555"/>
      <c r="B35" s="560"/>
      <c r="C35" s="811"/>
      <c r="D35" s="561"/>
      <c r="E35" s="571"/>
      <c r="F35" s="572"/>
    </row>
    <row r="36" spans="1:6" ht="15.75" thickBot="1">
      <c r="A36" s="564"/>
      <c r="B36" s="565"/>
      <c r="C36" s="812"/>
      <c r="D36" s="566"/>
      <c r="E36" s="567"/>
      <c r="F36" s="568"/>
    </row>
    <row r="37" spans="1:6" ht="15">
      <c r="A37" s="555">
        <v>10</v>
      </c>
      <c r="B37" s="556"/>
      <c r="C37" s="811"/>
      <c r="D37" s="557"/>
      <c r="E37" s="569"/>
      <c r="F37" s="570"/>
    </row>
    <row r="38" spans="1:6" ht="15">
      <c r="A38" s="555"/>
      <c r="B38" s="560"/>
      <c r="C38" s="811"/>
      <c r="D38" s="561"/>
      <c r="E38" s="571"/>
      <c r="F38" s="572"/>
    </row>
    <row r="39" spans="1:6" ht="15.75" thickBot="1">
      <c r="A39" s="564"/>
      <c r="B39" s="565"/>
      <c r="C39" s="813"/>
      <c r="D39" s="566"/>
      <c r="E39" s="573"/>
      <c r="F39" s="574"/>
    </row>
    <row r="40" spans="1:6" ht="13.5" thickTop="1">
      <c r="A40" s="2703" t="s">
        <v>4192</v>
      </c>
      <c r="B40" s="2704"/>
      <c r="C40" s="2704"/>
      <c r="D40" s="2704"/>
      <c r="E40" s="2705"/>
      <c r="F40" s="2706"/>
    </row>
    <row r="41" spans="1:6" ht="16.5" customHeight="1" thickBot="1">
      <c r="A41" s="2707"/>
      <c r="B41" s="2708"/>
      <c r="C41" s="2708"/>
      <c r="D41" s="2708"/>
      <c r="E41" s="2708"/>
      <c r="F41" s="2709"/>
    </row>
    <row r="42" spans="1:6" ht="35.25" customHeight="1" thickBot="1">
      <c r="A42" s="2710" t="s">
        <v>2935</v>
      </c>
      <c r="B42" s="2711"/>
      <c r="C42" s="2711"/>
      <c r="D42" s="2711"/>
      <c r="E42" s="2711"/>
      <c r="F42" s="2712"/>
    </row>
    <row r="43" spans="1:6" ht="15">
      <c r="A43" s="538"/>
      <c r="B43" s="539"/>
      <c r="C43" s="540"/>
      <c r="D43" s="541"/>
      <c r="E43" s="539"/>
      <c r="F43" s="575"/>
    </row>
    <row r="44" spans="1:6" ht="15.75">
      <c r="A44" s="2699"/>
      <c r="B44" s="2700"/>
      <c r="C44" s="542"/>
      <c r="D44" s="543"/>
      <c r="E44" s="544"/>
      <c r="F44" s="576"/>
    </row>
    <row r="45" spans="1:6" ht="13.5" thickBot="1">
      <c r="A45" s="2689" t="s">
        <v>492</v>
      </c>
      <c r="B45" s="2690"/>
      <c r="C45" s="546" t="s">
        <v>489</v>
      </c>
      <c r="D45" s="545" t="s">
        <v>886</v>
      </c>
      <c r="E45" s="547"/>
      <c r="F45" s="2353" t="s">
        <v>1002</v>
      </c>
    </row>
    <row r="46" spans="1:6">
      <c r="A46" s="548"/>
      <c r="B46" s="548"/>
      <c r="C46" s="548"/>
      <c r="D46" s="548"/>
      <c r="E46" s="548"/>
    </row>
  </sheetData>
  <protectedRanges>
    <protectedRange sqref="E3" name="Range4"/>
  </protectedRanges>
  <mergeCells count="10">
    <mergeCell ref="A45:B45"/>
    <mergeCell ref="A40:F41"/>
    <mergeCell ref="A42:F42"/>
    <mergeCell ref="A44:B44"/>
    <mergeCell ref="A1:F1"/>
    <mergeCell ref="A5:F5"/>
    <mergeCell ref="A6:F6"/>
    <mergeCell ref="B7:D7"/>
    <mergeCell ref="E7:F7"/>
    <mergeCell ref="C2:F2"/>
  </mergeCells>
  <phoneticPr fontId="0" type="noConversion"/>
  <hyperlinks>
    <hyperlink ref="B8" r:id="rId1" location="Forms%20W-8%20&amp;%20W-9" display="Other Tax Related Subjects"/>
    <hyperlink ref="F45" r:id="rId2"/>
  </hyperlinks>
  <printOptions horizontalCentered="1"/>
  <pageMargins left="0" right="0" top="0.25" bottom="0.5" header="0.5" footer="0.5"/>
  <pageSetup scale="60" orientation="landscape" r:id="rId3"/>
  <headerFooter alignWithMargins="0">
    <oddFooter>&amp;L&amp;D    &amp;T&amp;R&amp;F</oddFooter>
  </headerFooter>
</worksheet>
</file>

<file path=xl/worksheets/sheet16.xml><?xml version="1.0" encoding="utf-8"?>
<worksheet xmlns="http://schemas.openxmlformats.org/spreadsheetml/2006/main" xmlns:r="http://schemas.openxmlformats.org/officeDocument/2006/relationships">
  <sheetPr codeName="Sheet9"/>
  <dimension ref="A1:M1767"/>
  <sheetViews>
    <sheetView topLeftCell="A43" zoomScaleNormal="100" workbookViewId="0">
      <selection activeCell="F85" sqref="F85"/>
    </sheetView>
  </sheetViews>
  <sheetFormatPr defaultColWidth="9.140625" defaultRowHeight="12.75"/>
  <cols>
    <col min="1" max="1" width="3.28515625" customWidth="1"/>
    <col min="2" max="2" width="65" customWidth="1"/>
    <col min="3" max="3" width="7.85546875" customWidth="1"/>
    <col min="4" max="4" width="13.140625" customWidth="1"/>
    <col min="5" max="5" width="3" customWidth="1"/>
    <col min="6" max="6" width="10" customWidth="1"/>
    <col min="7" max="7" width="13.42578125" style="492" customWidth="1"/>
    <col min="8" max="8" width="3.140625" customWidth="1"/>
    <col min="9" max="9" width="13.42578125" customWidth="1"/>
    <col min="10" max="10" width="3.42578125" customWidth="1"/>
    <col min="11" max="11" width="13" customWidth="1"/>
  </cols>
  <sheetData>
    <row r="1" spans="1:11" ht="20.25">
      <c r="B1" s="2719" t="s">
        <v>247</v>
      </c>
      <c r="C1" s="2719"/>
      <c r="D1" s="2719"/>
      <c r="E1" s="2719"/>
      <c r="F1" s="2719"/>
      <c r="G1" s="2719"/>
    </row>
    <row r="2" spans="1:11" ht="18" customHeight="1" thickBot="1">
      <c r="B2" s="814" t="s">
        <v>905</v>
      </c>
    </row>
    <row r="3" spans="1:11" ht="131.25" customHeight="1" thickTop="1" thickBot="1">
      <c r="A3" s="1912" t="s">
        <v>797</v>
      </c>
      <c r="B3" s="2737" t="s">
        <v>1835</v>
      </c>
      <c r="C3" s="2477"/>
      <c r="D3" s="2477"/>
      <c r="E3" s="2477"/>
      <c r="F3" s="2477"/>
      <c r="G3" s="2477"/>
      <c r="H3" s="1033"/>
      <c r="I3" s="1033"/>
      <c r="J3" s="1033"/>
      <c r="K3" s="1033"/>
    </row>
    <row r="4" spans="1:11" s="10" customFormat="1" ht="12" customHeight="1" thickTop="1">
      <c r="B4" s="1908"/>
      <c r="C4" s="1908"/>
      <c r="D4" s="1909"/>
      <c r="E4" s="1909"/>
      <c r="F4" s="1909"/>
      <c r="G4" s="936"/>
    </row>
    <row r="5" spans="1:11" ht="15">
      <c r="B5" s="493" t="s">
        <v>3368</v>
      </c>
    </row>
    <row r="6" spans="1:11">
      <c r="B6" s="933" t="s">
        <v>3369</v>
      </c>
    </row>
    <row r="7" spans="1:11" ht="10.5" customHeight="1"/>
    <row r="8" spans="1:11" ht="15">
      <c r="B8" s="493" t="s">
        <v>3370</v>
      </c>
    </row>
    <row r="9" spans="1:11">
      <c r="B9" t="s">
        <v>3371</v>
      </c>
    </row>
    <row r="10" spans="1:11" ht="10.5" customHeight="1"/>
    <row r="11" spans="1:11" ht="15">
      <c r="B11" s="493" t="s">
        <v>3372</v>
      </c>
      <c r="G11"/>
    </row>
    <row r="12" spans="1:11">
      <c r="B12" s="2733" t="s">
        <v>3438</v>
      </c>
      <c r="C12" s="2733"/>
      <c r="D12" s="2733"/>
      <c r="E12" s="2733"/>
      <c r="F12" s="2733"/>
      <c r="G12" s="2733"/>
    </row>
    <row r="13" spans="1:11" ht="10.5" customHeight="1"/>
    <row r="14" spans="1:11" ht="15">
      <c r="B14" s="493" t="s">
        <v>215</v>
      </c>
    </row>
    <row r="15" spans="1:11" ht="18.75" customHeight="1">
      <c r="B15" s="495" t="s">
        <v>238</v>
      </c>
    </row>
    <row r="16" spans="1:11" ht="10.5" customHeight="1"/>
    <row r="17" spans="2:2" ht="15">
      <c r="B17" s="493" t="s">
        <v>3373</v>
      </c>
    </row>
    <row r="18" spans="2:2" ht="51" customHeight="1">
      <c r="B18" s="495" t="s">
        <v>242</v>
      </c>
    </row>
    <row r="19" spans="2:2" ht="10.5" customHeight="1"/>
    <row r="20" spans="2:2" ht="15">
      <c r="B20" s="493" t="s">
        <v>239</v>
      </c>
    </row>
    <row r="21" spans="2:2">
      <c r="B21" t="s">
        <v>213</v>
      </c>
    </row>
    <row r="23" spans="2:2" ht="15">
      <c r="B23" s="493" t="s">
        <v>4168</v>
      </c>
    </row>
    <row r="24" spans="2:2" ht="38.25">
      <c r="B24" s="958" t="s">
        <v>245</v>
      </c>
    </row>
    <row r="26" spans="2:2" ht="12" customHeight="1">
      <c r="B26" s="493" t="s">
        <v>240</v>
      </c>
    </row>
    <row r="27" spans="2:2" ht="25.5">
      <c r="B27" s="495" t="s">
        <v>4164</v>
      </c>
    </row>
    <row r="28" spans="2:2" ht="10.5" customHeight="1"/>
    <row r="29" spans="2:2" ht="15">
      <c r="B29" s="496" t="s">
        <v>4165</v>
      </c>
    </row>
    <row r="30" spans="2:2">
      <c r="B30" t="s">
        <v>4166</v>
      </c>
    </row>
    <row r="31" spans="2:2" ht="10.5" customHeight="1"/>
    <row r="32" spans="2:2" ht="15">
      <c r="B32" s="496" t="s">
        <v>4175</v>
      </c>
    </row>
    <row r="33" spans="2:13" ht="38.25">
      <c r="B33" s="495" t="s">
        <v>244</v>
      </c>
    </row>
    <row r="34" spans="2:13" ht="10.5" customHeight="1">
      <c r="B34" s="496"/>
    </row>
    <row r="35" spans="2:13" ht="15">
      <c r="B35" s="496" t="s">
        <v>246</v>
      </c>
    </row>
    <row r="36" spans="2:13" s="59" customFormat="1">
      <c r="B36" s="497"/>
      <c r="C36" s="497"/>
      <c r="D36" s="497"/>
      <c r="E36" s="497"/>
      <c r="F36" s="497"/>
      <c r="G36" s="498"/>
      <c r="H36" s="497"/>
      <c r="I36" s="497"/>
      <c r="J36" s="497"/>
      <c r="K36" s="497"/>
    </row>
    <row r="37" spans="2:13" ht="20.25">
      <c r="B37" s="2719" t="s">
        <v>4167</v>
      </c>
      <c r="C37" s="2719"/>
      <c r="D37" s="2719"/>
      <c r="E37" s="2719"/>
      <c r="F37" s="2719"/>
      <c r="G37" s="2719"/>
    </row>
    <row r="38" spans="2:13" ht="21" thickBot="1">
      <c r="B38" s="932"/>
      <c r="C38" s="932"/>
      <c r="D38" s="932"/>
      <c r="E38" s="932"/>
      <c r="F38" s="932"/>
      <c r="G38" s="932"/>
    </row>
    <row r="39" spans="2:13" ht="16.5" thickBot="1">
      <c r="B39" s="499" t="s">
        <v>1192</v>
      </c>
      <c r="C39" s="2720" t="str">
        <f>+'Financial Summary'!B4</f>
        <v>IEEE - International Conference on Plasma Science 2008</v>
      </c>
      <c r="D39" s="2721"/>
      <c r="E39" s="2721"/>
      <c r="F39" s="2721"/>
      <c r="G39" s="2721"/>
      <c r="H39" s="2721"/>
      <c r="I39" s="2721"/>
      <c r="J39" s="2721"/>
      <c r="K39" s="2722"/>
    </row>
    <row r="40" spans="2:13" ht="16.5" thickBot="1">
      <c r="B40" s="499" t="s">
        <v>317</v>
      </c>
      <c r="C40" s="2734">
        <f>+'Financial Summary'!B5</f>
        <v>11352</v>
      </c>
      <c r="D40" s="2735"/>
      <c r="E40" s="2735"/>
      <c r="F40" s="2735"/>
      <c r="G40" s="2736"/>
    </row>
    <row r="41" spans="2:13" ht="16.5" thickBot="1">
      <c r="B41" s="499" t="s">
        <v>2389</v>
      </c>
      <c r="C41" s="2683" t="str">
        <f>'Financial Summary'!H5</f>
        <v>ICOPS 2008</v>
      </c>
      <c r="D41" s="2385"/>
      <c r="E41" s="2385"/>
      <c r="F41" s="2385"/>
      <c r="G41" s="2386"/>
    </row>
    <row r="42" spans="2:13" ht="16.5" thickBot="1">
      <c r="B42" s="978"/>
      <c r="C42" s="2723"/>
      <c r="D42" s="2723"/>
      <c r="E42" s="2723"/>
      <c r="F42" s="2723"/>
      <c r="G42" s="2723"/>
      <c r="H42" s="2723"/>
      <c r="I42" s="2723"/>
      <c r="J42" s="2723"/>
      <c r="K42" s="2723"/>
    </row>
    <row r="43" spans="2:13" ht="16.5" thickBot="1">
      <c r="B43" s="978" t="s">
        <v>3465</v>
      </c>
      <c r="C43" s="2724" t="str">
        <f>'Financial Summary'!B85</f>
        <v>Baden Württembergische Bank Karlsruhe</v>
      </c>
      <c r="D43" s="2725"/>
      <c r="E43" s="2725"/>
      <c r="F43" s="2725"/>
      <c r="G43" s="2726"/>
      <c r="H43" s="1846"/>
      <c r="I43" s="2730" t="str">
        <f>'Financial Summary'!B86</f>
        <v>BLZ 600 501 01 - BIC SOLADEST - IBAN DE18 6005 0101 7495 5012 96</v>
      </c>
      <c r="J43" s="2731"/>
      <c r="K43" s="2731"/>
      <c r="L43" s="2732"/>
      <c r="M43" s="969"/>
    </row>
    <row r="44" spans="2:13" ht="16.5" thickBot="1">
      <c r="B44" s="979" t="s">
        <v>4169</v>
      </c>
      <c r="C44" s="2724">
        <f>'Financial Summary'!G87</f>
        <v>7495501296</v>
      </c>
      <c r="D44" s="2725"/>
      <c r="E44" s="2725"/>
      <c r="F44" s="2725"/>
      <c r="G44" s="2726"/>
    </row>
    <row r="45" spans="2:13" ht="21" thickBot="1">
      <c r="B45" s="979" t="s">
        <v>4170</v>
      </c>
      <c r="C45" s="2727" t="s">
        <v>2381</v>
      </c>
      <c r="D45" s="2728"/>
      <c r="E45" s="2728"/>
      <c r="F45" s="2728"/>
      <c r="G45" s="2729"/>
      <c r="I45" s="814" t="s">
        <v>4171</v>
      </c>
      <c r="K45" s="23" t="s">
        <v>4172</v>
      </c>
    </row>
    <row r="46" spans="2:13" ht="15">
      <c r="B46" s="500"/>
      <c r="C46" s="500"/>
      <c r="D46" s="500"/>
      <c r="E46" s="500"/>
      <c r="F46" s="500"/>
      <c r="I46" s="994"/>
      <c r="K46" s="996">
        <v>0</v>
      </c>
    </row>
    <row r="47" spans="2:13" ht="15">
      <c r="B47" s="500"/>
      <c r="C47" s="500"/>
      <c r="D47" s="500"/>
      <c r="E47" s="500"/>
      <c r="F47" s="500"/>
      <c r="I47" s="994"/>
      <c r="K47" s="996">
        <v>0</v>
      </c>
    </row>
    <row r="48" spans="2:13" ht="15.75">
      <c r="B48" s="503" t="s">
        <v>4173</v>
      </c>
      <c r="C48" s="504"/>
      <c r="D48" s="996">
        <v>0</v>
      </c>
      <c r="E48" s="500"/>
      <c r="F48" s="500"/>
      <c r="G48" s="502"/>
      <c r="I48" s="994"/>
      <c r="K48" s="996">
        <v>0</v>
      </c>
    </row>
    <row r="49" spans="2:11" ht="15.75">
      <c r="B49" s="493" t="s">
        <v>3373</v>
      </c>
      <c r="C49" s="500"/>
      <c r="D49" s="954">
        <f>SUM(G50:G54)</f>
        <v>0</v>
      </c>
      <c r="E49" s="500"/>
      <c r="F49" s="500"/>
      <c r="G49" s="502"/>
      <c r="I49" s="994"/>
      <c r="K49" s="996">
        <v>0</v>
      </c>
    </row>
    <row r="50" spans="2:11" ht="15">
      <c r="B50" s="500"/>
      <c r="C50" s="500"/>
      <c r="D50" s="500"/>
      <c r="E50" s="500"/>
      <c r="F50" s="995" t="s">
        <v>3457</v>
      </c>
      <c r="G50" s="996">
        <v>0</v>
      </c>
      <c r="I50" s="994"/>
      <c r="K50" s="996">
        <v>0</v>
      </c>
    </row>
    <row r="51" spans="2:11" ht="15">
      <c r="B51" s="500"/>
      <c r="C51" s="500"/>
      <c r="D51" s="500"/>
      <c r="E51" s="500"/>
      <c r="F51" s="995" t="s">
        <v>4178</v>
      </c>
      <c r="G51" s="996">
        <v>0</v>
      </c>
      <c r="I51" s="994"/>
      <c r="K51" s="996">
        <v>0</v>
      </c>
    </row>
    <row r="52" spans="2:11" ht="15">
      <c r="B52" s="500"/>
      <c r="C52" s="500"/>
      <c r="D52" s="500"/>
      <c r="E52" s="500"/>
      <c r="F52" s="995" t="s">
        <v>4178</v>
      </c>
      <c r="G52" s="996">
        <v>0</v>
      </c>
      <c r="I52" s="994"/>
      <c r="K52" s="996">
        <v>0</v>
      </c>
    </row>
    <row r="53" spans="2:11" ht="15">
      <c r="B53" s="500"/>
      <c r="C53" s="500"/>
      <c r="D53" s="492"/>
      <c r="E53" s="500"/>
      <c r="F53" s="995" t="s">
        <v>4178</v>
      </c>
      <c r="G53" s="996">
        <v>0</v>
      </c>
      <c r="I53" s="994"/>
      <c r="K53" s="996">
        <v>0</v>
      </c>
    </row>
    <row r="54" spans="2:11" ht="15">
      <c r="B54" s="500"/>
      <c r="C54" s="500"/>
      <c r="D54" s="492"/>
      <c r="E54" s="500"/>
      <c r="F54" s="995" t="s">
        <v>4178</v>
      </c>
      <c r="G54" s="997">
        <v>0</v>
      </c>
      <c r="I54" s="994"/>
      <c r="K54" s="996">
        <v>0</v>
      </c>
    </row>
    <row r="55" spans="2:11" ht="16.5" thickBot="1">
      <c r="B55" s="493" t="s">
        <v>239</v>
      </c>
      <c r="C55" s="931" t="s">
        <v>942</v>
      </c>
      <c r="D55" s="955">
        <f>D48+D49</f>
        <v>0</v>
      </c>
      <c r="E55" s="500"/>
      <c r="F55" s="500"/>
      <c r="I55" s="994"/>
      <c r="K55" s="996">
        <v>0</v>
      </c>
    </row>
    <row r="56" spans="2:11" ht="15.75" thickTop="1">
      <c r="B56" s="494"/>
      <c r="C56" s="931"/>
      <c r="D56" s="492"/>
      <c r="E56" s="500"/>
      <c r="F56" s="500"/>
      <c r="I56" s="994"/>
      <c r="K56" s="996">
        <v>0</v>
      </c>
    </row>
    <row r="57" spans="2:11" ht="15.75">
      <c r="B57" s="493" t="s">
        <v>4174</v>
      </c>
      <c r="C57" s="931" t="s">
        <v>943</v>
      </c>
      <c r="D57" s="956">
        <f>K68</f>
        <v>0</v>
      </c>
      <c r="E57" s="500"/>
      <c r="F57" s="500"/>
      <c r="I57" s="994"/>
      <c r="K57" s="996">
        <v>0</v>
      </c>
    </row>
    <row r="58" spans="2:11" ht="15">
      <c r="B58" s="494"/>
      <c r="C58" s="931"/>
      <c r="D58" s="492"/>
      <c r="E58" s="500"/>
      <c r="F58" s="500"/>
      <c r="I58" s="994"/>
      <c r="K58" s="996">
        <v>0</v>
      </c>
    </row>
    <row r="59" spans="2:11" ht="16.5" thickBot="1">
      <c r="B59" s="493" t="s">
        <v>240</v>
      </c>
      <c r="C59" s="931" t="s">
        <v>582</v>
      </c>
      <c r="D59" s="955">
        <f>SUM(D55-D57)</f>
        <v>0</v>
      </c>
      <c r="E59" s="500"/>
      <c r="F59" s="500"/>
      <c r="I59" s="994"/>
      <c r="K59" s="996">
        <v>0</v>
      </c>
    </row>
    <row r="60" spans="2:11" ht="16.5" thickTop="1">
      <c r="B60" s="493"/>
      <c r="C60" s="931"/>
      <c r="D60" s="936"/>
      <c r="E60" s="500"/>
      <c r="F60" s="500"/>
      <c r="I60" s="994"/>
      <c r="K60" s="996">
        <v>0</v>
      </c>
    </row>
    <row r="61" spans="2:11" ht="16.5" thickBot="1">
      <c r="B61" s="493" t="s">
        <v>241</v>
      </c>
      <c r="C61" s="931" t="s">
        <v>211</v>
      </c>
      <c r="D61" s="953">
        <v>0</v>
      </c>
      <c r="E61" s="500"/>
      <c r="F61" s="500"/>
      <c r="I61" s="994"/>
      <c r="K61" s="996">
        <v>0</v>
      </c>
    </row>
    <row r="62" spans="2:11" ht="15.75" thickTop="1">
      <c r="B62" s="494" t="s">
        <v>243</v>
      </c>
      <c r="C62" s="931" t="s">
        <v>212</v>
      </c>
      <c r="D62" s="957">
        <f>SUM(D59-D61)</f>
        <v>0</v>
      </c>
      <c r="E62" s="500"/>
      <c r="F62" s="500"/>
      <c r="I62" s="994"/>
      <c r="K62" s="996">
        <v>0</v>
      </c>
    </row>
    <row r="63" spans="2:11" ht="15.75">
      <c r="B63" s="493"/>
      <c r="C63" s="931"/>
      <c r="D63" s="936"/>
      <c r="E63" s="500"/>
      <c r="F63" s="500"/>
      <c r="I63" s="994"/>
      <c r="K63" s="996">
        <v>0</v>
      </c>
    </row>
    <row r="64" spans="2:11" ht="15.75">
      <c r="B64" s="493"/>
      <c r="C64" s="931"/>
      <c r="D64" s="936"/>
      <c r="E64" s="500"/>
      <c r="F64" s="500"/>
      <c r="I64" s="994"/>
      <c r="K64" s="996">
        <v>0</v>
      </c>
    </row>
    <row r="65" spans="2:11" ht="15">
      <c r="E65" s="500"/>
      <c r="F65" s="500"/>
      <c r="I65" s="994"/>
      <c r="K65" s="996">
        <v>0</v>
      </c>
    </row>
    <row r="66" spans="2:11">
      <c r="I66" s="501"/>
      <c r="K66" s="502"/>
    </row>
    <row r="67" spans="2:11">
      <c r="D67" s="492"/>
      <c r="I67" s="501"/>
      <c r="K67" s="502"/>
    </row>
    <row r="68" spans="2:11" ht="16.5" thickBot="1">
      <c r="B68" s="511"/>
      <c r="C68" s="511"/>
      <c r="D68" s="511"/>
      <c r="E68" s="511"/>
      <c r="F68" s="511"/>
      <c r="G68" s="934"/>
      <c r="H68" s="511"/>
      <c r="I68" s="510" t="s">
        <v>4176</v>
      </c>
      <c r="J68" s="935" t="s">
        <v>943</v>
      </c>
      <c r="K68" s="998">
        <f>SUM(K46:K65)</f>
        <v>0</v>
      </c>
    </row>
    <row r="69" spans="2:11" ht="13.5" thickTop="1">
      <c r="I69" s="501"/>
      <c r="K69" s="502"/>
    </row>
    <row r="70" spans="2:11">
      <c r="B70" t="s">
        <v>3439</v>
      </c>
      <c r="I70" s="501"/>
      <c r="K70" s="502"/>
    </row>
    <row r="71" spans="2:11">
      <c r="I71" s="501"/>
      <c r="K71" s="502"/>
    </row>
    <row r="72" spans="2:11">
      <c r="B72" s="2421"/>
      <c r="C72" s="2421"/>
      <c r="D72" s="2421"/>
      <c r="E72" s="2421"/>
      <c r="F72" s="2421"/>
      <c r="G72" s="2421"/>
      <c r="I72" s="501"/>
      <c r="K72" s="502"/>
    </row>
    <row r="73" spans="2:11" ht="13.5" thickBot="1">
      <c r="B73" s="2422"/>
      <c r="C73" s="2422"/>
      <c r="D73" s="2422"/>
      <c r="E73" s="2422"/>
      <c r="F73" s="2422"/>
      <c r="G73" s="2422"/>
      <c r="I73" s="501"/>
      <c r="K73" s="502"/>
    </row>
    <row r="74" spans="2:11">
      <c r="B74" t="s">
        <v>4177</v>
      </c>
      <c r="F74" t="s">
        <v>489</v>
      </c>
    </row>
    <row r="76" spans="2:11">
      <c r="B76" s="2421"/>
      <c r="C76" s="2421"/>
      <c r="D76" s="2421"/>
      <c r="E76" s="2421"/>
      <c r="F76" s="2421"/>
      <c r="G76" s="2421"/>
    </row>
    <row r="77" spans="2:11" ht="13.5" thickBot="1">
      <c r="B77" s="2422"/>
      <c r="C77" s="2422"/>
      <c r="D77" s="2422"/>
      <c r="E77" s="2422"/>
      <c r="F77" s="2422"/>
      <c r="G77" s="2422"/>
    </row>
    <row r="78" spans="2:11">
      <c r="B78" t="s">
        <v>4179</v>
      </c>
      <c r="F78" t="s">
        <v>489</v>
      </c>
    </row>
    <row r="82" spans="2:7">
      <c r="B82" s="2423" t="s">
        <v>4180</v>
      </c>
      <c r="C82" s="2423"/>
      <c r="D82" s="2423"/>
      <c r="E82" s="2423"/>
      <c r="F82" s="2423"/>
      <c r="G82" s="2423"/>
    </row>
    <row r="99" spans="2:6">
      <c r="B99" s="814" t="s">
        <v>2377</v>
      </c>
    </row>
    <row r="100" spans="2:6">
      <c r="B100" s="814" t="s">
        <v>2378</v>
      </c>
    </row>
    <row r="101" spans="2:6">
      <c r="B101" s="814" t="s">
        <v>2379</v>
      </c>
    </row>
    <row r="102" spans="2:6">
      <c r="B102" s="814" t="s">
        <v>2380</v>
      </c>
    </row>
    <row r="103" spans="2:6">
      <c r="B103" s="814" t="s">
        <v>2381</v>
      </c>
    </row>
    <row r="104" spans="2:6">
      <c r="B104" s="814" t="s">
        <v>2382</v>
      </c>
    </row>
    <row r="105" spans="2:6">
      <c r="B105" s="814" t="s">
        <v>2383</v>
      </c>
    </row>
    <row r="106" spans="2:6">
      <c r="B106" s="814" t="s">
        <v>2384</v>
      </c>
    </row>
    <row r="107" spans="2:6">
      <c r="B107" s="814" t="s">
        <v>2385</v>
      </c>
    </row>
    <row r="108" spans="2:6">
      <c r="B108" s="814" t="s">
        <v>2386</v>
      </c>
    </row>
    <row r="109" spans="2:6">
      <c r="B109" s="814" t="s">
        <v>2387</v>
      </c>
      <c r="F109" t="s">
        <v>3457</v>
      </c>
    </row>
    <row r="110" spans="2:6">
      <c r="B110" s="814" t="s">
        <v>2388</v>
      </c>
      <c r="F110" s="1849">
        <v>38353</v>
      </c>
    </row>
    <row r="111" spans="2:6">
      <c r="F111" s="1849">
        <v>38354</v>
      </c>
    </row>
    <row r="112" spans="2:6">
      <c r="F112" s="1849">
        <v>38355</v>
      </c>
    </row>
    <row r="113" spans="6:6">
      <c r="F113" s="1849">
        <v>38356</v>
      </c>
    </row>
    <row r="114" spans="6:6">
      <c r="F114" s="1849">
        <v>38357</v>
      </c>
    </row>
    <row r="115" spans="6:6">
      <c r="F115" s="1849">
        <v>38358</v>
      </c>
    </row>
    <row r="116" spans="6:6">
      <c r="F116" s="1849">
        <v>38359</v>
      </c>
    </row>
    <row r="117" spans="6:6">
      <c r="F117" s="1849">
        <v>38360</v>
      </c>
    </row>
    <row r="118" spans="6:6">
      <c r="F118" s="1849">
        <v>38361</v>
      </c>
    </row>
    <row r="119" spans="6:6">
      <c r="F119" s="1849">
        <v>38362</v>
      </c>
    </row>
    <row r="120" spans="6:6">
      <c r="F120" s="1849">
        <v>38363</v>
      </c>
    </row>
    <row r="121" spans="6:6">
      <c r="F121" s="1849">
        <v>38364</v>
      </c>
    </row>
    <row r="122" spans="6:6">
      <c r="F122" s="1849">
        <v>38365</v>
      </c>
    </row>
    <row r="123" spans="6:6">
      <c r="F123" s="1849">
        <v>38366</v>
      </c>
    </row>
    <row r="124" spans="6:6">
      <c r="F124" s="1849">
        <v>38367</v>
      </c>
    </row>
    <row r="125" spans="6:6">
      <c r="F125" s="1849">
        <v>38368</v>
      </c>
    </row>
    <row r="126" spans="6:6">
      <c r="F126" s="1849">
        <v>38369</v>
      </c>
    </row>
    <row r="127" spans="6:6">
      <c r="F127" s="1849">
        <v>38370</v>
      </c>
    </row>
    <row r="128" spans="6:6">
      <c r="F128" s="1849">
        <v>38371</v>
      </c>
    </row>
    <row r="129" spans="6:6">
      <c r="F129" s="1849">
        <v>38372</v>
      </c>
    </row>
    <row r="130" spans="6:6">
      <c r="F130" s="1849">
        <v>38373</v>
      </c>
    </row>
    <row r="131" spans="6:6">
      <c r="F131" s="1849">
        <v>38374</v>
      </c>
    </row>
    <row r="132" spans="6:6">
      <c r="F132" s="1849">
        <v>38375</v>
      </c>
    </row>
    <row r="133" spans="6:6">
      <c r="F133" s="1849">
        <v>38376</v>
      </c>
    </row>
    <row r="134" spans="6:6">
      <c r="F134" s="1849">
        <v>38377</v>
      </c>
    </row>
    <row r="135" spans="6:6">
      <c r="F135" s="1849">
        <v>38378</v>
      </c>
    </row>
    <row r="136" spans="6:6">
      <c r="F136" s="1849">
        <v>38379</v>
      </c>
    </row>
    <row r="137" spans="6:6">
      <c r="F137" s="1849">
        <v>38380</v>
      </c>
    </row>
    <row r="138" spans="6:6">
      <c r="F138" s="1849">
        <v>38381</v>
      </c>
    </row>
    <row r="139" spans="6:6">
      <c r="F139" s="1849">
        <v>38382</v>
      </c>
    </row>
    <row r="140" spans="6:6">
      <c r="F140" s="1849">
        <v>38383</v>
      </c>
    </row>
    <row r="141" spans="6:6">
      <c r="F141" s="1849">
        <v>38384</v>
      </c>
    </row>
    <row r="142" spans="6:6">
      <c r="F142" s="1849">
        <v>38385</v>
      </c>
    </row>
    <row r="143" spans="6:6">
      <c r="F143" s="1849">
        <v>38386</v>
      </c>
    </row>
    <row r="144" spans="6:6">
      <c r="F144" s="1849">
        <v>38387</v>
      </c>
    </row>
    <row r="145" spans="6:6">
      <c r="F145" s="1849">
        <v>38388</v>
      </c>
    </row>
    <row r="146" spans="6:6">
      <c r="F146" s="1849">
        <v>38389</v>
      </c>
    </row>
    <row r="147" spans="6:6">
      <c r="F147" s="1849">
        <v>38390</v>
      </c>
    </row>
    <row r="148" spans="6:6">
      <c r="F148" s="1849">
        <v>38391</v>
      </c>
    </row>
    <row r="149" spans="6:6">
      <c r="F149" s="1849">
        <v>38392</v>
      </c>
    </row>
    <row r="150" spans="6:6">
      <c r="F150" s="1849">
        <v>38393</v>
      </c>
    </row>
    <row r="151" spans="6:6">
      <c r="F151" s="1849">
        <v>38394</v>
      </c>
    </row>
    <row r="152" spans="6:6">
      <c r="F152" s="1849">
        <v>38395</v>
      </c>
    </row>
    <row r="153" spans="6:6">
      <c r="F153" s="1849">
        <v>38396</v>
      </c>
    </row>
    <row r="154" spans="6:6">
      <c r="F154" s="1849">
        <v>38397</v>
      </c>
    </row>
    <row r="155" spans="6:6">
      <c r="F155" s="1849">
        <v>38398</v>
      </c>
    </row>
    <row r="156" spans="6:6">
      <c r="F156" s="1849">
        <v>38399</v>
      </c>
    </row>
    <row r="157" spans="6:6">
      <c r="F157" s="1849">
        <v>38400</v>
      </c>
    </row>
    <row r="158" spans="6:6">
      <c r="F158" s="1849">
        <v>38401</v>
      </c>
    </row>
    <row r="159" spans="6:6">
      <c r="F159" s="1849">
        <v>38402</v>
      </c>
    </row>
    <row r="160" spans="6:6">
      <c r="F160" s="1849">
        <v>38403</v>
      </c>
    </row>
    <row r="161" spans="6:6">
      <c r="F161" s="1849">
        <v>38404</v>
      </c>
    </row>
    <row r="162" spans="6:6">
      <c r="F162" s="1849">
        <v>38405</v>
      </c>
    </row>
    <row r="163" spans="6:6">
      <c r="F163" s="1849">
        <v>38406</v>
      </c>
    </row>
    <row r="164" spans="6:6">
      <c r="F164" s="1849">
        <v>38407</v>
      </c>
    </row>
    <row r="165" spans="6:6">
      <c r="F165" s="1849">
        <v>38408</v>
      </c>
    </row>
    <row r="166" spans="6:6">
      <c r="F166" s="1849">
        <v>38409</v>
      </c>
    </row>
    <row r="167" spans="6:6">
      <c r="F167" s="1849">
        <v>38410</v>
      </c>
    </row>
    <row r="168" spans="6:6">
      <c r="F168" s="1849">
        <v>38411</v>
      </c>
    </row>
    <row r="169" spans="6:6">
      <c r="F169" s="1849">
        <v>38412</v>
      </c>
    </row>
    <row r="170" spans="6:6">
      <c r="F170" s="1849">
        <v>38413</v>
      </c>
    </row>
    <row r="171" spans="6:6">
      <c r="F171" s="1849">
        <v>38414</v>
      </c>
    </row>
    <row r="172" spans="6:6">
      <c r="F172" s="1849">
        <v>38415</v>
      </c>
    </row>
    <row r="173" spans="6:6">
      <c r="F173" s="1849">
        <v>38416</v>
      </c>
    </row>
    <row r="174" spans="6:6">
      <c r="F174" s="1849">
        <v>38417</v>
      </c>
    </row>
    <row r="175" spans="6:6">
      <c r="F175" s="1849">
        <v>38418</v>
      </c>
    </row>
    <row r="176" spans="6:6">
      <c r="F176" s="1849">
        <v>38419</v>
      </c>
    </row>
    <row r="177" spans="6:6">
      <c r="F177" s="1849">
        <v>38420</v>
      </c>
    </row>
    <row r="178" spans="6:6">
      <c r="F178" s="1849">
        <v>38421</v>
      </c>
    </row>
    <row r="179" spans="6:6">
      <c r="F179" s="1849">
        <v>38422</v>
      </c>
    </row>
    <row r="180" spans="6:6">
      <c r="F180" s="1849">
        <v>38423</v>
      </c>
    </row>
    <row r="181" spans="6:6">
      <c r="F181" s="1849">
        <v>38424</v>
      </c>
    </row>
    <row r="182" spans="6:6">
      <c r="F182" s="1849">
        <v>38425</v>
      </c>
    </row>
    <row r="183" spans="6:6">
      <c r="F183" s="1849">
        <v>38426</v>
      </c>
    </row>
    <row r="184" spans="6:6">
      <c r="F184" s="1849">
        <v>38427</v>
      </c>
    </row>
    <row r="185" spans="6:6">
      <c r="F185" s="1849">
        <v>38428</v>
      </c>
    </row>
    <row r="186" spans="6:6">
      <c r="F186" s="1849">
        <v>38429</v>
      </c>
    </row>
    <row r="187" spans="6:6">
      <c r="F187" s="1849">
        <v>38430</v>
      </c>
    </row>
    <row r="188" spans="6:6">
      <c r="F188" s="1849">
        <v>38431</v>
      </c>
    </row>
    <row r="189" spans="6:6">
      <c r="F189" s="1849">
        <v>38432</v>
      </c>
    </row>
    <row r="190" spans="6:6">
      <c r="F190" s="1849">
        <v>38433</v>
      </c>
    </row>
    <row r="191" spans="6:6">
      <c r="F191" s="1849">
        <v>38434</v>
      </c>
    </row>
    <row r="192" spans="6:6">
      <c r="F192" s="1849">
        <v>38435</v>
      </c>
    </row>
    <row r="193" spans="6:6">
      <c r="F193" s="1849">
        <v>38436</v>
      </c>
    </row>
    <row r="194" spans="6:6">
      <c r="F194" s="1849">
        <v>38437</v>
      </c>
    </row>
    <row r="195" spans="6:6">
      <c r="F195" s="1849">
        <v>38438</v>
      </c>
    </row>
    <row r="196" spans="6:6">
      <c r="F196" s="1849">
        <v>38439</v>
      </c>
    </row>
    <row r="197" spans="6:6">
      <c r="F197" s="1849">
        <v>38440</v>
      </c>
    </row>
    <row r="198" spans="6:6">
      <c r="F198" s="1849">
        <v>38441</v>
      </c>
    </row>
    <row r="199" spans="6:6">
      <c r="F199" s="1849">
        <v>38442</v>
      </c>
    </row>
    <row r="200" spans="6:6">
      <c r="F200" s="1849">
        <v>38443</v>
      </c>
    </row>
    <row r="201" spans="6:6">
      <c r="F201" s="1849">
        <v>38444</v>
      </c>
    </row>
    <row r="202" spans="6:6">
      <c r="F202" s="1849">
        <v>38445</v>
      </c>
    </row>
    <row r="203" spans="6:6">
      <c r="F203" s="1849">
        <v>38446</v>
      </c>
    </row>
    <row r="204" spans="6:6">
      <c r="F204" s="1849">
        <v>38447</v>
      </c>
    </row>
    <row r="205" spans="6:6">
      <c r="F205" s="1849">
        <v>38448</v>
      </c>
    </row>
    <row r="206" spans="6:6">
      <c r="F206" s="1849">
        <v>38449</v>
      </c>
    </row>
    <row r="207" spans="6:6">
      <c r="F207" s="1849">
        <v>38450</v>
      </c>
    </row>
    <row r="208" spans="6:6">
      <c r="F208" s="1849">
        <v>38451</v>
      </c>
    </row>
    <row r="209" spans="6:6">
      <c r="F209" s="1849">
        <v>38452</v>
      </c>
    </row>
    <row r="210" spans="6:6">
      <c r="F210" s="1849">
        <v>38453</v>
      </c>
    </row>
    <row r="211" spans="6:6">
      <c r="F211" s="1849">
        <v>38454</v>
      </c>
    </row>
    <row r="212" spans="6:6">
      <c r="F212" s="1849">
        <v>38455</v>
      </c>
    </row>
    <row r="213" spans="6:6">
      <c r="F213" s="1849">
        <v>38456</v>
      </c>
    </row>
    <row r="214" spans="6:6">
      <c r="F214" s="1849">
        <v>38457</v>
      </c>
    </row>
    <row r="215" spans="6:6">
      <c r="F215" s="1849">
        <v>38458</v>
      </c>
    </row>
    <row r="216" spans="6:6">
      <c r="F216" s="1849">
        <v>38459</v>
      </c>
    </row>
    <row r="217" spans="6:6">
      <c r="F217" s="1849">
        <v>38460</v>
      </c>
    </row>
    <row r="218" spans="6:6">
      <c r="F218" s="1849">
        <v>38461</v>
      </c>
    </row>
    <row r="219" spans="6:6">
      <c r="F219" s="1849">
        <v>38462</v>
      </c>
    </row>
    <row r="220" spans="6:6">
      <c r="F220" s="1849">
        <v>38463</v>
      </c>
    </row>
    <row r="221" spans="6:6">
      <c r="F221" s="1849">
        <v>38464</v>
      </c>
    </row>
    <row r="222" spans="6:6">
      <c r="F222" s="1849">
        <v>38465</v>
      </c>
    </row>
    <row r="223" spans="6:6">
      <c r="F223" s="1849">
        <v>38466</v>
      </c>
    </row>
    <row r="224" spans="6:6">
      <c r="F224" s="1849">
        <v>38467</v>
      </c>
    </row>
    <row r="225" spans="6:6">
      <c r="F225" s="1849">
        <v>38468</v>
      </c>
    </row>
    <row r="226" spans="6:6">
      <c r="F226" s="1849">
        <v>38469</v>
      </c>
    </row>
    <row r="227" spans="6:6">
      <c r="F227" s="1849">
        <v>38470</v>
      </c>
    </row>
    <row r="228" spans="6:6">
      <c r="F228" s="1849">
        <v>38471</v>
      </c>
    </row>
    <row r="229" spans="6:6">
      <c r="F229" s="1849">
        <v>38472</v>
      </c>
    </row>
    <row r="230" spans="6:6">
      <c r="F230" s="1849">
        <v>38473</v>
      </c>
    </row>
    <row r="231" spans="6:6">
      <c r="F231" s="1849">
        <v>38474</v>
      </c>
    </row>
    <row r="232" spans="6:6">
      <c r="F232" s="1849">
        <v>38475</v>
      </c>
    </row>
    <row r="233" spans="6:6">
      <c r="F233" s="1849">
        <v>38476</v>
      </c>
    </row>
    <row r="234" spans="6:6">
      <c r="F234" s="1849">
        <v>38477</v>
      </c>
    </row>
    <row r="235" spans="6:6">
      <c r="F235" s="1849">
        <v>38478</v>
      </c>
    </row>
    <row r="236" spans="6:6">
      <c r="F236" s="1849">
        <v>38479</v>
      </c>
    </row>
    <row r="237" spans="6:6">
      <c r="F237" s="1849">
        <v>38480</v>
      </c>
    </row>
    <row r="238" spans="6:6">
      <c r="F238" s="1849">
        <v>38481</v>
      </c>
    </row>
    <row r="239" spans="6:6">
      <c r="F239" s="1849">
        <v>38482</v>
      </c>
    </row>
    <row r="240" spans="6:6">
      <c r="F240" s="1849">
        <v>38483</v>
      </c>
    </row>
    <row r="241" spans="6:6">
      <c r="F241" s="1849">
        <v>38484</v>
      </c>
    </row>
    <row r="242" spans="6:6">
      <c r="F242" s="1849">
        <v>38485</v>
      </c>
    </row>
    <row r="243" spans="6:6">
      <c r="F243" s="1849">
        <v>38486</v>
      </c>
    </row>
    <row r="244" spans="6:6">
      <c r="F244" s="1849">
        <v>38487</v>
      </c>
    </row>
    <row r="245" spans="6:6">
      <c r="F245" s="1849">
        <v>38488</v>
      </c>
    </row>
    <row r="246" spans="6:6">
      <c r="F246" s="1849">
        <v>38489</v>
      </c>
    </row>
    <row r="247" spans="6:6">
      <c r="F247" s="1849">
        <v>38490</v>
      </c>
    </row>
    <row r="248" spans="6:6">
      <c r="F248" s="1849">
        <v>38491</v>
      </c>
    </row>
    <row r="249" spans="6:6">
      <c r="F249" s="1849">
        <v>38492</v>
      </c>
    </row>
    <row r="250" spans="6:6">
      <c r="F250" s="1849">
        <v>38493</v>
      </c>
    </row>
    <row r="251" spans="6:6">
      <c r="F251" s="1849">
        <v>38494</v>
      </c>
    </row>
    <row r="252" spans="6:6">
      <c r="F252" s="1849">
        <v>38495</v>
      </c>
    </row>
    <row r="253" spans="6:6">
      <c r="F253" s="1849">
        <v>38496</v>
      </c>
    </row>
    <row r="254" spans="6:6">
      <c r="F254" s="1849">
        <v>38497</v>
      </c>
    </row>
    <row r="255" spans="6:6">
      <c r="F255" s="1849">
        <v>38498</v>
      </c>
    </row>
    <row r="256" spans="6:6">
      <c r="F256" s="1849">
        <v>38499</v>
      </c>
    </row>
    <row r="257" spans="6:6">
      <c r="F257" s="1849">
        <v>38500</v>
      </c>
    </row>
    <row r="258" spans="6:6">
      <c r="F258" s="1849">
        <v>38501</v>
      </c>
    </row>
    <row r="259" spans="6:6">
      <c r="F259" s="1849">
        <v>38502</v>
      </c>
    </row>
    <row r="260" spans="6:6">
      <c r="F260" s="1849">
        <v>38503</v>
      </c>
    </row>
    <row r="261" spans="6:6">
      <c r="F261" s="1849">
        <v>38504</v>
      </c>
    </row>
    <row r="262" spans="6:6">
      <c r="F262" s="1849">
        <v>38505</v>
      </c>
    </row>
    <row r="263" spans="6:6">
      <c r="F263" s="1849">
        <v>38506</v>
      </c>
    </row>
    <row r="264" spans="6:6">
      <c r="F264" s="1849">
        <v>38507</v>
      </c>
    </row>
    <row r="265" spans="6:6">
      <c r="F265" s="1849">
        <v>38508</v>
      </c>
    </row>
    <row r="266" spans="6:6">
      <c r="F266" s="1849">
        <v>38509</v>
      </c>
    </row>
    <row r="267" spans="6:6">
      <c r="F267" s="1849">
        <v>38510</v>
      </c>
    </row>
    <row r="268" spans="6:6">
      <c r="F268" s="1849">
        <v>38511</v>
      </c>
    </row>
    <row r="269" spans="6:6">
      <c r="F269" s="1849">
        <v>38512</v>
      </c>
    </row>
    <row r="270" spans="6:6">
      <c r="F270" s="1849">
        <v>38513</v>
      </c>
    </row>
    <row r="271" spans="6:6">
      <c r="F271" s="1849">
        <v>38514</v>
      </c>
    </row>
    <row r="272" spans="6:6">
      <c r="F272" s="1849">
        <v>38515</v>
      </c>
    </row>
    <row r="273" spans="6:6">
      <c r="F273" s="1849">
        <v>38516</v>
      </c>
    </row>
    <row r="274" spans="6:6">
      <c r="F274" s="1849">
        <v>38517</v>
      </c>
    </row>
    <row r="275" spans="6:6">
      <c r="F275" s="1849">
        <v>38518</v>
      </c>
    </row>
    <row r="276" spans="6:6">
      <c r="F276" s="1849">
        <v>38519</v>
      </c>
    </row>
    <row r="277" spans="6:6">
      <c r="F277" s="1849">
        <v>38520</v>
      </c>
    </row>
    <row r="278" spans="6:6">
      <c r="F278" s="1849">
        <v>38521</v>
      </c>
    </row>
    <row r="279" spans="6:6">
      <c r="F279" s="1849">
        <v>38522</v>
      </c>
    </row>
    <row r="280" spans="6:6">
      <c r="F280" s="1849">
        <v>38523</v>
      </c>
    </row>
    <row r="281" spans="6:6">
      <c r="F281" s="1849">
        <v>38524</v>
      </c>
    </row>
    <row r="282" spans="6:6">
      <c r="F282" s="1849">
        <v>38525</v>
      </c>
    </row>
    <row r="283" spans="6:6">
      <c r="F283" s="1849">
        <v>38526</v>
      </c>
    </row>
    <row r="284" spans="6:6">
      <c r="F284" s="1849">
        <v>38527</v>
      </c>
    </row>
    <row r="285" spans="6:6">
      <c r="F285" s="1849">
        <v>38528</v>
      </c>
    </row>
    <row r="286" spans="6:6">
      <c r="F286" s="1849">
        <v>38529</v>
      </c>
    </row>
    <row r="287" spans="6:6">
      <c r="F287" s="1849">
        <v>38530</v>
      </c>
    </row>
    <row r="288" spans="6:6">
      <c r="F288" s="1849">
        <v>38531</v>
      </c>
    </row>
    <row r="289" spans="6:6">
      <c r="F289" s="1849">
        <v>38532</v>
      </c>
    </row>
    <row r="290" spans="6:6">
      <c r="F290" s="1849">
        <v>38533</v>
      </c>
    </row>
    <row r="291" spans="6:6">
      <c r="F291" s="1849">
        <v>38534</v>
      </c>
    </row>
    <row r="292" spans="6:6">
      <c r="F292" s="1849">
        <v>38535</v>
      </c>
    </row>
    <row r="293" spans="6:6">
      <c r="F293" s="1849">
        <v>38536</v>
      </c>
    </row>
    <row r="294" spans="6:6">
      <c r="F294" s="1849">
        <v>38537</v>
      </c>
    </row>
    <row r="295" spans="6:6">
      <c r="F295" s="1849">
        <v>38538</v>
      </c>
    </row>
    <row r="296" spans="6:6">
      <c r="F296" s="1849">
        <v>38539</v>
      </c>
    </row>
    <row r="297" spans="6:6">
      <c r="F297" s="1849">
        <v>38540</v>
      </c>
    </row>
    <row r="298" spans="6:6">
      <c r="F298" s="1849">
        <v>38541</v>
      </c>
    </row>
    <row r="299" spans="6:6">
      <c r="F299" s="1849">
        <v>38542</v>
      </c>
    </row>
    <row r="300" spans="6:6">
      <c r="F300" s="1849">
        <v>38543</v>
      </c>
    </row>
    <row r="301" spans="6:6">
      <c r="F301" s="1849">
        <v>38544</v>
      </c>
    </row>
    <row r="302" spans="6:6">
      <c r="F302" s="1849">
        <v>38545</v>
      </c>
    </row>
    <row r="303" spans="6:6">
      <c r="F303" s="1849">
        <v>38546</v>
      </c>
    </row>
    <row r="304" spans="6:6">
      <c r="F304" s="1849">
        <v>38547</v>
      </c>
    </row>
    <row r="305" spans="6:6">
      <c r="F305" s="1849">
        <v>38548</v>
      </c>
    </row>
    <row r="306" spans="6:6">
      <c r="F306" s="1849">
        <v>38549</v>
      </c>
    </row>
    <row r="307" spans="6:6">
      <c r="F307" s="1849">
        <v>38550</v>
      </c>
    </row>
    <row r="308" spans="6:6">
      <c r="F308" s="1849">
        <v>38551</v>
      </c>
    </row>
    <row r="309" spans="6:6">
      <c r="F309" s="1849">
        <v>38552</v>
      </c>
    </row>
    <row r="310" spans="6:6">
      <c r="F310" s="1849">
        <v>38553</v>
      </c>
    </row>
    <row r="311" spans="6:6">
      <c r="F311" s="1849">
        <v>38554</v>
      </c>
    </row>
    <row r="312" spans="6:6">
      <c r="F312" s="1849">
        <v>38555</v>
      </c>
    </row>
    <row r="313" spans="6:6">
      <c r="F313" s="1849">
        <v>38556</v>
      </c>
    </row>
    <row r="314" spans="6:6">
      <c r="F314" s="1849">
        <v>38557</v>
      </c>
    </row>
    <row r="315" spans="6:6">
      <c r="F315" s="1849">
        <v>38558</v>
      </c>
    </row>
    <row r="316" spans="6:6">
      <c r="F316" s="1849">
        <v>38559</v>
      </c>
    </row>
    <row r="317" spans="6:6">
      <c r="F317" s="1849">
        <v>38560</v>
      </c>
    </row>
    <row r="318" spans="6:6">
      <c r="F318" s="1849">
        <v>38561</v>
      </c>
    </row>
    <row r="319" spans="6:6">
      <c r="F319" s="1849">
        <v>38562</v>
      </c>
    </row>
    <row r="320" spans="6:6">
      <c r="F320" s="1849">
        <v>38563</v>
      </c>
    </row>
    <row r="321" spans="6:6">
      <c r="F321" s="1849">
        <v>38564</v>
      </c>
    </row>
    <row r="322" spans="6:6">
      <c r="F322" s="1849">
        <v>38565</v>
      </c>
    </row>
    <row r="323" spans="6:6">
      <c r="F323" s="1849">
        <v>38566</v>
      </c>
    </row>
    <row r="324" spans="6:6">
      <c r="F324" s="1849">
        <v>38567</v>
      </c>
    </row>
    <row r="325" spans="6:6">
      <c r="F325" s="1849">
        <v>38568</v>
      </c>
    </row>
    <row r="326" spans="6:6">
      <c r="F326" s="1849">
        <v>38569</v>
      </c>
    </row>
    <row r="327" spans="6:6">
      <c r="F327" s="1849">
        <v>38570</v>
      </c>
    </row>
    <row r="328" spans="6:6">
      <c r="F328" s="1849">
        <v>38571</v>
      </c>
    </row>
    <row r="329" spans="6:6">
      <c r="F329" s="1849">
        <v>38572</v>
      </c>
    </row>
    <row r="330" spans="6:6">
      <c r="F330" s="1849">
        <v>38573</v>
      </c>
    </row>
    <row r="331" spans="6:6">
      <c r="F331" s="1849">
        <v>38574</v>
      </c>
    </row>
    <row r="332" spans="6:6">
      <c r="F332" s="1849">
        <v>38575</v>
      </c>
    </row>
    <row r="333" spans="6:6">
      <c r="F333" s="1849">
        <v>38576</v>
      </c>
    </row>
    <row r="334" spans="6:6">
      <c r="F334" s="1849">
        <v>38577</v>
      </c>
    </row>
    <row r="335" spans="6:6">
      <c r="F335" s="1849">
        <v>38578</v>
      </c>
    </row>
    <row r="336" spans="6:6">
      <c r="F336" s="1849">
        <v>38579</v>
      </c>
    </row>
    <row r="337" spans="6:6">
      <c r="F337" s="1849">
        <v>38580</v>
      </c>
    </row>
    <row r="338" spans="6:6">
      <c r="F338" s="1849">
        <v>38581</v>
      </c>
    </row>
    <row r="339" spans="6:6">
      <c r="F339" s="1849">
        <v>38582</v>
      </c>
    </row>
    <row r="340" spans="6:6">
      <c r="F340" s="1849">
        <v>38583</v>
      </c>
    </row>
    <row r="341" spans="6:6">
      <c r="F341" s="1849">
        <v>38584</v>
      </c>
    </row>
    <row r="342" spans="6:6">
      <c r="F342" s="1849">
        <v>38585</v>
      </c>
    </row>
    <row r="343" spans="6:6">
      <c r="F343" s="1849">
        <v>38586</v>
      </c>
    </row>
    <row r="344" spans="6:6">
      <c r="F344" s="1849">
        <v>38587</v>
      </c>
    </row>
    <row r="345" spans="6:6">
      <c r="F345" s="1849">
        <v>38588</v>
      </c>
    </row>
    <row r="346" spans="6:6">
      <c r="F346" s="1849">
        <v>38589</v>
      </c>
    </row>
    <row r="347" spans="6:6">
      <c r="F347" s="1849">
        <v>38590</v>
      </c>
    </row>
    <row r="348" spans="6:6">
      <c r="F348" s="1849">
        <v>38591</v>
      </c>
    </row>
    <row r="349" spans="6:6">
      <c r="F349" s="1849">
        <v>38592</v>
      </c>
    </row>
    <row r="350" spans="6:6">
      <c r="F350" s="1849">
        <v>38593</v>
      </c>
    </row>
    <row r="351" spans="6:6">
      <c r="F351" s="1849">
        <v>38594</v>
      </c>
    </row>
    <row r="352" spans="6:6">
      <c r="F352" s="1849">
        <v>38595</v>
      </c>
    </row>
    <row r="353" spans="6:6">
      <c r="F353" s="1849">
        <v>38596</v>
      </c>
    </row>
    <row r="354" spans="6:6">
      <c r="F354" s="1849">
        <v>38597</v>
      </c>
    </row>
    <row r="355" spans="6:6">
      <c r="F355" s="1849">
        <v>38598</v>
      </c>
    </row>
    <row r="356" spans="6:6">
      <c r="F356" s="1849">
        <v>38599</v>
      </c>
    </row>
    <row r="357" spans="6:6">
      <c r="F357" s="1849">
        <v>38600</v>
      </c>
    </row>
    <row r="358" spans="6:6">
      <c r="F358" s="1849">
        <v>38601</v>
      </c>
    </row>
    <row r="359" spans="6:6">
      <c r="F359" s="1849">
        <v>38602</v>
      </c>
    </row>
    <row r="360" spans="6:6">
      <c r="F360" s="1849">
        <v>38603</v>
      </c>
    </row>
    <row r="361" spans="6:6">
      <c r="F361" s="1849">
        <v>38604</v>
      </c>
    </row>
    <row r="362" spans="6:6">
      <c r="F362" s="1849">
        <v>38605</v>
      </c>
    </row>
    <row r="363" spans="6:6">
      <c r="F363" s="1849">
        <v>38606</v>
      </c>
    </row>
    <row r="364" spans="6:6">
      <c r="F364" s="1849">
        <v>38607</v>
      </c>
    </row>
    <row r="365" spans="6:6">
      <c r="F365" s="1849">
        <v>38608</v>
      </c>
    </row>
    <row r="366" spans="6:6">
      <c r="F366" s="1849">
        <v>38609</v>
      </c>
    </row>
    <row r="367" spans="6:6">
      <c r="F367" s="1849">
        <v>38610</v>
      </c>
    </row>
    <row r="368" spans="6:6">
      <c r="F368" s="1849">
        <v>38611</v>
      </c>
    </row>
    <row r="369" spans="6:6">
      <c r="F369" s="1849">
        <v>38612</v>
      </c>
    </row>
    <row r="370" spans="6:6">
      <c r="F370" s="1849">
        <v>38613</v>
      </c>
    </row>
    <row r="371" spans="6:6">
      <c r="F371" s="1849">
        <v>38614</v>
      </c>
    </row>
    <row r="372" spans="6:6">
      <c r="F372" s="1849">
        <v>38615</v>
      </c>
    </row>
    <row r="373" spans="6:6">
      <c r="F373" s="1849">
        <v>38616</v>
      </c>
    </row>
    <row r="374" spans="6:6">
      <c r="F374" s="1849">
        <v>38617</v>
      </c>
    </row>
    <row r="375" spans="6:6">
      <c r="F375" s="1849">
        <v>38618</v>
      </c>
    </row>
    <row r="376" spans="6:6">
      <c r="F376" s="1849">
        <v>38619</v>
      </c>
    </row>
    <row r="377" spans="6:6">
      <c r="F377" s="1849">
        <v>38620</v>
      </c>
    </row>
    <row r="378" spans="6:6">
      <c r="F378" s="1849">
        <v>38621</v>
      </c>
    </row>
    <row r="379" spans="6:6">
      <c r="F379" s="1849">
        <v>38622</v>
      </c>
    </row>
    <row r="380" spans="6:6">
      <c r="F380" s="1849">
        <v>38623</v>
      </c>
    </row>
    <row r="381" spans="6:6">
      <c r="F381" s="1849">
        <v>38624</v>
      </c>
    </row>
    <row r="382" spans="6:6">
      <c r="F382" s="1849">
        <v>38625</v>
      </c>
    </row>
    <row r="383" spans="6:6">
      <c r="F383" s="1849">
        <v>38626</v>
      </c>
    </row>
    <row r="384" spans="6:6">
      <c r="F384" s="1849">
        <v>38627</v>
      </c>
    </row>
    <row r="385" spans="6:6">
      <c r="F385" s="1849">
        <v>38628</v>
      </c>
    </row>
    <row r="386" spans="6:6">
      <c r="F386" s="1849">
        <v>38629</v>
      </c>
    </row>
    <row r="387" spans="6:6">
      <c r="F387" s="1849">
        <v>38630</v>
      </c>
    </row>
    <row r="388" spans="6:6">
      <c r="F388" s="1849">
        <v>38631</v>
      </c>
    </row>
    <row r="389" spans="6:6">
      <c r="F389" s="1849">
        <v>38632</v>
      </c>
    </row>
    <row r="390" spans="6:6">
      <c r="F390" s="1849">
        <v>38633</v>
      </c>
    </row>
    <row r="391" spans="6:6">
      <c r="F391" s="1849">
        <v>38634</v>
      </c>
    </row>
    <row r="392" spans="6:6">
      <c r="F392" s="1849">
        <v>38635</v>
      </c>
    </row>
    <row r="393" spans="6:6">
      <c r="F393" s="1849">
        <v>38636</v>
      </c>
    </row>
    <row r="394" spans="6:6">
      <c r="F394" s="1849">
        <v>38637</v>
      </c>
    </row>
    <row r="395" spans="6:6">
      <c r="F395" s="1849">
        <v>38638</v>
      </c>
    </row>
    <row r="396" spans="6:6">
      <c r="F396" s="1849">
        <v>38639</v>
      </c>
    </row>
    <row r="397" spans="6:6">
      <c r="F397" s="1849">
        <v>38640</v>
      </c>
    </row>
    <row r="398" spans="6:6">
      <c r="F398" s="1849">
        <v>38641</v>
      </c>
    </row>
    <row r="399" spans="6:6">
      <c r="F399" s="1849">
        <v>38642</v>
      </c>
    </row>
    <row r="400" spans="6:6">
      <c r="F400" s="1849">
        <v>38643</v>
      </c>
    </row>
    <row r="401" spans="6:6">
      <c r="F401" s="1849">
        <v>38644</v>
      </c>
    </row>
    <row r="402" spans="6:6">
      <c r="F402" s="1849">
        <v>38645</v>
      </c>
    </row>
    <row r="403" spans="6:6">
      <c r="F403" s="1849">
        <v>38646</v>
      </c>
    </row>
    <row r="404" spans="6:6">
      <c r="F404" s="1849">
        <v>38647</v>
      </c>
    </row>
    <row r="405" spans="6:6">
      <c r="F405" s="1849">
        <v>38648</v>
      </c>
    </row>
    <row r="406" spans="6:6">
      <c r="F406" s="1849">
        <v>38649</v>
      </c>
    </row>
    <row r="407" spans="6:6">
      <c r="F407" s="1849">
        <v>38650</v>
      </c>
    </row>
    <row r="408" spans="6:6">
      <c r="F408" s="1849">
        <v>38651</v>
      </c>
    </row>
    <row r="409" spans="6:6">
      <c r="F409" s="1849">
        <v>38652</v>
      </c>
    </row>
    <row r="410" spans="6:6">
      <c r="F410" s="1849">
        <v>38653</v>
      </c>
    </row>
    <row r="411" spans="6:6">
      <c r="F411" s="1849">
        <v>38654</v>
      </c>
    </row>
    <row r="412" spans="6:6">
      <c r="F412" s="1849">
        <v>38655</v>
      </c>
    </row>
    <row r="413" spans="6:6">
      <c r="F413" s="1849">
        <v>38656</v>
      </c>
    </row>
    <row r="414" spans="6:6">
      <c r="F414" s="1849">
        <v>38657</v>
      </c>
    </row>
    <row r="415" spans="6:6">
      <c r="F415" s="1849">
        <v>38658</v>
      </c>
    </row>
    <row r="416" spans="6:6">
      <c r="F416" s="1849">
        <v>38659</v>
      </c>
    </row>
    <row r="417" spans="6:6">
      <c r="F417" s="1849">
        <v>38660</v>
      </c>
    </row>
    <row r="418" spans="6:6">
      <c r="F418" s="1849">
        <v>38661</v>
      </c>
    </row>
    <row r="419" spans="6:6">
      <c r="F419" s="1849">
        <v>38662</v>
      </c>
    </row>
    <row r="420" spans="6:6">
      <c r="F420" s="1849">
        <v>38663</v>
      </c>
    </row>
    <row r="421" spans="6:6">
      <c r="F421" s="1849">
        <v>38664</v>
      </c>
    </row>
    <row r="422" spans="6:6">
      <c r="F422" s="1849">
        <v>38665</v>
      </c>
    </row>
    <row r="423" spans="6:6">
      <c r="F423" s="1849">
        <v>38666</v>
      </c>
    </row>
    <row r="424" spans="6:6">
      <c r="F424" s="1849">
        <v>38667</v>
      </c>
    </row>
    <row r="425" spans="6:6">
      <c r="F425" s="1849">
        <v>38668</v>
      </c>
    </row>
    <row r="426" spans="6:6">
      <c r="F426" s="1849">
        <v>38669</v>
      </c>
    </row>
    <row r="427" spans="6:6">
      <c r="F427" s="1849">
        <v>38670</v>
      </c>
    </row>
    <row r="428" spans="6:6">
      <c r="F428" s="1849">
        <v>38671</v>
      </c>
    </row>
    <row r="429" spans="6:6">
      <c r="F429" s="1849">
        <v>38672</v>
      </c>
    </row>
    <row r="430" spans="6:6">
      <c r="F430" s="1849">
        <v>38673</v>
      </c>
    </row>
    <row r="431" spans="6:6">
      <c r="F431" s="1849">
        <v>38674</v>
      </c>
    </row>
    <row r="432" spans="6:6">
      <c r="F432" s="1849">
        <v>38675</v>
      </c>
    </row>
    <row r="433" spans="6:6">
      <c r="F433" s="1849">
        <v>38676</v>
      </c>
    </row>
    <row r="434" spans="6:6">
      <c r="F434" s="1849">
        <v>38677</v>
      </c>
    </row>
    <row r="435" spans="6:6">
      <c r="F435" s="1849">
        <v>38678</v>
      </c>
    </row>
    <row r="436" spans="6:6">
      <c r="F436" s="1849">
        <v>38679</v>
      </c>
    </row>
    <row r="437" spans="6:6">
      <c r="F437" s="1849">
        <v>38680</v>
      </c>
    </row>
    <row r="438" spans="6:6">
      <c r="F438" s="1849">
        <v>38681</v>
      </c>
    </row>
    <row r="439" spans="6:6">
      <c r="F439" s="1849">
        <v>38682</v>
      </c>
    </row>
    <row r="440" spans="6:6">
      <c r="F440" s="1849">
        <v>38683</v>
      </c>
    </row>
    <row r="441" spans="6:6">
      <c r="F441" s="1849">
        <v>38684</v>
      </c>
    </row>
    <row r="442" spans="6:6">
      <c r="F442" s="1849">
        <v>38685</v>
      </c>
    </row>
    <row r="443" spans="6:6">
      <c r="F443" s="1849">
        <v>38686</v>
      </c>
    </row>
    <row r="444" spans="6:6">
      <c r="F444" s="1849">
        <v>38687</v>
      </c>
    </row>
    <row r="445" spans="6:6">
      <c r="F445" s="1849">
        <v>38688</v>
      </c>
    </row>
    <row r="446" spans="6:6">
      <c r="F446" s="1849">
        <v>38689</v>
      </c>
    </row>
    <row r="447" spans="6:6">
      <c r="F447" s="1849">
        <v>38690</v>
      </c>
    </row>
    <row r="448" spans="6:6">
      <c r="F448" s="1849">
        <v>38691</v>
      </c>
    </row>
    <row r="449" spans="6:6">
      <c r="F449" s="1849">
        <v>38692</v>
      </c>
    </row>
    <row r="450" spans="6:6">
      <c r="F450" s="1849">
        <v>38693</v>
      </c>
    </row>
    <row r="451" spans="6:6">
      <c r="F451" s="1849">
        <v>38694</v>
      </c>
    </row>
    <row r="452" spans="6:6">
      <c r="F452" s="1849">
        <v>38695</v>
      </c>
    </row>
    <row r="453" spans="6:6">
      <c r="F453" s="1849">
        <v>38696</v>
      </c>
    </row>
    <row r="454" spans="6:6">
      <c r="F454" s="1849">
        <v>38697</v>
      </c>
    </row>
    <row r="455" spans="6:6">
      <c r="F455" s="1849">
        <v>38698</v>
      </c>
    </row>
    <row r="456" spans="6:6">
      <c r="F456" s="1849">
        <v>38699</v>
      </c>
    </row>
    <row r="457" spans="6:6">
      <c r="F457" s="1849">
        <v>38700</v>
      </c>
    </row>
    <row r="458" spans="6:6">
      <c r="F458" s="1849">
        <v>38701</v>
      </c>
    </row>
    <row r="459" spans="6:6">
      <c r="F459" s="1849">
        <v>38702</v>
      </c>
    </row>
    <row r="460" spans="6:6">
      <c r="F460" s="1849">
        <v>38703</v>
      </c>
    </row>
    <row r="461" spans="6:6">
      <c r="F461" s="1849">
        <v>38704</v>
      </c>
    </row>
    <row r="462" spans="6:6">
      <c r="F462" s="1849">
        <v>38705</v>
      </c>
    </row>
    <row r="463" spans="6:6">
      <c r="F463" s="1849">
        <v>38706</v>
      </c>
    </row>
    <row r="464" spans="6:6">
      <c r="F464" s="1849">
        <v>38707</v>
      </c>
    </row>
    <row r="465" spans="6:6">
      <c r="F465" s="1849">
        <v>38708</v>
      </c>
    </row>
    <row r="466" spans="6:6">
      <c r="F466" s="1849">
        <v>38709</v>
      </c>
    </row>
    <row r="467" spans="6:6">
      <c r="F467" s="1849">
        <v>38710</v>
      </c>
    </row>
    <row r="468" spans="6:6">
      <c r="F468" s="1849">
        <v>38711</v>
      </c>
    </row>
    <row r="469" spans="6:6">
      <c r="F469" s="1849">
        <v>38712</v>
      </c>
    </row>
    <row r="470" spans="6:6">
      <c r="F470" s="1849">
        <v>38713</v>
      </c>
    </row>
    <row r="471" spans="6:6">
      <c r="F471" s="1849">
        <v>38714</v>
      </c>
    </row>
    <row r="472" spans="6:6">
      <c r="F472" s="1849">
        <v>38715</v>
      </c>
    </row>
    <row r="473" spans="6:6">
      <c r="F473" s="1849">
        <v>38716</v>
      </c>
    </row>
    <row r="474" spans="6:6">
      <c r="F474" s="1849">
        <v>38717</v>
      </c>
    </row>
    <row r="475" spans="6:6">
      <c r="F475" s="1849">
        <v>38718</v>
      </c>
    </row>
    <row r="476" spans="6:6">
      <c r="F476" s="1849">
        <v>38719</v>
      </c>
    </row>
    <row r="477" spans="6:6">
      <c r="F477" s="1849">
        <v>38720</v>
      </c>
    </row>
    <row r="478" spans="6:6">
      <c r="F478" s="1849">
        <v>38721</v>
      </c>
    </row>
    <row r="479" spans="6:6">
      <c r="F479" s="1849">
        <v>38722</v>
      </c>
    </row>
    <row r="480" spans="6:6">
      <c r="F480" s="1849">
        <v>38723</v>
      </c>
    </row>
    <row r="481" spans="6:6">
      <c r="F481" s="1849">
        <v>38724</v>
      </c>
    </row>
    <row r="482" spans="6:6">
      <c r="F482" s="1849">
        <v>38725</v>
      </c>
    </row>
    <row r="483" spans="6:6">
      <c r="F483" s="1849">
        <v>38726</v>
      </c>
    </row>
    <row r="484" spans="6:6">
      <c r="F484" s="1849">
        <v>38727</v>
      </c>
    </row>
    <row r="485" spans="6:6">
      <c r="F485" s="1849">
        <v>38728</v>
      </c>
    </row>
    <row r="486" spans="6:6">
      <c r="F486" s="1849">
        <v>38729</v>
      </c>
    </row>
    <row r="487" spans="6:6">
      <c r="F487" s="1849">
        <v>38730</v>
      </c>
    </row>
    <row r="488" spans="6:6">
      <c r="F488" s="1849">
        <v>38731</v>
      </c>
    </row>
    <row r="489" spans="6:6">
      <c r="F489" s="1849">
        <v>38732</v>
      </c>
    </row>
    <row r="490" spans="6:6">
      <c r="F490" s="1849">
        <v>38733</v>
      </c>
    </row>
    <row r="491" spans="6:6">
      <c r="F491" s="1849">
        <v>38734</v>
      </c>
    </row>
    <row r="492" spans="6:6">
      <c r="F492" s="1849">
        <v>38735</v>
      </c>
    </row>
    <row r="493" spans="6:6">
      <c r="F493" s="1849">
        <v>38736</v>
      </c>
    </row>
    <row r="494" spans="6:6">
      <c r="F494" s="1849">
        <v>38737</v>
      </c>
    </row>
    <row r="495" spans="6:6">
      <c r="F495" s="1849">
        <v>38738</v>
      </c>
    </row>
    <row r="496" spans="6:6">
      <c r="F496" s="1849">
        <v>38739</v>
      </c>
    </row>
    <row r="497" spans="6:6">
      <c r="F497" s="1849">
        <v>38740</v>
      </c>
    </row>
    <row r="498" spans="6:6">
      <c r="F498" s="1849">
        <v>38741</v>
      </c>
    </row>
    <row r="499" spans="6:6">
      <c r="F499" s="1849">
        <v>38742</v>
      </c>
    </row>
    <row r="500" spans="6:6">
      <c r="F500" s="1849">
        <v>38743</v>
      </c>
    </row>
    <row r="501" spans="6:6">
      <c r="F501" s="1849">
        <v>38744</v>
      </c>
    </row>
    <row r="502" spans="6:6">
      <c r="F502" s="1849">
        <v>38745</v>
      </c>
    </row>
    <row r="503" spans="6:6">
      <c r="F503" s="1849">
        <v>38746</v>
      </c>
    </row>
    <row r="504" spans="6:6">
      <c r="F504" s="1849">
        <v>38747</v>
      </c>
    </row>
    <row r="505" spans="6:6">
      <c r="F505" s="1849">
        <v>38748</v>
      </c>
    </row>
    <row r="506" spans="6:6">
      <c r="F506" s="1849">
        <v>38749</v>
      </c>
    </row>
    <row r="507" spans="6:6">
      <c r="F507" s="1849">
        <v>38750</v>
      </c>
    </row>
    <row r="508" spans="6:6">
      <c r="F508" s="1849">
        <v>38751</v>
      </c>
    </row>
    <row r="509" spans="6:6">
      <c r="F509" s="1849">
        <v>38752</v>
      </c>
    </row>
    <row r="510" spans="6:6">
      <c r="F510" s="1849">
        <v>38753</v>
      </c>
    </row>
    <row r="511" spans="6:6">
      <c r="F511" s="1849">
        <v>38754</v>
      </c>
    </row>
    <row r="512" spans="6:6">
      <c r="F512" s="1849">
        <v>38755</v>
      </c>
    </row>
    <row r="513" spans="6:6">
      <c r="F513" s="1849">
        <v>38756</v>
      </c>
    </row>
    <row r="514" spans="6:6">
      <c r="F514" s="1849">
        <v>38757</v>
      </c>
    </row>
    <row r="515" spans="6:6">
      <c r="F515" s="1849">
        <v>38758</v>
      </c>
    </row>
    <row r="516" spans="6:6">
      <c r="F516" s="1849">
        <v>38759</v>
      </c>
    </row>
    <row r="517" spans="6:6">
      <c r="F517" s="1849">
        <v>38760</v>
      </c>
    </row>
    <row r="518" spans="6:6">
      <c r="F518" s="1849">
        <v>38761</v>
      </c>
    </row>
    <row r="519" spans="6:6">
      <c r="F519" s="1849">
        <v>38762</v>
      </c>
    </row>
    <row r="520" spans="6:6">
      <c r="F520" s="1849">
        <v>38763</v>
      </c>
    </row>
    <row r="521" spans="6:6">
      <c r="F521" s="1849">
        <v>38764</v>
      </c>
    </row>
    <row r="522" spans="6:6">
      <c r="F522" s="1849">
        <v>38765</v>
      </c>
    </row>
    <row r="523" spans="6:6">
      <c r="F523" s="1849">
        <v>38766</v>
      </c>
    </row>
    <row r="524" spans="6:6">
      <c r="F524" s="1849">
        <v>38767</v>
      </c>
    </row>
    <row r="525" spans="6:6">
      <c r="F525" s="1849">
        <v>38768</v>
      </c>
    </row>
    <row r="526" spans="6:6">
      <c r="F526" s="1849">
        <v>38769</v>
      </c>
    </row>
    <row r="527" spans="6:6">
      <c r="F527" s="1849">
        <v>38770</v>
      </c>
    </row>
    <row r="528" spans="6:6">
      <c r="F528" s="1849">
        <v>38771</v>
      </c>
    </row>
    <row r="529" spans="6:6">
      <c r="F529" s="1849">
        <v>38772</v>
      </c>
    </row>
    <row r="530" spans="6:6">
      <c r="F530" s="1849">
        <v>38773</v>
      </c>
    </row>
    <row r="531" spans="6:6">
      <c r="F531" s="1849">
        <v>38774</v>
      </c>
    </row>
    <row r="532" spans="6:6">
      <c r="F532" s="1849">
        <v>38775</v>
      </c>
    </row>
    <row r="533" spans="6:6">
      <c r="F533" s="1849">
        <v>38776</v>
      </c>
    </row>
    <row r="534" spans="6:6">
      <c r="F534" s="1849">
        <v>38777</v>
      </c>
    </row>
    <row r="535" spans="6:6">
      <c r="F535" s="1849">
        <v>38778</v>
      </c>
    </row>
    <row r="536" spans="6:6">
      <c r="F536" s="1849">
        <v>38779</v>
      </c>
    </row>
    <row r="537" spans="6:6">
      <c r="F537" s="1849">
        <v>38780</v>
      </c>
    </row>
    <row r="538" spans="6:6">
      <c r="F538" s="1849">
        <v>38781</v>
      </c>
    </row>
    <row r="539" spans="6:6">
      <c r="F539" s="1849">
        <v>38782</v>
      </c>
    </row>
    <row r="540" spans="6:6">
      <c r="F540" s="1849">
        <v>38783</v>
      </c>
    </row>
    <row r="541" spans="6:6">
      <c r="F541" s="1849">
        <v>38784</v>
      </c>
    </row>
    <row r="542" spans="6:6">
      <c r="F542" s="1849">
        <v>38785</v>
      </c>
    </row>
    <row r="543" spans="6:6">
      <c r="F543" s="1849">
        <v>38786</v>
      </c>
    </row>
    <row r="544" spans="6:6">
      <c r="F544" s="1849">
        <v>38787</v>
      </c>
    </row>
    <row r="545" spans="6:6">
      <c r="F545" s="1849">
        <v>38788</v>
      </c>
    </row>
    <row r="546" spans="6:6">
      <c r="F546" s="1849">
        <v>38789</v>
      </c>
    </row>
    <row r="547" spans="6:6">
      <c r="F547" s="1849">
        <v>38790</v>
      </c>
    </row>
    <row r="548" spans="6:6">
      <c r="F548" s="1849">
        <v>38791</v>
      </c>
    </row>
    <row r="549" spans="6:6">
      <c r="F549" s="1849">
        <v>38792</v>
      </c>
    </row>
    <row r="550" spans="6:6">
      <c r="F550" s="1849">
        <v>38793</v>
      </c>
    </row>
    <row r="551" spans="6:6">
      <c r="F551" s="1849">
        <v>38794</v>
      </c>
    </row>
    <row r="552" spans="6:6">
      <c r="F552" s="1849">
        <v>38795</v>
      </c>
    </row>
    <row r="553" spans="6:6">
      <c r="F553" s="1849">
        <v>38796</v>
      </c>
    </row>
    <row r="554" spans="6:6">
      <c r="F554" s="1849">
        <v>38797</v>
      </c>
    </row>
    <row r="555" spans="6:6">
      <c r="F555" s="1849">
        <v>38798</v>
      </c>
    </row>
    <row r="556" spans="6:6">
      <c r="F556" s="1849">
        <v>38799</v>
      </c>
    </row>
    <row r="557" spans="6:6">
      <c r="F557" s="1849">
        <v>38800</v>
      </c>
    </row>
    <row r="558" spans="6:6">
      <c r="F558" s="1849">
        <v>38801</v>
      </c>
    </row>
    <row r="559" spans="6:6">
      <c r="F559" s="1849">
        <v>38802</v>
      </c>
    </row>
    <row r="560" spans="6:6">
      <c r="F560" s="1849">
        <v>38803</v>
      </c>
    </row>
    <row r="561" spans="6:6">
      <c r="F561" s="1849">
        <v>38804</v>
      </c>
    </row>
    <row r="562" spans="6:6">
      <c r="F562" s="1849">
        <v>38805</v>
      </c>
    </row>
    <row r="563" spans="6:6">
      <c r="F563" s="1849">
        <v>38806</v>
      </c>
    </row>
    <row r="564" spans="6:6">
      <c r="F564" s="1849">
        <v>38807</v>
      </c>
    </row>
    <row r="565" spans="6:6">
      <c r="F565" s="1849">
        <v>38808</v>
      </c>
    </row>
    <row r="566" spans="6:6">
      <c r="F566" s="1849">
        <v>38809</v>
      </c>
    </row>
    <row r="567" spans="6:6">
      <c r="F567" s="1849">
        <v>38810</v>
      </c>
    </row>
    <row r="568" spans="6:6">
      <c r="F568" s="1849">
        <v>38811</v>
      </c>
    </row>
    <row r="569" spans="6:6">
      <c r="F569" s="1849">
        <v>38812</v>
      </c>
    </row>
    <row r="570" spans="6:6">
      <c r="F570" s="1849">
        <v>38813</v>
      </c>
    </row>
    <row r="571" spans="6:6">
      <c r="F571" s="1849">
        <v>38814</v>
      </c>
    </row>
    <row r="572" spans="6:6">
      <c r="F572" s="1849">
        <v>38815</v>
      </c>
    </row>
    <row r="573" spans="6:6">
      <c r="F573" s="1849">
        <v>38816</v>
      </c>
    </row>
    <row r="574" spans="6:6">
      <c r="F574" s="1849">
        <v>38817</v>
      </c>
    </row>
    <row r="575" spans="6:6">
      <c r="F575" s="1849">
        <v>38818</v>
      </c>
    </row>
    <row r="576" spans="6:6">
      <c r="F576" s="1849">
        <v>38819</v>
      </c>
    </row>
    <row r="577" spans="6:6">
      <c r="F577" s="1849">
        <v>38820</v>
      </c>
    </row>
    <row r="578" spans="6:6">
      <c r="F578" s="1849">
        <v>38821</v>
      </c>
    </row>
    <row r="579" spans="6:6">
      <c r="F579" s="1849">
        <v>38822</v>
      </c>
    </row>
    <row r="580" spans="6:6">
      <c r="F580" s="1849">
        <v>38823</v>
      </c>
    </row>
    <row r="581" spans="6:6">
      <c r="F581" s="1849">
        <v>38824</v>
      </c>
    </row>
    <row r="582" spans="6:6">
      <c r="F582" s="1849">
        <v>38825</v>
      </c>
    </row>
    <row r="583" spans="6:6">
      <c r="F583" s="1849">
        <v>38826</v>
      </c>
    </row>
    <row r="584" spans="6:6">
      <c r="F584" s="1849">
        <v>38827</v>
      </c>
    </row>
    <row r="585" spans="6:6">
      <c r="F585" s="1849">
        <v>38828</v>
      </c>
    </row>
    <row r="586" spans="6:6">
      <c r="F586" s="1849">
        <v>38829</v>
      </c>
    </row>
    <row r="587" spans="6:6">
      <c r="F587" s="1849">
        <v>38830</v>
      </c>
    </row>
    <row r="588" spans="6:6">
      <c r="F588" s="1849">
        <v>38831</v>
      </c>
    </row>
    <row r="589" spans="6:6">
      <c r="F589" s="1849">
        <v>38832</v>
      </c>
    </row>
    <row r="590" spans="6:6">
      <c r="F590" s="1849">
        <v>38833</v>
      </c>
    </row>
    <row r="591" spans="6:6">
      <c r="F591" s="1849">
        <v>38834</v>
      </c>
    </row>
    <row r="592" spans="6:6">
      <c r="F592" s="1849">
        <v>38835</v>
      </c>
    </row>
    <row r="593" spans="6:6">
      <c r="F593" s="1849">
        <v>38836</v>
      </c>
    </row>
    <row r="594" spans="6:6">
      <c r="F594" s="1849">
        <v>38837</v>
      </c>
    </row>
    <row r="595" spans="6:6">
      <c r="F595" s="1849">
        <v>38838</v>
      </c>
    </row>
    <row r="596" spans="6:6">
      <c r="F596" s="1849">
        <v>38839</v>
      </c>
    </row>
    <row r="597" spans="6:6">
      <c r="F597" s="1849">
        <v>38840</v>
      </c>
    </row>
    <row r="598" spans="6:6">
      <c r="F598" s="1849">
        <v>38841</v>
      </c>
    </row>
    <row r="599" spans="6:6">
      <c r="F599" s="1849">
        <v>38842</v>
      </c>
    </row>
    <row r="600" spans="6:6">
      <c r="F600" s="1849">
        <v>38843</v>
      </c>
    </row>
    <row r="601" spans="6:6">
      <c r="F601" s="1849">
        <v>38844</v>
      </c>
    </row>
    <row r="602" spans="6:6">
      <c r="F602" s="1849">
        <v>38845</v>
      </c>
    </row>
    <row r="603" spans="6:6">
      <c r="F603" s="1849">
        <v>38846</v>
      </c>
    </row>
    <row r="604" spans="6:6">
      <c r="F604" s="1849">
        <v>38847</v>
      </c>
    </row>
    <row r="605" spans="6:6">
      <c r="F605" s="1849">
        <v>38848</v>
      </c>
    </row>
    <row r="606" spans="6:6">
      <c r="F606" s="1849">
        <v>38849</v>
      </c>
    </row>
    <row r="607" spans="6:6">
      <c r="F607" s="1849">
        <v>38850</v>
      </c>
    </row>
    <row r="608" spans="6:6">
      <c r="F608" s="1849">
        <v>38851</v>
      </c>
    </row>
    <row r="609" spans="6:6">
      <c r="F609" s="1849">
        <v>38852</v>
      </c>
    </row>
    <row r="610" spans="6:6">
      <c r="F610" s="1849">
        <v>38853</v>
      </c>
    </row>
    <row r="611" spans="6:6">
      <c r="F611" s="1849">
        <v>38854</v>
      </c>
    </row>
    <row r="612" spans="6:6">
      <c r="F612" s="1849">
        <v>38855</v>
      </c>
    </row>
    <row r="613" spans="6:6">
      <c r="F613" s="1849">
        <v>38856</v>
      </c>
    </row>
    <row r="614" spans="6:6">
      <c r="F614" s="1849">
        <v>38857</v>
      </c>
    </row>
    <row r="615" spans="6:6">
      <c r="F615" s="1849">
        <v>38858</v>
      </c>
    </row>
    <row r="616" spans="6:6">
      <c r="F616" s="1849">
        <v>38859</v>
      </c>
    </row>
    <row r="617" spans="6:6">
      <c r="F617" s="1849">
        <v>38860</v>
      </c>
    </row>
    <row r="618" spans="6:6">
      <c r="F618" s="1849">
        <v>38861</v>
      </c>
    </row>
    <row r="619" spans="6:6">
      <c r="F619" s="1849">
        <v>38862</v>
      </c>
    </row>
    <row r="620" spans="6:6">
      <c r="F620" s="1849">
        <v>38863</v>
      </c>
    </row>
    <row r="621" spans="6:6">
      <c r="F621" s="1849">
        <v>38864</v>
      </c>
    </row>
    <row r="622" spans="6:6">
      <c r="F622" s="1849">
        <v>38865</v>
      </c>
    </row>
    <row r="623" spans="6:6">
      <c r="F623" s="1849">
        <v>38866</v>
      </c>
    </row>
    <row r="624" spans="6:6">
      <c r="F624" s="1849">
        <v>38867</v>
      </c>
    </row>
    <row r="625" spans="6:6">
      <c r="F625" s="1849">
        <v>38868</v>
      </c>
    </row>
    <row r="626" spans="6:6">
      <c r="F626" s="1849">
        <v>38869</v>
      </c>
    </row>
    <row r="627" spans="6:6">
      <c r="F627" s="1849">
        <v>38870</v>
      </c>
    </row>
    <row r="628" spans="6:6">
      <c r="F628" s="1849">
        <v>38871</v>
      </c>
    </row>
    <row r="629" spans="6:6">
      <c r="F629" s="1849">
        <v>38872</v>
      </c>
    </row>
    <row r="630" spans="6:6">
      <c r="F630" s="1849">
        <v>38873</v>
      </c>
    </row>
    <row r="631" spans="6:6">
      <c r="F631" s="1849">
        <v>38874</v>
      </c>
    </row>
    <row r="632" spans="6:6">
      <c r="F632" s="1849">
        <v>38875</v>
      </c>
    </row>
    <row r="633" spans="6:6">
      <c r="F633" s="1849">
        <v>38876</v>
      </c>
    </row>
    <row r="634" spans="6:6">
      <c r="F634" s="1849">
        <v>38877</v>
      </c>
    </row>
    <row r="635" spans="6:6">
      <c r="F635" s="1849">
        <v>38878</v>
      </c>
    </row>
    <row r="636" spans="6:6">
      <c r="F636" s="1849">
        <v>38879</v>
      </c>
    </row>
    <row r="637" spans="6:6">
      <c r="F637" s="1849">
        <v>38880</v>
      </c>
    </row>
    <row r="638" spans="6:6">
      <c r="F638" s="1849">
        <v>38881</v>
      </c>
    </row>
    <row r="639" spans="6:6">
      <c r="F639" s="1849">
        <v>38882</v>
      </c>
    </row>
    <row r="640" spans="6:6">
      <c r="F640" s="1849">
        <v>38883</v>
      </c>
    </row>
    <row r="641" spans="6:6">
      <c r="F641" s="1849">
        <v>38884</v>
      </c>
    </row>
    <row r="642" spans="6:6">
      <c r="F642" s="1849">
        <v>38885</v>
      </c>
    </row>
    <row r="643" spans="6:6">
      <c r="F643" s="1849">
        <v>38886</v>
      </c>
    </row>
    <row r="644" spans="6:6">
      <c r="F644" s="1849">
        <v>38887</v>
      </c>
    </row>
    <row r="645" spans="6:6">
      <c r="F645" s="1849">
        <v>38888</v>
      </c>
    </row>
    <row r="646" spans="6:6">
      <c r="F646" s="1849">
        <v>38889</v>
      </c>
    </row>
    <row r="647" spans="6:6">
      <c r="F647" s="1849">
        <v>38890</v>
      </c>
    </row>
    <row r="648" spans="6:6">
      <c r="F648" s="1849">
        <v>38891</v>
      </c>
    </row>
    <row r="649" spans="6:6">
      <c r="F649" s="1849">
        <v>38892</v>
      </c>
    </row>
    <row r="650" spans="6:6">
      <c r="F650" s="1849">
        <v>38893</v>
      </c>
    </row>
    <row r="651" spans="6:6">
      <c r="F651" s="1849">
        <v>38894</v>
      </c>
    </row>
    <row r="652" spans="6:6">
      <c r="F652" s="1849">
        <v>38895</v>
      </c>
    </row>
    <row r="653" spans="6:6">
      <c r="F653" s="1849">
        <v>38896</v>
      </c>
    </row>
    <row r="654" spans="6:6">
      <c r="F654" s="1849">
        <v>38897</v>
      </c>
    </row>
    <row r="655" spans="6:6">
      <c r="F655" s="1849">
        <v>38898</v>
      </c>
    </row>
    <row r="656" spans="6:6">
      <c r="F656" s="1849">
        <v>38899</v>
      </c>
    </row>
    <row r="657" spans="6:6">
      <c r="F657" s="1849">
        <v>38900</v>
      </c>
    </row>
    <row r="658" spans="6:6">
      <c r="F658" s="1849">
        <v>38901</v>
      </c>
    </row>
    <row r="659" spans="6:6">
      <c r="F659" s="1849">
        <v>38902</v>
      </c>
    </row>
    <row r="660" spans="6:6">
      <c r="F660" s="1849">
        <v>38903</v>
      </c>
    </row>
    <row r="661" spans="6:6">
      <c r="F661" s="1849">
        <v>38904</v>
      </c>
    </row>
    <row r="662" spans="6:6">
      <c r="F662" s="1849">
        <v>38905</v>
      </c>
    </row>
    <row r="663" spans="6:6">
      <c r="F663" s="1849">
        <v>38906</v>
      </c>
    </row>
    <row r="664" spans="6:6">
      <c r="F664" s="1849">
        <v>38907</v>
      </c>
    </row>
    <row r="665" spans="6:6">
      <c r="F665" s="1849">
        <v>38908</v>
      </c>
    </row>
    <row r="666" spans="6:6">
      <c r="F666" s="1849">
        <v>38909</v>
      </c>
    </row>
    <row r="667" spans="6:6">
      <c r="F667" s="1849">
        <v>38910</v>
      </c>
    </row>
    <row r="668" spans="6:6">
      <c r="F668" s="1849">
        <v>38911</v>
      </c>
    </row>
    <row r="669" spans="6:6">
      <c r="F669" s="1849">
        <v>38912</v>
      </c>
    </row>
    <row r="670" spans="6:6">
      <c r="F670" s="1849">
        <v>38913</v>
      </c>
    </row>
    <row r="671" spans="6:6">
      <c r="F671" s="1849">
        <v>38914</v>
      </c>
    </row>
    <row r="672" spans="6:6">
      <c r="F672" s="1849">
        <v>38915</v>
      </c>
    </row>
    <row r="673" spans="6:6">
      <c r="F673" s="1849">
        <v>38916</v>
      </c>
    </row>
    <row r="674" spans="6:6">
      <c r="F674" s="1849">
        <v>38917</v>
      </c>
    </row>
    <row r="675" spans="6:6">
      <c r="F675" s="1849">
        <v>38918</v>
      </c>
    </row>
    <row r="676" spans="6:6">
      <c r="F676" s="1849">
        <v>38919</v>
      </c>
    </row>
    <row r="677" spans="6:6">
      <c r="F677" s="1849">
        <v>38920</v>
      </c>
    </row>
    <row r="678" spans="6:6">
      <c r="F678" s="1849">
        <v>38921</v>
      </c>
    </row>
    <row r="679" spans="6:6">
      <c r="F679" s="1849">
        <v>38922</v>
      </c>
    </row>
    <row r="680" spans="6:6">
      <c r="F680" s="1849">
        <v>38923</v>
      </c>
    </row>
    <row r="681" spans="6:6">
      <c r="F681" s="1849">
        <v>38924</v>
      </c>
    </row>
    <row r="682" spans="6:6">
      <c r="F682" s="1849">
        <v>38925</v>
      </c>
    </row>
    <row r="683" spans="6:6">
      <c r="F683" s="1849">
        <v>38926</v>
      </c>
    </row>
    <row r="684" spans="6:6">
      <c r="F684" s="1849">
        <v>38927</v>
      </c>
    </row>
    <row r="685" spans="6:6">
      <c r="F685" s="1849">
        <v>38928</v>
      </c>
    </row>
    <row r="686" spans="6:6">
      <c r="F686" s="1849">
        <v>38929</v>
      </c>
    </row>
    <row r="687" spans="6:6">
      <c r="F687" s="1849">
        <v>38930</v>
      </c>
    </row>
    <row r="688" spans="6:6">
      <c r="F688" s="1849">
        <v>38931</v>
      </c>
    </row>
    <row r="689" spans="6:6">
      <c r="F689" s="1849">
        <v>38932</v>
      </c>
    </row>
    <row r="690" spans="6:6">
      <c r="F690" s="1849">
        <v>38933</v>
      </c>
    </row>
    <row r="691" spans="6:6">
      <c r="F691" s="1849">
        <v>38934</v>
      </c>
    </row>
    <row r="692" spans="6:6">
      <c r="F692" s="1849">
        <v>38935</v>
      </c>
    </row>
    <row r="693" spans="6:6">
      <c r="F693" s="1849">
        <v>38936</v>
      </c>
    </row>
    <row r="694" spans="6:6">
      <c r="F694" s="1849">
        <v>38937</v>
      </c>
    </row>
    <row r="695" spans="6:6">
      <c r="F695" s="1849">
        <v>38938</v>
      </c>
    </row>
    <row r="696" spans="6:6">
      <c r="F696" s="1849">
        <v>38939</v>
      </c>
    </row>
    <row r="697" spans="6:6">
      <c r="F697" s="1849">
        <v>38940</v>
      </c>
    </row>
    <row r="698" spans="6:6">
      <c r="F698" s="1849">
        <v>38941</v>
      </c>
    </row>
    <row r="699" spans="6:6">
      <c r="F699" s="1849">
        <v>38942</v>
      </c>
    </row>
    <row r="700" spans="6:6">
      <c r="F700" s="1849">
        <v>38943</v>
      </c>
    </row>
    <row r="701" spans="6:6">
      <c r="F701" s="1849">
        <v>38944</v>
      </c>
    </row>
    <row r="702" spans="6:6">
      <c r="F702" s="1849">
        <v>38945</v>
      </c>
    </row>
    <row r="703" spans="6:6">
      <c r="F703" s="1849">
        <v>38946</v>
      </c>
    </row>
    <row r="704" spans="6:6">
      <c r="F704" s="1849">
        <v>38947</v>
      </c>
    </row>
    <row r="705" spans="6:6">
      <c r="F705" s="1849">
        <v>38948</v>
      </c>
    </row>
    <row r="706" spans="6:6">
      <c r="F706" s="1849">
        <v>38949</v>
      </c>
    </row>
    <row r="707" spans="6:6">
      <c r="F707" s="1849">
        <v>38950</v>
      </c>
    </row>
    <row r="708" spans="6:6">
      <c r="F708" s="1849">
        <v>38951</v>
      </c>
    </row>
    <row r="709" spans="6:6">
      <c r="F709" s="1849">
        <v>38952</v>
      </c>
    </row>
    <row r="710" spans="6:6">
      <c r="F710" s="1849">
        <v>38953</v>
      </c>
    </row>
    <row r="711" spans="6:6">
      <c r="F711" s="1849">
        <v>38954</v>
      </c>
    </row>
    <row r="712" spans="6:6">
      <c r="F712" s="1849">
        <v>38955</v>
      </c>
    </row>
    <row r="713" spans="6:6">
      <c r="F713" s="1849">
        <v>38956</v>
      </c>
    </row>
    <row r="714" spans="6:6">
      <c r="F714" s="1849">
        <v>38957</v>
      </c>
    </row>
    <row r="715" spans="6:6">
      <c r="F715" s="1849">
        <v>38958</v>
      </c>
    </row>
    <row r="716" spans="6:6">
      <c r="F716" s="1849">
        <v>38959</v>
      </c>
    </row>
    <row r="717" spans="6:6">
      <c r="F717" s="1849">
        <v>38960</v>
      </c>
    </row>
    <row r="718" spans="6:6">
      <c r="F718" s="1849">
        <v>38961</v>
      </c>
    </row>
    <row r="719" spans="6:6">
      <c r="F719" s="1849">
        <v>38962</v>
      </c>
    </row>
    <row r="720" spans="6:6">
      <c r="F720" s="1849">
        <v>38963</v>
      </c>
    </row>
    <row r="721" spans="6:6">
      <c r="F721" s="1849">
        <v>38964</v>
      </c>
    </row>
    <row r="722" spans="6:6">
      <c r="F722" s="1849">
        <v>38965</v>
      </c>
    </row>
    <row r="723" spans="6:6">
      <c r="F723" s="1849">
        <v>38966</v>
      </c>
    </row>
    <row r="724" spans="6:6">
      <c r="F724" s="1849">
        <v>38967</v>
      </c>
    </row>
    <row r="725" spans="6:6">
      <c r="F725" s="1849">
        <v>38968</v>
      </c>
    </row>
    <row r="726" spans="6:6">
      <c r="F726" s="1849">
        <v>38969</v>
      </c>
    </row>
    <row r="727" spans="6:6">
      <c r="F727" s="1849">
        <v>38970</v>
      </c>
    </row>
    <row r="728" spans="6:6">
      <c r="F728" s="1849">
        <v>38971</v>
      </c>
    </row>
    <row r="729" spans="6:6">
      <c r="F729" s="1849">
        <v>38972</v>
      </c>
    </row>
    <row r="730" spans="6:6">
      <c r="F730" s="1849">
        <v>38973</v>
      </c>
    </row>
    <row r="731" spans="6:6">
      <c r="F731" s="1849">
        <v>38974</v>
      </c>
    </row>
    <row r="732" spans="6:6">
      <c r="F732" s="1849">
        <v>38975</v>
      </c>
    </row>
    <row r="733" spans="6:6">
      <c r="F733" s="1849">
        <v>38976</v>
      </c>
    </row>
    <row r="734" spans="6:6">
      <c r="F734" s="1849">
        <v>38977</v>
      </c>
    </row>
    <row r="735" spans="6:6">
      <c r="F735" s="1849">
        <v>38978</v>
      </c>
    </row>
    <row r="736" spans="6:6">
      <c r="F736" s="1849">
        <v>38979</v>
      </c>
    </row>
    <row r="737" spans="6:6">
      <c r="F737" s="1849">
        <v>38980</v>
      </c>
    </row>
    <row r="738" spans="6:6">
      <c r="F738" s="1849">
        <v>38981</v>
      </c>
    </row>
    <row r="739" spans="6:6">
      <c r="F739" s="1849">
        <v>38982</v>
      </c>
    </row>
    <row r="740" spans="6:6">
      <c r="F740" s="1849">
        <v>38983</v>
      </c>
    </row>
    <row r="741" spans="6:6">
      <c r="F741" s="1849">
        <v>38984</v>
      </c>
    </row>
    <row r="742" spans="6:6">
      <c r="F742" s="1849">
        <v>38985</v>
      </c>
    </row>
    <row r="743" spans="6:6">
      <c r="F743" s="1849">
        <v>38986</v>
      </c>
    </row>
    <row r="744" spans="6:6">
      <c r="F744" s="1849">
        <v>38987</v>
      </c>
    </row>
    <row r="745" spans="6:6">
      <c r="F745" s="1849">
        <v>38988</v>
      </c>
    </row>
    <row r="746" spans="6:6">
      <c r="F746" s="1849">
        <v>38989</v>
      </c>
    </row>
    <row r="747" spans="6:6">
      <c r="F747" s="1849">
        <v>38990</v>
      </c>
    </row>
    <row r="748" spans="6:6">
      <c r="F748" s="1849">
        <v>38991</v>
      </c>
    </row>
    <row r="749" spans="6:6">
      <c r="F749" s="1849">
        <v>38992</v>
      </c>
    </row>
    <row r="750" spans="6:6">
      <c r="F750" s="1849">
        <v>38993</v>
      </c>
    </row>
    <row r="751" spans="6:6">
      <c r="F751" s="1849">
        <v>38994</v>
      </c>
    </row>
    <row r="752" spans="6:6">
      <c r="F752" s="1849">
        <v>38995</v>
      </c>
    </row>
    <row r="753" spans="6:6">
      <c r="F753" s="1849">
        <v>38996</v>
      </c>
    </row>
    <row r="754" spans="6:6">
      <c r="F754" s="1849">
        <v>38997</v>
      </c>
    </row>
    <row r="755" spans="6:6">
      <c r="F755" s="1849">
        <v>38998</v>
      </c>
    </row>
    <row r="756" spans="6:6">
      <c r="F756" s="1849">
        <v>38999</v>
      </c>
    </row>
    <row r="757" spans="6:6">
      <c r="F757" s="1849">
        <v>39000</v>
      </c>
    </row>
    <row r="758" spans="6:6">
      <c r="F758" s="1849">
        <v>39001</v>
      </c>
    </row>
    <row r="759" spans="6:6">
      <c r="F759" s="1849">
        <v>39002</v>
      </c>
    </row>
    <row r="760" spans="6:6">
      <c r="F760" s="1849">
        <v>39003</v>
      </c>
    </row>
    <row r="761" spans="6:6">
      <c r="F761" s="1849">
        <v>39004</v>
      </c>
    </row>
    <row r="762" spans="6:6">
      <c r="F762" s="1849">
        <v>39005</v>
      </c>
    </row>
    <row r="763" spans="6:6">
      <c r="F763" s="1849">
        <v>39006</v>
      </c>
    </row>
    <row r="764" spans="6:6">
      <c r="F764" s="1849">
        <v>39007</v>
      </c>
    </row>
    <row r="765" spans="6:6">
      <c r="F765" s="1849">
        <v>39008</v>
      </c>
    </row>
    <row r="766" spans="6:6">
      <c r="F766" s="1849">
        <v>39009</v>
      </c>
    </row>
    <row r="767" spans="6:6">
      <c r="F767" s="1849">
        <v>39010</v>
      </c>
    </row>
    <row r="768" spans="6:6">
      <c r="F768" s="1849">
        <v>39011</v>
      </c>
    </row>
    <row r="769" spans="6:6">
      <c r="F769" s="1849">
        <v>39012</v>
      </c>
    </row>
    <row r="770" spans="6:6">
      <c r="F770" s="1849">
        <v>39013</v>
      </c>
    </row>
    <row r="771" spans="6:6">
      <c r="F771" s="1849">
        <v>39014</v>
      </c>
    </row>
    <row r="772" spans="6:6">
      <c r="F772" s="1849">
        <v>39015</v>
      </c>
    </row>
    <row r="773" spans="6:6">
      <c r="F773" s="1849">
        <v>39016</v>
      </c>
    </row>
    <row r="774" spans="6:6">
      <c r="F774" s="1849">
        <v>39017</v>
      </c>
    </row>
    <row r="775" spans="6:6">
      <c r="F775" s="1849">
        <v>39018</v>
      </c>
    </row>
    <row r="776" spans="6:6">
      <c r="F776" s="1849">
        <v>39019</v>
      </c>
    </row>
    <row r="777" spans="6:6">
      <c r="F777" s="1849">
        <v>39020</v>
      </c>
    </row>
    <row r="778" spans="6:6">
      <c r="F778" s="1849">
        <v>39021</v>
      </c>
    </row>
    <row r="779" spans="6:6">
      <c r="F779" s="1849">
        <v>39022</v>
      </c>
    </row>
    <row r="780" spans="6:6">
      <c r="F780" s="1849">
        <v>39023</v>
      </c>
    </row>
    <row r="781" spans="6:6">
      <c r="F781" s="1849">
        <v>39024</v>
      </c>
    </row>
    <row r="782" spans="6:6">
      <c r="F782" s="1849">
        <v>39025</v>
      </c>
    </row>
    <row r="783" spans="6:6">
      <c r="F783" s="1849">
        <v>39026</v>
      </c>
    </row>
    <row r="784" spans="6:6">
      <c r="F784" s="1849">
        <v>39027</v>
      </c>
    </row>
    <row r="785" spans="6:6">
      <c r="F785" s="1849">
        <v>39028</v>
      </c>
    </row>
    <row r="786" spans="6:6">
      <c r="F786" s="1849">
        <v>39029</v>
      </c>
    </row>
    <row r="787" spans="6:6">
      <c r="F787" s="1849">
        <v>39030</v>
      </c>
    </row>
    <row r="788" spans="6:6">
      <c r="F788" s="1849">
        <v>39031</v>
      </c>
    </row>
    <row r="789" spans="6:6">
      <c r="F789" s="1849">
        <v>39032</v>
      </c>
    </row>
    <row r="790" spans="6:6">
      <c r="F790" s="1849">
        <v>39033</v>
      </c>
    </row>
    <row r="791" spans="6:6">
      <c r="F791" s="1849">
        <v>39034</v>
      </c>
    </row>
    <row r="792" spans="6:6">
      <c r="F792" s="1849">
        <v>39035</v>
      </c>
    </row>
    <row r="793" spans="6:6">
      <c r="F793" s="1849">
        <v>39036</v>
      </c>
    </row>
    <row r="794" spans="6:6">
      <c r="F794" s="1849">
        <v>39037</v>
      </c>
    </row>
    <row r="795" spans="6:6">
      <c r="F795" s="1849">
        <v>39038</v>
      </c>
    </row>
    <row r="796" spans="6:6">
      <c r="F796" s="1849">
        <v>39039</v>
      </c>
    </row>
    <row r="797" spans="6:6">
      <c r="F797" s="1849">
        <v>39040</v>
      </c>
    </row>
    <row r="798" spans="6:6">
      <c r="F798" s="1849">
        <v>39041</v>
      </c>
    </row>
    <row r="799" spans="6:6">
      <c r="F799" s="1849">
        <v>39042</v>
      </c>
    </row>
    <row r="800" spans="6:6">
      <c r="F800" s="1849">
        <v>39043</v>
      </c>
    </row>
    <row r="801" spans="6:6">
      <c r="F801" s="1849">
        <v>39044</v>
      </c>
    </row>
    <row r="802" spans="6:6">
      <c r="F802" s="1849">
        <v>39045</v>
      </c>
    </row>
    <row r="803" spans="6:6">
      <c r="F803" s="1849">
        <v>39046</v>
      </c>
    </row>
    <row r="804" spans="6:6">
      <c r="F804" s="1849">
        <v>39047</v>
      </c>
    </row>
    <row r="805" spans="6:6">
      <c r="F805" s="1849">
        <v>39048</v>
      </c>
    </row>
    <row r="806" spans="6:6">
      <c r="F806" s="1849">
        <v>39049</v>
      </c>
    </row>
    <row r="807" spans="6:6">
      <c r="F807" s="1849">
        <v>39050</v>
      </c>
    </row>
    <row r="808" spans="6:6">
      <c r="F808" s="1849">
        <v>39051</v>
      </c>
    </row>
    <row r="809" spans="6:6">
      <c r="F809" s="1849">
        <v>39052</v>
      </c>
    </row>
    <row r="810" spans="6:6">
      <c r="F810" s="1849">
        <v>39053</v>
      </c>
    </row>
    <row r="811" spans="6:6">
      <c r="F811" s="1849">
        <v>39054</v>
      </c>
    </row>
    <row r="812" spans="6:6">
      <c r="F812" s="1849">
        <v>39055</v>
      </c>
    </row>
    <row r="813" spans="6:6">
      <c r="F813" s="1849">
        <v>39056</v>
      </c>
    </row>
    <row r="814" spans="6:6">
      <c r="F814" s="1849">
        <v>39057</v>
      </c>
    </row>
    <row r="815" spans="6:6">
      <c r="F815" s="1849">
        <v>39058</v>
      </c>
    </row>
    <row r="816" spans="6:6">
      <c r="F816" s="1849">
        <v>39059</v>
      </c>
    </row>
    <row r="817" spans="6:6">
      <c r="F817" s="1849">
        <v>39060</v>
      </c>
    </row>
    <row r="818" spans="6:6">
      <c r="F818" s="1849">
        <v>39061</v>
      </c>
    </row>
    <row r="819" spans="6:6">
      <c r="F819" s="1849">
        <v>39062</v>
      </c>
    </row>
    <row r="820" spans="6:6">
      <c r="F820" s="1849">
        <v>39063</v>
      </c>
    </row>
    <row r="821" spans="6:6">
      <c r="F821" s="1849">
        <v>39064</v>
      </c>
    </row>
    <row r="822" spans="6:6">
      <c r="F822" s="1849">
        <v>39065</v>
      </c>
    </row>
    <row r="823" spans="6:6">
      <c r="F823" s="1849">
        <v>39066</v>
      </c>
    </row>
    <row r="824" spans="6:6">
      <c r="F824" s="1849">
        <v>39067</v>
      </c>
    </row>
    <row r="825" spans="6:6">
      <c r="F825" s="1849">
        <v>39068</v>
      </c>
    </row>
    <row r="826" spans="6:6">
      <c r="F826" s="1849">
        <v>39069</v>
      </c>
    </row>
    <row r="827" spans="6:6">
      <c r="F827" s="1849">
        <v>39070</v>
      </c>
    </row>
    <row r="828" spans="6:6">
      <c r="F828" s="1849">
        <v>39071</v>
      </c>
    </row>
    <row r="829" spans="6:6">
      <c r="F829" s="1849">
        <v>39072</v>
      </c>
    </row>
    <row r="830" spans="6:6">
      <c r="F830" s="1849">
        <v>39073</v>
      </c>
    </row>
    <row r="831" spans="6:6">
      <c r="F831" s="1849">
        <v>39074</v>
      </c>
    </row>
    <row r="832" spans="6:6">
      <c r="F832" s="1849">
        <v>39075</v>
      </c>
    </row>
    <row r="833" spans="6:6">
      <c r="F833" s="1849">
        <v>39076</v>
      </c>
    </row>
    <row r="834" spans="6:6">
      <c r="F834" s="1849">
        <v>39077</v>
      </c>
    </row>
    <row r="835" spans="6:6">
      <c r="F835" s="1849">
        <v>39078</v>
      </c>
    </row>
    <row r="836" spans="6:6">
      <c r="F836" s="1849">
        <v>39079</v>
      </c>
    </row>
    <row r="837" spans="6:6">
      <c r="F837" s="1849">
        <v>39080</v>
      </c>
    </row>
    <row r="838" spans="6:6">
      <c r="F838" s="1849">
        <v>39081</v>
      </c>
    </row>
    <row r="839" spans="6:6">
      <c r="F839" s="1849">
        <v>39082</v>
      </c>
    </row>
    <row r="840" spans="6:6">
      <c r="F840" s="1849">
        <v>39083</v>
      </c>
    </row>
    <row r="841" spans="6:6">
      <c r="F841" s="1849">
        <v>39084</v>
      </c>
    </row>
    <row r="842" spans="6:6">
      <c r="F842" s="1849">
        <v>39085</v>
      </c>
    </row>
    <row r="843" spans="6:6">
      <c r="F843" s="1849">
        <v>39086</v>
      </c>
    </row>
    <row r="844" spans="6:6">
      <c r="F844" s="1849">
        <v>39087</v>
      </c>
    </row>
    <row r="845" spans="6:6">
      <c r="F845" s="1849">
        <v>39088</v>
      </c>
    </row>
    <row r="846" spans="6:6">
      <c r="F846" s="1849">
        <v>39089</v>
      </c>
    </row>
    <row r="847" spans="6:6">
      <c r="F847" s="1849">
        <v>39090</v>
      </c>
    </row>
    <row r="848" spans="6:6">
      <c r="F848" s="1849">
        <v>39091</v>
      </c>
    </row>
    <row r="849" spans="6:6">
      <c r="F849" s="1849">
        <v>39092</v>
      </c>
    </row>
    <row r="850" spans="6:6">
      <c r="F850" s="1849">
        <v>39093</v>
      </c>
    </row>
    <row r="851" spans="6:6">
      <c r="F851" s="1849">
        <v>39094</v>
      </c>
    </row>
    <row r="852" spans="6:6">
      <c r="F852" s="1849">
        <v>39095</v>
      </c>
    </row>
    <row r="853" spans="6:6">
      <c r="F853" s="1849">
        <v>39096</v>
      </c>
    </row>
    <row r="854" spans="6:6">
      <c r="F854" s="1849">
        <v>39097</v>
      </c>
    </row>
    <row r="855" spans="6:6">
      <c r="F855" s="1849">
        <v>39098</v>
      </c>
    </row>
    <row r="856" spans="6:6">
      <c r="F856" s="1849">
        <v>39099</v>
      </c>
    </row>
    <row r="857" spans="6:6">
      <c r="F857" s="1849">
        <v>39100</v>
      </c>
    </row>
    <row r="858" spans="6:6">
      <c r="F858" s="1849">
        <v>39101</v>
      </c>
    </row>
    <row r="859" spans="6:6">
      <c r="F859" s="1849">
        <v>39102</v>
      </c>
    </row>
    <row r="860" spans="6:6">
      <c r="F860" s="1849">
        <v>39103</v>
      </c>
    </row>
    <row r="861" spans="6:6">
      <c r="F861" s="1849">
        <v>39104</v>
      </c>
    </row>
    <row r="862" spans="6:6">
      <c r="F862" s="1849">
        <v>39105</v>
      </c>
    </row>
    <row r="863" spans="6:6">
      <c r="F863" s="1849">
        <v>39106</v>
      </c>
    </row>
    <row r="864" spans="6:6">
      <c r="F864" s="1849">
        <v>39107</v>
      </c>
    </row>
    <row r="865" spans="6:6">
      <c r="F865" s="1849">
        <v>39108</v>
      </c>
    </row>
    <row r="866" spans="6:6">
      <c r="F866" s="1849">
        <v>39109</v>
      </c>
    </row>
    <row r="867" spans="6:6">
      <c r="F867" s="1849">
        <v>39110</v>
      </c>
    </row>
    <row r="868" spans="6:6">
      <c r="F868" s="1849">
        <v>39111</v>
      </c>
    </row>
    <row r="869" spans="6:6">
      <c r="F869" s="1849">
        <v>39112</v>
      </c>
    </row>
    <row r="870" spans="6:6">
      <c r="F870" s="1849">
        <v>39113</v>
      </c>
    </row>
    <row r="871" spans="6:6">
      <c r="F871" s="1849">
        <v>39114</v>
      </c>
    </row>
    <row r="872" spans="6:6">
      <c r="F872" s="1849">
        <v>39115</v>
      </c>
    </row>
    <row r="873" spans="6:6">
      <c r="F873" s="1849">
        <v>39116</v>
      </c>
    </row>
    <row r="874" spans="6:6">
      <c r="F874" s="1849">
        <v>39117</v>
      </c>
    </row>
    <row r="875" spans="6:6">
      <c r="F875" s="1849">
        <v>39118</v>
      </c>
    </row>
    <row r="876" spans="6:6">
      <c r="F876" s="1849">
        <v>39119</v>
      </c>
    </row>
    <row r="877" spans="6:6">
      <c r="F877" s="1849">
        <v>39120</v>
      </c>
    </row>
    <row r="878" spans="6:6">
      <c r="F878" s="1849">
        <v>39121</v>
      </c>
    </row>
    <row r="879" spans="6:6">
      <c r="F879" s="1849">
        <v>39122</v>
      </c>
    </row>
    <row r="880" spans="6:6">
      <c r="F880" s="1849">
        <v>39123</v>
      </c>
    </row>
    <row r="881" spans="6:6">
      <c r="F881" s="1849">
        <v>39124</v>
      </c>
    </row>
    <row r="882" spans="6:6">
      <c r="F882" s="1849">
        <v>39125</v>
      </c>
    </row>
    <row r="883" spans="6:6">
      <c r="F883" s="1849">
        <v>39126</v>
      </c>
    </row>
    <row r="884" spans="6:6">
      <c r="F884" s="1849">
        <v>39127</v>
      </c>
    </row>
    <row r="885" spans="6:6">
      <c r="F885" s="1849">
        <v>39128</v>
      </c>
    </row>
    <row r="886" spans="6:6">
      <c r="F886" s="1849">
        <v>39129</v>
      </c>
    </row>
    <row r="887" spans="6:6">
      <c r="F887" s="1849">
        <v>39130</v>
      </c>
    </row>
    <row r="888" spans="6:6">
      <c r="F888" s="1849">
        <v>39131</v>
      </c>
    </row>
    <row r="889" spans="6:6">
      <c r="F889" s="1849">
        <v>39132</v>
      </c>
    </row>
    <row r="890" spans="6:6">
      <c r="F890" s="1849">
        <v>39133</v>
      </c>
    </row>
    <row r="891" spans="6:6">
      <c r="F891" s="1849">
        <v>39134</v>
      </c>
    </row>
    <row r="892" spans="6:6">
      <c r="F892" s="1849">
        <v>39135</v>
      </c>
    </row>
    <row r="893" spans="6:6">
      <c r="F893" s="1849">
        <v>39136</v>
      </c>
    </row>
    <row r="894" spans="6:6">
      <c r="F894" s="1849">
        <v>39137</v>
      </c>
    </row>
    <row r="895" spans="6:6">
      <c r="F895" s="1849">
        <v>39138</v>
      </c>
    </row>
    <row r="896" spans="6:6">
      <c r="F896" s="1849">
        <v>39139</v>
      </c>
    </row>
    <row r="897" spans="6:6">
      <c r="F897" s="1849">
        <v>39140</v>
      </c>
    </row>
    <row r="898" spans="6:6">
      <c r="F898" s="1849">
        <v>39141</v>
      </c>
    </row>
    <row r="899" spans="6:6">
      <c r="F899" s="1849">
        <v>39142</v>
      </c>
    </row>
    <row r="900" spans="6:6">
      <c r="F900" s="1849">
        <v>39143</v>
      </c>
    </row>
    <row r="901" spans="6:6">
      <c r="F901" s="1849">
        <v>39144</v>
      </c>
    </row>
    <row r="902" spans="6:6">
      <c r="F902" s="1849">
        <v>39145</v>
      </c>
    </row>
    <row r="903" spans="6:6">
      <c r="F903" s="1849">
        <v>39146</v>
      </c>
    </row>
    <row r="904" spans="6:6">
      <c r="F904" s="1849">
        <v>39147</v>
      </c>
    </row>
    <row r="905" spans="6:6">
      <c r="F905" s="1849">
        <v>39148</v>
      </c>
    </row>
    <row r="906" spans="6:6">
      <c r="F906" s="1849">
        <v>39149</v>
      </c>
    </row>
    <row r="907" spans="6:6">
      <c r="F907" s="1849">
        <v>39150</v>
      </c>
    </row>
    <row r="908" spans="6:6">
      <c r="F908" s="1849">
        <v>39151</v>
      </c>
    </row>
    <row r="909" spans="6:6">
      <c r="F909" s="1849">
        <v>39152</v>
      </c>
    </row>
    <row r="910" spans="6:6">
      <c r="F910" s="1849">
        <v>39153</v>
      </c>
    </row>
    <row r="911" spans="6:6">
      <c r="F911" s="1849">
        <v>39154</v>
      </c>
    </row>
    <row r="912" spans="6:6">
      <c r="F912" s="1849">
        <v>39155</v>
      </c>
    </row>
    <row r="913" spans="6:6">
      <c r="F913" s="1849">
        <v>39156</v>
      </c>
    </row>
    <row r="914" spans="6:6">
      <c r="F914" s="1849">
        <v>39157</v>
      </c>
    </row>
    <row r="915" spans="6:6">
      <c r="F915" s="1849">
        <v>39158</v>
      </c>
    </row>
    <row r="916" spans="6:6">
      <c r="F916" s="1849">
        <v>39159</v>
      </c>
    </row>
    <row r="917" spans="6:6">
      <c r="F917" s="1849">
        <v>39160</v>
      </c>
    </row>
    <row r="918" spans="6:6">
      <c r="F918" s="1849">
        <v>39161</v>
      </c>
    </row>
    <row r="919" spans="6:6">
      <c r="F919" s="1849">
        <v>39162</v>
      </c>
    </row>
    <row r="920" spans="6:6">
      <c r="F920" s="1849">
        <v>39163</v>
      </c>
    </row>
    <row r="921" spans="6:6">
      <c r="F921" s="1849">
        <v>39164</v>
      </c>
    </row>
    <row r="922" spans="6:6">
      <c r="F922" s="1849">
        <v>39165</v>
      </c>
    </row>
    <row r="923" spans="6:6">
      <c r="F923" s="1849">
        <v>39166</v>
      </c>
    </row>
    <row r="924" spans="6:6">
      <c r="F924" s="1849">
        <v>39167</v>
      </c>
    </row>
    <row r="925" spans="6:6">
      <c r="F925" s="1849">
        <v>39168</v>
      </c>
    </row>
    <row r="926" spans="6:6">
      <c r="F926" s="1849">
        <v>39169</v>
      </c>
    </row>
    <row r="927" spans="6:6">
      <c r="F927" s="1849">
        <v>39170</v>
      </c>
    </row>
    <row r="928" spans="6:6">
      <c r="F928" s="1849">
        <v>39171</v>
      </c>
    </row>
    <row r="929" spans="6:6">
      <c r="F929" s="1849">
        <v>39172</v>
      </c>
    </row>
    <row r="930" spans="6:6">
      <c r="F930" s="1849">
        <v>39173</v>
      </c>
    </row>
    <row r="931" spans="6:6">
      <c r="F931" s="1849">
        <v>39174</v>
      </c>
    </row>
    <row r="932" spans="6:6">
      <c r="F932" s="1849">
        <v>39175</v>
      </c>
    </row>
    <row r="933" spans="6:6">
      <c r="F933" s="1849">
        <v>39176</v>
      </c>
    </row>
    <row r="934" spans="6:6">
      <c r="F934" s="1849">
        <v>39177</v>
      </c>
    </row>
    <row r="935" spans="6:6">
      <c r="F935" s="1849">
        <v>39178</v>
      </c>
    </row>
    <row r="936" spans="6:6">
      <c r="F936" s="1849">
        <v>39179</v>
      </c>
    </row>
    <row r="937" spans="6:6">
      <c r="F937" s="1849">
        <v>39180</v>
      </c>
    </row>
    <row r="938" spans="6:6">
      <c r="F938" s="1849">
        <v>39181</v>
      </c>
    </row>
    <row r="939" spans="6:6">
      <c r="F939" s="1849">
        <v>39182</v>
      </c>
    </row>
    <row r="940" spans="6:6">
      <c r="F940" s="1849">
        <v>39183</v>
      </c>
    </row>
    <row r="941" spans="6:6">
      <c r="F941" s="1849">
        <v>39184</v>
      </c>
    </row>
    <row r="942" spans="6:6">
      <c r="F942" s="1849">
        <v>39185</v>
      </c>
    </row>
    <row r="943" spans="6:6">
      <c r="F943" s="1849">
        <v>39186</v>
      </c>
    </row>
    <row r="944" spans="6:6">
      <c r="F944" s="1849">
        <v>39187</v>
      </c>
    </row>
    <row r="945" spans="6:6">
      <c r="F945" s="1849">
        <v>39188</v>
      </c>
    </row>
    <row r="946" spans="6:6">
      <c r="F946" s="1849">
        <v>39189</v>
      </c>
    </row>
    <row r="947" spans="6:6">
      <c r="F947" s="1849">
        <v>39190</v>
      </c>
    </row>
    <row r="948" spans="6:6">
      <c r="F948" s="1849">
        <v>39191</v>
      </c>
    </row>
    <row r="949" spans="6:6">
      <c r="F949" s="1849">
        <v>39192</v>
      </c>
    </row>
    <row r="950" spans="6:6">
      <c r="F950" s="1849">
        <v>39193</v>
      </c>
    </row>
    <row r="951" spans="6:6">
      <c r="F951" s="1849">
        <v>39194</v>
      </c>
    </row>
    <row r="952" spans="6:6">
      <c r="F952" s="1849">
        <v>39195</v>
      </c>
    </row>
    <row r="953" spans="6:6">
      <c r="F953" s="1849">
        <v>39196</v>
      </c>
    </row>
    <row r="954" spans="6:6">
      <c r="F954" s="1849">
        <v>39197</v>
      </c>
    </row>
    <row r="955" spans="6:6">
      <c r="F955" s="1849">
        <v>39198</v>
      </c>
    </row>
    <row r="956" spans="6:6">
      <c r="F956" s="1849">
        <v>39199</v>
      </c>
    </row>
    <row r="957" spans="6:6">
      <c r="F957" s="1849">
        <v>39200</v>
      </c>
    </row>
    <row r="958" spans="6:6">
      <c r="F958" s="1849">
        <v>39201</v>
      </c>
    </row>
    <row r="959" spans="6:6">
      <c r="F959" s="1849">
        <v>39202</v>
      </c>
    </row>
    <row r="960" spans="6:6">
      <c r="F960" s="1849">
        <v>39203</v>
      </c>
    </row>
    <row r="961" spans="6:6">
      <c r="F961" s="1849">
        <v>39204</v>
      </c>
    </row>
    <row r="962" spans="6:6">
      <c r="F962" s="1849">
        <v>39205</v>
      </c>
    </row>
    <row r="963" spans="6:6">
      <c r="F963" s="1849">
        <v>39206</v>
      </c>
    </row>
    <row r="964" spans="6:6">
      <c r="F964" s="1849">
        <v>39207</v>
      </c>
    </row>
    <row r="965" spans="6:6">
      <c r="F965" s="1849">
        <v>39208</v>
      </c>
    </row>
    <row r="966" spans="6:6">
      <c r="F966" s="1849">
        <v>39209</v>
      </c>
    </row>
    <row r="967" spans="6:6">
      <c r="F967" s="1849">
        <v>39210</v>
      </c>
    </row>
    <row r="968" spans="6:6">
      <c r="F968" s="1849">
        <v>39211</v>
      </c>
    </row>
    <row r="969" spans="6:6">
      <c r="F969" s="1849">
        <v>39212</v>
      </c>
    </row>
    <row r="970" spans="6:6">
      <c r="F970" s="1849">
        <v>39213</v>
      </c>
    </row>
    <row r="971" spans="6:6">
      <c r="F971" s="1849">
        <v>39214</v>
      </c>
    </row>
    <row r="972" spans="6:6">
      <c r="F972" s="1849">
        <v>39215</v>
      </c>
    </row>
    <row r="973" spans="6:6">
      <c r="F973" s="1849">
        <v>39216</v>
      </c>
    </row>
    <row r="974" spans="6:6">
      <c r="F974" s="1849">
        <v>39217</v>
      </c>
    </row>
    <row r="975" spans="6:6">
      <c r="F975" s="1849">
        <v>39218</v>
      </c>
    </row>
    <row r="976" spans="6:6">
      <c r="F976" s="1849">
        <v>39219</v>
      </c>
    </row>
    <row r="977" spans="6:6">
      <c r="F977" s="1849">
        <v>39220</v>
      </c>
    </row>
    <row r="978" spans="6:6">
      <c r="F978" s="1849">
        <v>39221</v>
      </c>
    </row>
    <row r="979" spans="6:6">
      <c r="F979" s="1849">
        <v>39222</v>
      </c>
    </row>
    <row r="980" spans="6:6">
      <c r="F980" s="1849">
        <v>39223</v>
      </c>
    </row>
    <row r="981" spans="6:6">
      <c r="F981" s="1849">
        <v>39224</v>
      </c>
    </row>
    <row r="982" spans="6:6">
      <c r="F982" s="1849">
        <v>39225</v>
      </c>
    </row>
    <row r="983" spans="6:6">
      <c r="F983" s="1849">
        <v>39226</v>
      </c>
    </row>
    <row r="984" spans="6:6">
      <c r="F984" s="1849">
        <v>39227</v>
      </c>
    </row>
    <row r="985" spans="6:6">
      <c r="F985" s="1849">
        <v>39228</v>
      </c>
    </row>
    <row r="986" spans="6:6">
      <c r="F986" s="1849">
        <v>39229</v>
      </c>
    </row>
    <row r="987" spans="6:6">
      <c r="F987" s="1849">
        <v>39230</v>
      </c>
    </row>
    <row r="988" spans="6:6">
      <c r="F988" s="1849">
        <v>39231</v>
      </c>
    </row>
    <row r="989" spans="6:6">
      <c r="F989" s="1849">
        <v>39232</v>
      </c>
    </row>
    <row r="990" spans="6:6">
      <c r="F990" s="1849">
        <v>39233</v>
      </c>
    </row>
    <row r="991" spans="6:6">
      <c r="F991" s="1849">
        <v>39234</v>
      </c>
    </row>
    <row r="992" spans="6:6">
      <c r="F992" s="1849">
        <v>39235</v>
      </c>
    </row>
    <row r="993" spans="6:6">
      <c r="F993" s="1849">
        <v>39236</v>
      </c>
    </row>
    <row r="994" spans="6:6">
      <c r="F994" s="1849">
        <v>39237</v>
      </c>
    </row>
    <row r="995" spans="6:6">
      <c r="F995" s="1849">
        <v>39238</v>
      </c>
    </row>
    <row r="996" spans="6:6">
      <c r="F996" s="1849">
        <v>39239</v>
      </c>
    </row>
    <row r="997" spans="6:6">
      <c r="F997" s="1849">
        <v>39240</v>
      </c>
    </row>
    <row r="998" spans="6:6">
      <c r="F998" s="1849">
        <v>39241</v>
      </c>
    </row>
    <row r="999" spans="6:6">
      <c r="F999" s="1849">
        <v>39242</v>
      </c>
    </row>
    <row r="1000" spans="6:6">
      <c r="F1000" s="1849">
        <v>39243</v>
      </c>
    </row>
    <row r="1001" spans="6:6">
      <c r="F1001" s="1849">
        <v>39244</v>
      </c>
    </row>
    <row r="1002" spans="6:6">
      <c r="F1002" s="1849">
        <v>39245</v>
      </c>
    </row>
    <row r="1003" spans="6:6">
      <c r="F1003" s="1849">
        <v>39246</v>
      </c>
    </row>
    <row r="1004" spans="6:6">
      <c r="F1004" s="1849">
        <v>39247</v>
      </c>
    </row>
    <row r="1005" spans="6:6">
      <c r="F1005" s="1849">
        <v>39248</v>
      </c>
    </row>
    <row r="1006" spans="6:6">
      <c r="F1006" s="1849">
        <v>39249</v>
      </c>
    </row>
    <row r="1007" spans="6:6">
      <c r="F1007" s="1849">
        <v>39250</v>
      </c>
    </row>
    <row r="1008" spans="6:6">
      <c r="F1008" s="1849">
        <v>39251</v>
      </c>
    </row>
    <row r="1009" spans="6:6">
      <c r="F1009" s="1849">
        <v>39252</v>
      </c>
    </row>
    <row r="1010" spans="6:6">
      <c r="F1010" s="1849">
        <v>39253</v>
      </c>
    </row>
    <row r="1011" spans="6:6">
      <c r="F1011" s="1849">
        <v>39254</v>
      </c>
    </row>
    <row r="1012" spans="6:6">
      <c r="F1012" s="1849">
        <v>39255</v>
      </c>
    </row>
    <row r="1013" spans="6:6">
      <c r="F1013" s="1849">
        <v>39256</v>
      </c>
    </row>
    <row r="1014" spans="6:6">
      <c r="F1014" s="1849">
        <v>39257</v>
      </c>
    </row>
    <row r="1015" spans="6:6">
      <c r="F1015" s="1849">
        <v>39258</v>
      </c>
    </row>
    <row r="1016" spans="6:6">
      <c r="F1016" s="1849">
        <v>39259</v>
      </c>
    </row>
    <row r="1017" spans="6:6">
      <c r="F1017" s="1849">
        <v>39260</v>
      </c>
    </row>
    <row r="1018" spans="6:6">
      <c r="F1018" s="1849">
        <v>39261</v>
      </c>
    </row>
    <row r="1019" spans="6:6">
      <c r="F1019" s="1849">
        <v>39262</v>
      </c>
    </row>
    <row r="1020" spans="6:6">
      <c r="F1020" s="1849">
        <v>39263</v>
      </c>
    </row>
    <row r="1021" spans="6:6">
      <c r="F1021" s="1849">
        <v>39264</v>
      </c>
    </row>
    <row r="1022" spans="6:6">
      <c r="F1022" s="1849">
        <v>39265</v>
      </c>
    </row>
    <row r="1023" spans="6:6">
      <c r="F1023" s="1849">
        <v>39266</v>
      </c>
    </row>
    <row r="1024" spans="6:6">
      <c r="F1024" s="1849">
        <v>39267</v>
      </c>
    </row>
    <row r="1025" spans="6:6">
      <c r="F1025" s="1849">
        <v>39268</v>
      </c>
    </row>
    <row r="1026" spans="6:6">
      <c r="F1026" s="1849">
        <v>39269</v>
      </c>
    </row>
    <row r="1027" spans="6:6">
      <c r="F1027" s="1849">
        <v>39270</v>
      </c>
    </row>
    <row r="1028" spans="6:6">
      <c r="F1028" s="1849">
        <v>39271</v>
      </c>
    </row>
    <row r="1029" spans="6:6">
      <c r="F1029" s="1849">
        <v>39272</v>
      </c>
    </row>
    <row r="1030" spans="6:6">
      <c r="F1030" s="1849">
        <v>39273</v>
      </c>
    </row>
    <row r="1031" spans="6:6">
      <c r="F1031" s="1849">
        <v>39274</v>
      </c>
    </row>
    <row r="1032" spans="6:6">
      <c r="F1032" s="1849">
        <v>39275</v>
      </c>
    </row>
    <row r="1033" spans="6:6">
      <c r="F1033" s="1849">
        <v>39276</v>
      </c>
    </row>
    <row r="1034" spans="6:6">
      <c r="F1034" s="1849">
        <v>39277</v>
      </c>
    </row>
    <row r="1035" spans="6:6">
      <c r="F1035" s="1849">
        <v>39278</v>
      </c>
    </row>
    <row r="1036" spans="6:6">
      <c r="F1036" s="1849">
        <v>39279</v>
      </c>
    </row>
    <row r="1037" spans="6:6">
      <c r="F1037" s="1849">
        <v>39280</v>
      </c>
    </row>
    <row r="1038" spans="6:6">
      <c r="F1038" s="1849">
        <v>39281</v>
      </c>
    </row>
    <row r="1039" spans="6:6">
      <c r="F1039" s="1849">
        <v>39282</v>
      </c>
    </row>
    <row r="1040" spans="6:6">
      <c r="F1040" s="1849">
        <v>39283</v>
      </c>
    </row>
    <row r="1041" spans="6:6">
      <c r="F1041" s="1849">
        <v>39284</v>
      </c>
    </row>
    <row r="1042" spans="6:6">
      <c r="F1042" s="1849">
        <v>39285</v>
      </c>
    </row>
    <row r="1043" spans="6:6">
      <c r="F1043" s="1849">
        <v>39286</v>
      </c>
    </row>
    <row r="1044" spans="6:6">
      <c r="F1044" s="1849">
        <v>39287</v>
      </c>
    </row>
    <row r="1045" spans="6:6">
      <c r="F1045" s="1849">
        <v>39288</v>
      </c>
    </row>
    <row r="1046" spans="6:6">
      <c r="F1046" s="1849">
        <v>39289</v>
      </c>
    </row>
    <row r="1047" spans="6:6">
      <c r="F1047" s="1849">
        <v>39290</v>
      </c>
    </row>
    <row r="1048" spans="6:6">
      <c r="F1048" s="1849">
        <v>39291</v>
      </c>
    </row>
    <row r="1049" spans="6:6">
      <c r="F1049" s="1849">
        <v>39292</v>
      </c>
    </row>
    <row r="1050" spans="6:6">
      <c r="F1050" s="1849">
        <v>39293</v>
      </c>
    </row>
    <row r="1051" spans="6:6">
      <c r="F1051" s="1849">
        <v>39294</v>
      </c>
    </row>
    <row r="1052" spans="6:6">
      <c r="F1052" s="1849">
        <v>39295</v>
      </c>
    </row>
    <row r="1053" spans="6:6">
      <c r="F1053" s="1849">
        <v>39296</v>
      </c>
    </row>
    <row r="1054" spans="6:6">
      <c r="F1054" s="1849">
        <v>39297</v>
      </c>
    </row>
    <row r="1055" spans="6:6">
      <c r="F1055" s="1849">
        <v>39298</v>
      </c>
    </row>
    <row r="1056" spans="6:6">
      <c r="F1056" s="1849">
        <v>39299</v>
      </c>
    </row>
    <row r="1057" spans="6:6">
      <c r="F1057" s="1849">
        <v>39300</v>
      </c>
    </row>
    <row r="1058" spans="6:6">
      <c r="F1058" s="1849">
        <v>39301</v>
      </c>
    </row>
    <row r="1059" spans="6:6">
      <c r="F1059" s="1849">
        <v>39302</v>
      </c>
    </row>
    <row r="1060" spans="6:6">
      <c r="F1060" s="1849">
        <v>39303</v>
      </c>
    </row>
    <row r="1061" spans="6:6">
      <c r="F1061" s="1849">
        <v>39304</v>
      </c>
    </row>
    <row r="1062" spans="6:6">
      <c r="F1062" s="1849">
        <v>39305</v>
      </c>
    </row>
    <row r="1063" spans="6:6">
      <c r="F1063" s="1849">
        <v>39306</v>
      </c>
    </row>
    <row r="1064" spans="6:6">
      <c r="F1064" s="1849">
        <v>39307</v>
      </c>
    </row>
    <row r="1065" spans="6:6">
      <c r="F1065" s="1849">
        <v>39308</v>
      </c>
    </row>
    <row r="1066" spans="6:6">
      <c r="F1066" s="1849">
        <v>39309</v>
      </c>
    </row>
    <row r="1067" spans="6:6">
      <c r="F1067" s="1849">
        <v>39310</v>
      </c>
    </row>
    <row r="1068" spans="6:6">
      <c r="F1068" s="1849">
        <v>39311</v>
      </c>
    </row>
    <row r="1069" spans="6:6">
      <c r="F1069" s="1849">
        <v>39312</v>
      </c>
    </row>
    <row r="1070" spans="6:6">
      <c r="F1070" s="1849">
        <v>39313</v>
      </c>
    </row>
    <row r="1071" spans="6:6">
      <c r="F1071" s="1849">
        <v>39314</v>
      </c>
    </row>
    <row r="1072" spans="6:6">
      <c r="F1072" s="1849">
        <v>39315</v>
      </c>
    </row>
    <row r="1073" spans="6:6">
      <c r="F1073" s="1849">
        <v>39316</v>
      </c>
    </row>
    <row r="1074" spans="6:6">
      <c r="F1074" s="1849">
        <v>39317</v>
      </c>
    </row>
    <row r="1075" spans="6:6">
      <c r="F1075" s="1849">
        <v>39318</v>
      </c>
    </row>
    <row r="1076" spans="6:6">
      <c r="F1076" s="1849">
        <v>39319</v>
      </c>
    </row>
    <row r="1077" spans="6:6">
      <c r="F1077" s="1849">
        <v>39320</v>
      </c>
    </row>
    <row r="1078" spans="6:6">
      <c r="F1078" s="1849">
        <v>39321</v>
      </c>
    </row>
    <row r="1079" spans="6:6">
      <c r="F1079" s="1849">
        <v>39322</v>
      </c>
    </row>
    <row r="1080" spans="6:6">
      <c r="F1080" s="1849">
        <v>39323</v>
      </c>
    </row>
    <row r="1081" spans="6:6">
      <c r="F1081" s="1849">
        <v>39324</v>
      </c>
    </row>
    <row r="1082" spans="6:6">
      <c r="F1082" s="1849">
        <v>39325</v>
      </c>
    </row>
    <row r="1083" spans="6:6">
      <c r="F1083" s="1849">
        <v>39326</v>
      </c>
    </row>
    <row r="1084" spans="6:6">
      <c r="F1084" s="1849">
        <v>39327</v>
      </c>
    </row>
    <row r="1085" spans="6:6">
      <c r="F1085" s="1849">
        <v>39328</v>
      </c>
    </row>
    <row r="1086" spans="6:6">
      <c r="F1086" s="1849">
        <v>39329</v>
      </c>
    </row>
    <row r="1087" spans="6:6">
      <c r="F1087" s="1849">
        <v>39330</v>
      </c>
    </row>
    <row r="1088" spans="6:6">
      <c r="F1088" s="1849">
        <v>39331</v>
      </c>
    </row>
    <row r="1089" spans="6:6">
      <c r="F1089" s="1849">
        <v>39332</v>
      </c>
    </row>
    <row r="1090" spans="6:6">
      <c r="F1090" s="1849">
        <v>39333</v>
      </c>
    </row>
    <row r="1091" spans="6:6">
      <c r="F1091" s="1849">
        <v>39334</v>
      </c>
    </row>
    <row r="1092" spans="6:6">
      <c r="F1092" s="1849">
        <v>39335</v>
      </c>
    </row>
    <row r="1093" spans="6:6">
      <c r="F1093" s="1849">
        <v>39336</v>
      </c>
    </row>
    <row r="1094" spans="6:6">
      <c r="F1094" s="1849">
        <v>39337</v>
      </c>
    </row>
    <row r="1095" spans="6:6">
      <c r="F1095" s="1849">
        <v>39338</v>
      </c>
    </row>
    <row r="1096" spans="6:6">
      <c r="F1096" s="1849">
        <v>39339</v>
      </c>
    </row>
    <row r="1097" spans="6:6">
      <c r="F1097" s="1849">
        <v>39340</v>
      </c>
    </row>
    <row r="1098" spans="6:6">
      <c r="F1098" s="1849">
        <v>39341</v>
      </c>
    </row>
    <row r="1099" spans="6:6">
      <c r="F1099" s="1849">
        <v>39342</v>
      </c>
    </row>
    <row r="1100" spans="6:6">
      <c r="F1100" s="1849">
        <v>39343</v>
      </c>
    </row>
    <row r="1101" spans="6:6">
      <c r="F1101" s="1849">
        <v>39344</v>
      </c>
    </row>
    <row r="1102" spans="6:6">
      <c r="F1102" s="1849">
        <v>39345</v>
      </c>
    </row>
    <row r="1103" spans="6:6">
      <c r="F1103" s="1849">
        <v>39346</v>
      </c>
    </row>
    <row r="1104" spans="6:6">
      <c r="F1104" s="1849">
        <v>39347</v>
      </c>
    </row>
    <row r="1105" spans="6:6">
      <c r="F1105" s="1849">
        <v>39348</v>
      </c>
    </row>
    <row r="1106" spans="6:6">
      <c r="F1106" s="1849">
        <v>39349</v>
      </c>
    </row>
    <row r="1107" spans="6:6">
      <c r="F1107" s="1849">
        <v>39350</v>
      </c>
    </row>
    <row r="1108" spans="6:6">
      <c r="F1108" s="1849">
        <v>39351</v>
      </c>
    </row>
    <row r="1109" spans="6:6">
      <c r="F1109" s="1849">
        <v>39352</v>
      </c>
    </row>
    <row r="1110" spans="6:6">
      <c r="F1110" s="1849">
        <v>39353</v>
      </c>
    </row>
    <row r="1111" spans="6:6">
      <c r="F1111" s="1849">
        <v>39354</v>
      </c>
    </row>
    <row r="1112" spans="6:6">
      <c r="F1112" s="1849">
        <v>39355</v>
      </c>
    </row>
    <row r="1113" spans="6:6">
      <c r="F1113" s="1849">
        <v>39356</v>
      </c>
    </row>
    <row r="1114" spans="6:6">
      <c r="F1114" s="1849">
        <v>39357</v>
      </c>
    </row>
    <row r="1115" spans="6:6">
      <c r="F1115" s="1849">
        <v>39358</v>
      </c>
    </row>
    <row r="1116" spans="6:6">
      <c r="F1116" s="1849">
        <v>39359</v>
      </c>
    </row>
    <row r="1117" spans="6:6">
      <c r="F1117" s="1849">
        <v>39360</v>
      </c>
    </row>
    <row r="1118" spans="6:6">
      <c r="F1118" s="1849">
        <v>39361</v>
      </c>
    </row>
    <row r="1119" spans="6:6">
      <c r="F1119" s="1849">
        <v>39362</v>
      </c>
    </row>
    <row r="1120" spans="6:6">
      <c r="F1120" s="1849">
        <v>39363</v>
      </c>
    </row>
    <row r="1121" spans="6:6">
      <c r="F1121" s="1849">
        <v>39364</v>
      </c>
    </row>
    <row r="1122" spans="6:6">
      <c r="F1122" s="1849">
        <v>39365</v>
      </c>
    </row>
    <row r="1123" spans="6:6">
      <c r="F1123" s="1849">
        <v>39366</v>
      </c>
    </row>
    <row r="1124" spans="6:6">
      <c r="F1124" s="1849">
        <v>39367</v>
      </c>
    </row>
    <row r="1125" spans="6:6">
      <c r="F1125" s="1849">
        <v>39368</v>
      </c>
    </row>
    <row r="1126" spans="6:6">
      <c r="F1126" s="1849">
        <v>39369</v>
      </c>
    </row>
    <row r="1127" spans="6:6">
      <c r="F1127" s="1849">
        <v>39370</v>
      </c>
    </row>
    <row r="1128" spans="6:6">
      <c r="F1128" s="1849">
        <v>39371</v>
      </c>
    </row>
    <row r="1129" spans="6:6">
      <c r="F1129" s="1849">
        <v>39372</v>
      </c>
    </row>
    <row r="1130" spans="6:6">
      <c r="F1130" s="1849">
        <v>39373</v>
      </c>
    </row>
    <row r="1131" spans="6:6">
      <c r="F1131" s="1849">
        <v>39374</v>
      </c>
    </row>
    <row r="1132" spans="6:6">
      <c r="F1132" s="1849">
        <v>39375</v>
      </c>
    </row>
    <row r="1133" spans="6:6">
      <c r="F1133" s="1849">
        <v>39376</v>
      </c>
    </row>
    <row r="1134" spans="6:6">
      <c r="F1134" s="1849">
        <v>39377</v>
      </c>
    </row>
    <row r="1135" spans="6:6">
      <c r="F1135" s="1849">
        <v>39378</v>
      </c>
    </row>
    <row r="1136" spans="6:6">
      <c r="F1136" s="1849">
        <v>39379</v>
      </c>
    </row>
    <row r="1137" spans="6:6">
      <c r="F1137" s="1849">
        <v>39380</v>
      </c>
    </row>
    <row r="1138" spans="6:6">
      <c r="F1138" s="1849">
        <v>39381</v>
      </c>
    </row>
    <row r="1139" spans="6:6">
      <c r="F1139" s="1849">
        <v>39382</v>
      </c>
    </row>
    <row r="1140" spans="6:6">
      <c r="F1140" s="1849">
        <v>39383</v>
      </c>
    </row>
    <row r="1141" spans="6:6">
      <c r="F1141" s="1849">
        <v>39384</v>
      </c>
    </row>
    <row r="1142" spans="6:6">
      <c r="F1142" s="1849">
        <v>39385</v>
      </c>
    </row>
    <row r="1143" spans="6:6">
      <c r="F1143" s="1849">
        <v>39386</v>
      </c>
    </row>
    <row r="1144" spans="6:6">
      <c r="F1144" s="1849">
        <v>39387</v>
      </c>
    </row>
    <row r="1145" spans="6:6">
      <c r="F1145" s="1849">
        <v>39388</v>
      </c>
    </row>
    <row r="1146" spans="6:6">
      <c r="F1146" s="1849">
        <v>39389</v>
      </c>
    </row>
    <row r="1147" spans="6:6">
      <c r="F1147" s="1849">
        <v>39390</v>
      </c>
    </row>
    <row r="1148" spans="6:6">
      <c r="F1148" s="1849">
        <v>39391</v>
      </c>
    </row>
    <row r="1149" spans="6:6">
      <c r="F1149" s="1849">
        <v>39392</v>
      </c>
    </row>
    <row r="1150" spans="6:6">
      <c r="F1150" s="1849">
        <v>39393</v>
      </c>
    </row>
    <row r="1151" spans="6:6">
      <c r="F1151" s="1849">
        <v>39394</v>
      </c>
    </row>
    <row r="1152" spans="6:6">
      <c r="F1152" s="1849">
        <v>39395</v>
      </c>
    </row>
    <row r="1153" spans="6:6">
      <c r="F1153" s="1849">
        <v>39396</v>
      </c>
    </row>
    <row r="1154" spans="6:6">
      <c r="F1154" s="1849">
        <v>39397</v>
      </c>
    </row>
    <row r="1155" spans="6:6">
      <c r="F1155" s="1849">
        <v>39398</v>
      </c>
    </row>
    <row r="1156" spans="6:6">
      <c r="F1156" s="1849">
        <v>39399</v>
      </c>
    </row>
    <row r="1157" spans="6:6">
      <c r="F1157" s="1849">
        <v>39400</v>
      </c>
    </row>
    <row r="1158" spans="6:6">
      <c r="F1158" s="1849">
        <v>39401</v>
      </c>
    </row>
    <row r="1159" spans="6:6">
      <c r="F1159" s="1849">
        <v>39402</v>
      </c>
    </row>
    <row r="1160" spans="6:6">
      <c r="F1160" s="1849">
        <v>39403</v>
      </c>
    </row>
    <row r="1161" spans="6:6">
      <c r="F1161" s="1849">
        <v>39404</v>
      </c>
    </row>
    <row r="1162" spans="6:6">
      <c r="F1162" s="1849">
        <v>39405</v>
      </c>
    </row>
    <row r="1163" spans="6:6">
      <c r="F1163" s="1849">
        <v>39406</v>
      </c>
    </row>
    <row r="1164" spans="6:6">
      <c r="F1164" s="1849">
        <v>39407</v>
      </c>
    </row>
    <row r="1165" spans="6:6">
      <c r="F1165" s="1849">
        <v>39408</v>
      </c>
    </row>
    <row r="1166" spans="6:6">
      <c r="F1166" s="1849">
        <v>39409</v>
      </c>
    </row>
    <row r="1167" spans="6:6">
      <c r="F1167" s="1849">
        <v>39410</v>
      </c>
    </row>
    <row r="1168" spans="6:6">
      <c r="F1168" s="1849">
        <v>39411</v>
      </c>
    </row>
    <row r="1169" spans="6:6">
      <c r="F1169" s="1849">
        <v>39412</v>
      </c>
    </row>
    <row r="1170" spans="6:6">
      <c r="F1170" s="1849">
        <v>39413</v>
      </c>
    </row>
    <row r="1171" spans="6:6">
      <c r="F1171" s="1849">
        <v>39414</v>
      </c>
    </row>
    <row r="1172" spans="6:6">
      <c r="F1172" s="1849">
        <v>39415</v>
      </c>
    </row>
    <row r="1173" spans="6:6">
      <c r="F1173" s="1849">
        <v>39416</v>
      </c>
    </row>
    <row r="1174" spans="6:6">
      <c r="F1174" s="1849">
        <v>39417</v>
      </c>
    </row>
    <row r="1175" spans="6:6">
      <c r="F1175" s="1849">
        <v>39418</v>
      </c>
    </row>
    <row r="1176" spans="6:6">
      <c r="F1176" s="1849">
        <v>39419</v>
      </c>
    </row>
    <row r="1177" spans="6:6">
      <c r="F1177" s="1849">
        <v>39420</v>
      </c>
    </row>
    <row r="1178" spans="6:6">
      <c r="F1178" s="1849">
        <v>39421</v>
      </c>
    </row>
    <row r="1179" spans="6:6">
      <c r="F1179" s="1849">
        <v>39422</v>
      </c>
    </row>
    <row r="1180" spans="6:6">
      <c r="F1180" s="1849">
        <v>39423</v>
      </c>
    </row>
    <row r="1181" spans="6:6">
      <c r="F1181" s="1849">
        <v>39424</v>
      </c>
    </row>
    <row r="1182" spans="6:6">
      <c r="F1182" s="1849">
        <v>39425</v>
      </c>
    </row>
    <row r="1183" spans="6:6">
      <c r="F1183" s="1849">
        <v>39426</v>
      </c>
    </row>
    <row r="1184" spans="6:6">
      <c r="F1184" s="1849">
        <v>39427</v>
      </c>
    </row>
    <row r="1185" spans="6:6">
      <c r="F1185" s="1849">
        <v>39428</v>
      </c>
    </row>
    <row r="1186" spans="6:6">
      <c r="F1186" s="1849">
        <v>39429</v>
      </c>
    </row>
    <row r="1187" spans="6:6">
      <c r="F1187" s="1849">
        <v>39430</v>
      </c>
    </row>
    <row r="1188" spans="6:6">
      <c r="F1188" s="1849">
        <v>39431</v>
      </c>
    </row>
    <row r="1189" spans="6:6">
      <c r="F1189" s="1849">
        <v>39432</v>
      </c>
    </row>
    <row r="1190" spans="6:6">
      <c r="F1190" s="1849">
        <v>39433</v>
      </c>
    </row>
    <row r="1191" spans="6:6">
      <c r="F1191" s="1849">
        <v>39434</v>
      </c>
    </row>
    <row r="1192" spans="6:6">
      <c r="F1192" s="1849">
        <v>39435</v>
      </c>
    </row>
    <row r="1193" spans="6:6">
      <c r="F1193" s="1849">
        <v>39436</v>
      </c>
    </row>
    <row r="1194" spans="6:6">
      <c r="F1194" s="1849">
        <v>39437</v>
      </c>
    </row>
    <row r="1195" spans="6:6">
      <c r="F1195" s="1849">
        <v>39438</v>
      </c>
    </row>
    <row r="1196" spans="6:6">
      <c r="F1196" s="1849">
        <v>39439</v>
      </c>
    </row>
    <row r="1197" spans="6:6">
      <c r="F1197" s="1849">
        <v>39440</v>
      </c>
    </row>
    <row r="1198" spans="6:6">
      <c r="F1198" s="1849">
        <v>39441</v>
      </c>
    </row>
    <row r="1199" spans="6:6">
      <c r="F1199" s="1849">
        <v>39442</v>
      </c>
    </row>
    <row r="1200" spans="6:6">
      <c r="F1200" s="1849">
        <v>39443</v>
      </c>
    </row>
    <row r="1201" spans="6:6">
      <c r="F1201" s="1849">
        <v>39444</v>
      </c>
    </row>
    <row r="1202" spans="6:6">
      <c r="F1202" s="1849">
        <v>39445</v>
      </c>
    </row>
    <row r="1203" spans="6:6">
      <c r="F1203" s="1849">
        <v>39446</v>
      </c>
    </row>
    <row r="1204" spans="6:6">
      <c r="F1204" s="1849">
        <v>39447</v>
      </c>
    </row>
    <row r="1205" spans="6:6">
      <c r="F1205" s="1849">
        <v>39448</v>
      </c>
    </row>
    <row r="1206" spans="6:6">
      <c r="F1206" s="1849">
        <v>39449</v>
      </c>
    </row>
    <row r="1207" spans="6:6">
      <c r="F1207" s="1849">
        <v>39450</v>
      </c>
    </row>
    <row r="1208" spans="6:6">
      <c r="F1208" s="1849">
        <v>39451</v>
      </c>
    </row>
    <row r="1209" spans="6:6">
      <c r="F1209" s="1849">
        <v>39452</v>
      </c>
    </row>
    <row r="1210" spans="6:6">
      <c r="F1210" s="1849">
        <v>39453</v>
      </c>
    </row>
    <row r="1211" spans="6:6">
      <c r="F1211" s="1849">
        <v>39454</v>
      </c>
    </row>
    <row r="1212" spans="6:6">
      <c r="F1212" s="1849">
        <v>39455</v>
      </c>
    </row>
    <row r="1213" spans="6:6">
      <c r="F1213" s="1849">
        <v>39456</v>
      </c>
    </row>
    <row r="1214" spans="6:6">
      <c r="F1214" s="1849">
        <v>39457</v>
      </c>
    </row>
    <row r="1215" spans="6:6">
      <c r="F1215" s="1849">
        <v>39458</v>
      </c>
    </row>
    <row r="1216" spans="6:6">
      <c r="F1216" s="1849">
        <v>39459</v>
      </c>
    </row>
    <row r="1217" spans="6:6">
      <c r="F1217" s="1849">
        <v>39460</v>
      </c>
    </row>
    <row r="1218" spans="6:6">
      <c r="F1218" s="1849">
        <v>39461</v>
      </c>
    </row>
    <row r="1219" spans="6:6">
      <c r="F1219" s="1849">
        <v>39462</v>
      </c>
    </row>
    <row r="1220" spans="6:6">
      <c r="F1220" s="1849">
        <v>39463</v>
      </c>
    </row>
    <row r="1221" spans="6:6">
      <c r="F1221" s="1849">
        <v>39464</v>
      </c>
    </row>
    <row r="1222" spans="6:6">
      <c r="F1222" s="1849">
        <v>39465</v>
      </c>
    </row>
    <row r="1223" spans="6:6">
      <c r="F1223" s="1849">
        <v>39466</v>
      </c>
    </row>
    <row r="1224" spans="6:6">
      <c r="F1224" s="1849">
        <v>39467</v>
      </c>
    </row>
    <row r="1225" spans="6:6">
      <c r="F1225" s="1849">
        <v>39468</v>
      </c>
    </row>
    <row r="1226" spans="6:6">
      <c r="F1226" s="1849">
        <v>39469</v>
      </c>
    </row>
    <row r="1227" spans="6:6">
      <c r="F1227" s="1849">
        <v>39470</v>
      </c>
    </row>
    <row r="1228" spans="6:6">
      <c r="F1228" s="1849">
        <v>39471</v>
      </c>
    </row>
    <row r="1229" spans="6:6">
      <c r="F1229" s="1849">
        <v>39472</v>
      </c>
    </row>
    <row r="1230" spans="6:6">
      <c r="F1230" s="1849">
        <v>39473</v>
      </c>
    </row>
    <row r="1231" spans="6:6">
      <c r="F1231" s="1849">
        <v>39474</v>
      </c>
    </row>
    <row r="1232" spans="6:6">
      <c r="F1232" s="1849">
        <v>39475</v>
      </c>
    </row>
    <row r="1233" spans="6:6">
      <c r="F1233" s="1849">
        <v>39476</v>
      </c>
    </row>
    <row r="1234" spans="6:6">
      <c r="F1234" s="1849">
        <v>39477</v>
      </c>
    </row>
    <row r="1235" spans="6:6">
      <c r="F1235" s="1849">
        <v>39478</v>
      </c>
    </row>
    <row r="1236" spans="6:6">
      <c r="F1236" s="1849">
        <v>39479</v>
      </c>
    </row>
    <row r="1237" spans="6:6">
      <c r="F1237" s="1849">
        <v>39480</v>
      </c>
    </row>
    <row r="1238" spans="6:6">
      <c r="F1238" s="1849">
        <v>39481</v>
      </c>
    </row>
    <row r="1239" spans="6:6">
      <c r="F1239" s="1849">
        <v>39482</v>
      </c>
    </row>
    <row r="1240" spans="6:6">
      <c r="F1240" s="1849">
        <v>39483</v>
      </c>
    </row>
    <row r="1241" spans="6:6">
      <c r="F1241" s="1849">
        <v>39484</v>
      </c>
    </row>
    <row r="1242" spans="6:6">
      <c r="F1242" s="1849">
        <v>39485</v>
      </c>
    </row>
    <row r="1243" spans="6:6">
      <c r="F1243" s="1849">
        <v>39486</v>
      </c>
    </row>
    <row r="1244" spans="6:6">
      <c r="F1244" s="1849">
        <v>39487</v>
      </c>
    </row>
    <row r="1245" spans="6:6">
      <c r="F1245" s="1849">
        <v>39488</v>
      </c>
    </row>
    <row r="1246" spans="6:6">
      <c r="F1246" s="1849">
        <v>39489</v>
      </c>
    </row>
    <row r="1247" spans="6:6">
      <c r="F1247" s="1849">
        <v>39490</v>
      </c>
    </row>
    <row r="1248" spans="6:6">
      <c r="F1248" s="1849">
        <v>39491</v>
      </c>
    </row>
    <row r="1249" spans="6:6">
      <c r="F1249" s="1849">
        <v>39492</v>
      </c>
    </row>
    <row r="1250" spans="6:6">
      <c r="F1250" s="1849">
        <v>39493</v>
      </c>
    </row>
    <row r="1251" spans="6:6">
      <c r="F1251" s="1849">
        <v>39494</v>
      </c>
    </row>
    <row r="1252" spans="6:6">
      <c r="F1252" s="1849">
        <v>39495</v>
      </c>
    </row>
    <row r="1253" spans="6:6">
      <c r="F1253" s="1849">
        <v>39496</v>
      </c>
    </row>
    <row r="1254" spans="6:6">
      <c r="F1254" s="1849">
        <v>39497</v>
      </c>
    </row>
    <row r="1255" spans="6:6">
      <c r="F1255" s="1849">
        <v>39498</v>
      </c>
    </row>
    <row r="1256" spans="6:6">
      <c r="F1256" s="1849">
        <v>39499</v>
      </c>
    </row>
    <row r="1257" spans="6:6">
      <c r="F1257" s="1849">
        <v>39500</v>
      </c>
    </row>
    <row r="1258" spans="6:6">
      <c r="F1258" s="1849">
        <v>39501</v>
      </c>
    </row>
    <row r="1259" spans="6:6">
      <c r="F1259" s="1849">
        <v>39502</v>
      </c>
    </row>
    <row r="1260" spans="6:6">
      <c r="F1260" s="1849">
        <v>39503</v>
      </c>
    </row>
    <row r="1261" spans="6:6">
      <c r="F1261" s="1849">
        <v>39504</v>
      </c>
    </row>
    <row r="1262" spans="6:6">
      <c r="F1262" s="1849">
        <v>39505</v>
      </c>
    </row>
    <row r="1263" spans="6:6">
      <c r="F1263" s="1849">
        <v>39506</v>
      </c>
    </row>
    <row r="1264" spans="6:6">
      <c r="F1264" s="1849">
        <v>39507</v>
      </c>
    </row>
    <row r="1265" spans="6:6">
      <c r="F1265" s="1849">
        <v>39508</v>
      </c>
    </row>
    <row r="1266" spans="6:6">
      <c r="F1266" s="1849">
        <v>39509</v>
      </c>
    </row>
    <row r="1267" spans="6:6">
      <c r="F1267" s="1849">
        <v>39510</v>
      </c>
    </row>
    <row r="1268" spans="6:6">
      <c r="F1268" s="1849">
        <v>39511</v>
      </c>
    </row>
    <row r="1269" spans="6:6">
      <c r="F1269" s="1849">
        <v>39512</v>
      </c>
    </row>
    <row r="1270" spans="6:6">
      <c r="F1270" s="1849">
        <v>39513</v>
      </c>
    </row>
    <row r="1271" spans="6:6">
      <c r="F1271" s="1849">
        <v>39514</v>
      </c>
    </row>
    <row r="1272" spans="6:6">
      <c r="F1272" s="1849">
        <v>39515</v>
      </c>
    </row>
    <row r="1273" spans="6:6">
      <c r="F1273" s="1849">
        <v>39516</v>
      </c>
    </row>
    <row r="1274" spans="6:6">
      <c r="F1274" s="1849">
        <v>39517</v>
      </c>
    </row>
    <row r="1275" spans="6:6">
      <c r="F1275" s="1849">
        <v>39518</v>
      </c>
    </row>
    <row r="1276" spans="6:6">
      <c r="F1276" s="1849">
        <v>39519</v>
      </c>
    </row>
    <row r="1277" spans="6:6">
      <c r="F1277" s="1849">
        <v>39520</v>
      </c>
    </row>
    <row r="1278" spans="6:6">
      <c r="F1278" s="1849">
        <v>39521</v>
      </c>
    </row>
    <row r="1279" spans="6:6">
      <c r="F1279" s="1849">
        <v>39522</v>
      </c>
    </row>
    <row r="1280" spans="6:6">
      <c r="F1280" s="1849">
        <v>39523</v>
      </c>
    </row>
    <row r="1281" spans="6:6">
      <c r="F1281" s="1849">
        <v>39524</v>
      </c>
    </row>
    <row r="1282" spans="6:6">
      <c r="F1282" s="1849">
        <v>39525</v>
      </c>
    </row>
    <row r="1283" spans="6:6">
      <c r="F1283" s="1849">
        <v>39526</v>
      </c>
    </row>
    <row r="1284" spans="6:6">
      <c r="F1284" s="1849">
        <v>39527</v>
      </c>
    </row>
    <row r="1285" spans="6:6">
      <c r="F1285" s="1849">
        <v>39528</v>
      </c>
    </row>
    <row r="1286" spans="6:6">
      <c r="F1286" s="1849">
        <v>39529</v>
      </c>
    </row>
    <row r="1287" spans="6:6">
      <c r="F1287" s="1849">
        <v>39530</v>
      </c>
    </row>
    <row r="1288" spans="6:6">
      <c r="F1288" s="1849">
        <v>39531</v>
      </c>
    </row>
    <row r="1289" spans="6:6">
      <c r="F1289" s="1849">
        <v>39532</v>
      </c>
    </row>
    <row r="1290" spans="6:6">
      <c r="F1290" s="1849">
        <v>39533</v>
      </c>
    </row>
    <row r="1291" spans="6:6">
      <c r="F1291" s="1849">
        <v>39534</v>
      </c>
    </row>
    <row r="1292" spans="6:6">
      <c r="F1292" s="1849">
        <v>39535</v>
      </c>
    </row>
    <row r="1293" spans="6:6">
      <c r="F1293" s="1849">
        <v>39536</v>
      </c>
    </row>
    <row r="1294" spans="6:6">
      <c r="F1294" s="1849">
        <v>39537</v>
      </c>
    </row>
    <row r="1295" spans="6:6">
      <c r="F1295" s="1849">
        <v>39538</v>
      </c>
    </row>
    <row r="1296" spans="6:6">
      <c r="F1296" s="1849">
        <v>39539</v>
      </c>
    </row>
    <row r="1297" spans="6:6">
      <c r="F1297" s="1849">
        <v>39540</v>
      </c>
    </row>
    <row r="1298" spans="6:6">
      <c r="F1298" s="1849">
        <v>39541</v>
      </c>
    </row>
    <row r="1299" spans="6:6">
      <c r="F1299" s="1849">
        <v>39542</v>
      </c>
    </row>
    <row r="1300" spans="6:6">
      <c r="F1300" s="1849">
        <v>39543</v>
      </c>
    </row>
    <row r="1301" spans="6:6">
      <c r="F1301" s="1849">
        <v>39544</v>
      </c>
    </row>
    <row r="1302" spans="6:6">
      <c r="F1302" s="1849">
        <v>39545</v>
      </c>
    </row>
    <row r="1303" spans="6:6">
      <c r="F1303" s="1849">
        <v>39546</v>
      </c>
    </row>
    <row r="1304" spans="6:6">
      <c r="F1304" s="1849">
        <v>39547</v>
      </c>
    </row>
    <row r="1305" spans="6:6">
      <c r="F1305" s="1849">
        <v>39548</v>
      </c>
    </row>
    <row r="1306" spans="6:6">
      <c r="F1306" s="1849">
        <v>39549</v>
      </c>
    </row>
    <row r="1307" spans="6:6">
      <c r="F1307" s="1849">
        <v>39550</v>
      </c>
    </row>
    <row r="1308" spans="6:6">
      <c r="F1308" s="1849">
        <v>39551</v>
      </c>
    </row>
    <row r="1309" spans="6:6">
      <c r="F1309" s="1849">
        <v>39552</v>
      </c>
    </row>
    <row r="1310" spans="6:6">
      <c r="F1310" s="1849">
        <v>39553</v>
      </c>
    </row>
    <row r="1311" spans="6:6">
      <c r="F1311" s="1849">
        <v>39554</v>
      </c>
    </row>
    <row r="1312" spans="6:6">
      <c r="F1312" s="1849">
        <v>39555</v>
      </c>
    </row>
    <row r="1313" spans="6:6">
      <c r="F1313" s="1849">
        <v>39556</v>
      </c>
    </row>
    <row r="1314" spans="6:6">
      <c r="F1314" s="1849">
        <v>39557</v>
      </c>
    </row>
    <row r="1315" spans="6:6">
      <c r="F1315" s="1849">
        <v>39558</v>
      </c>
    </row>
    <row r="1316" spans="6:6">
      <c r="F1316" s="1849">
        <v>39559</v>
      </c>
    </row>
    <row r="1317" spans="6:6">
      <c r="F1317" s="1849">
        <v>39560</v>
      </c>
    </row>
    <row r="1318" spans="6:6">
      <c r="F1318" s="1849">
        <v>39561</v>
      </c>
    </row>
    <row r="1319" spans="6:6">
      <c r="F1319" s="1849">
        <v>39562</v>
      </c>
    </row>
    <row r="1320" spans="6:6">
      <c r="F1320" s="1849">
        <v>39563</v>
      </c>
    </row>
    <row r="1321" spans="6:6">
      <c r="F1321" s="1849">
        <v>39564</v>
      </c>
    </row>
    <row r="1322" spans="6:6">
      <c r="F1322" s="1849">
        <v>39565</v>
      </c>
    </row>
    <row r="1323" spans="6:6">
      <c r="F1323" s="1849">
        <v>39566</v>
      </c>
    </row>
    <row r="1324" spans="6:6">
      <c r="F1324" s="1849">
        <v>39567</v>
      </c>
    </row>
    <row r="1325" spans="6:6">
      <c r="F1325" s="1849">
        <v>39568</v>
      </c>
    </row>
    <row r="1326" spans="6:6">
      <c r="F1326" s="1849">
        <v>39569</v>
      </c>
    </row>
    <row r="1327" spans="6:6">
      <c r="F1327" s="1849">
        <v>39570</v>
      </c>
    </row>
    <row r="1328" spans="6:6">
      <c r="F1328" s="1849">
        <v>39571</v>
      </c>
    </row>
    <row r="1329" spans="6:6">
      <c r="F1329" s="1849">
        <v>39572</v>
      </c>
    </row>
    <row r="1330" spans="6:6">
      <c r="F1330" s="1849">
        <v>39573</v>
      </c>
    </row>
    <row r="1331" spans="6:6">
      <c r="F1331" s="1849">
        <v>39574</v>
      </c>
    </row>
    <row r="1332" spans="6:6">
      <c r="F1332" s="1849">
        <v>39575</v>
      </c>
    </row>
    <row r="1333" spans="6:6">
      <c r="F1333" s="1849">
        <v>39576</v>
      </c>
    </row>
    <row r="1334" spans="6:6">
      <c r="F1334" s="1849">
        <v>39577</v>
      </c>
    </row>
    <row r="1335" spans="6:6">
      <c r="F1335" s="1849">
        <v>39578</v>
      </c>
    </row>
    <row r="1336" spans="6:6">
      <c r="F1336" s="1849">
        <v>39579</v>
      </c>
    </row>
    <row r="1337" spans="6:6">
      <c r="F1337" s="1849">
        <v>39580</v>
      </c>
    </row>
    <row r="1338" spans="6:6">
      <c r="F1338" s="1849">
        <v>39581</v>
      </c>
    </row>
    <row r="1339" spans="6:6">
      <c r="F1339" s="1849">
        <v>39582</v>
      </c>
    </row>
    <row r="1340" spans="6:6">
      <c r="F1340" s="1849">
        <v>39583</v>
      </c>
    </row>
    <row r="1341" spans="6:6">
      <c r="F1341" s="1849">
        <v>39584</v>
      </c>
    </row>
    <row r="1342" spans="6:6">
      <c r="F1342" s="1849">
        <v>39585</v>
      </c>
    </row>
    <row r="1343" spans="6:6">
      <c r="F1343" s="1849">
        <v>39586</v>
      </c>
    </row>
    <row r="1344" spans="6:6">
      <c r="F1344" s="1849">
        <v>39587</v>
      </c>
    </row>
    <row r="1345" spans="6:6">
      <c r="F1345" s="1849">
        <v>39588</v>
      </c>
    </row>
    <row r="1346" spans="6:6">
      <c r="F1346" s="1849">
        <v>39589</v>
      </c>
    </row>
    <row r="1347" spans="6:6">
      <c r="F1347" s="1849">
        <v>39590</v>
      </c>
    </row>
    <row r="1348" spans="6:6">
      <c r="F1348" s="1849">
        <v>39591</v>
      </c>
    </row>
    <row r="1349" spans="6:6">
      <c r="F1349" s="1849">
        <v>39592</v>
      </c>
    </row>
    <row r="1350" spans="6:6">
      <c r="F1350" s="1849">
        <v>39593</v>
      </c>
    </row>
    <row r="1351" spans="6:6">
      <c r="F1351" s="1849">
        <v>39594</v>
      </c>
    </row>
    <row r="1352" spans="6:6">
      <c r="F1352" s="1849">
        <v>39595</v>
      </c>
    </row>
    <row r="1353" spans="6:6">
      <c r="F1353" s="1849">
        <v>39596</v>
      </c>
    </row>
    <row r="1354" spans="6:6">
      <c r="F1354" s="1849">
        <v>39597</v>
      </c>
    </row>
    <row r="1355" spans="6:6">
      <c r="F1355" s="1849">
        <v>39598</v>
      </c>
    </row>
    <row r="1356" spans="6:6">
      <c r="F1356" s="1849">
        <v>39599</v>
      </c>
    </row>
    <row r="1357" spans="6:6">
      <c r="F1357" s="1849">
        <v>39600</v>
      </c>
    </row>
    <row r="1358" spans="6:6">
      <c r="F1358" s="1849">
        <v>39601</v>
      </c>
    </row>
    <row r="1359" spans="6:6">
      <c r="F1359" s="1849">
        <v>39602</v>
      </c>
    </row>
    <row r="1360" spans="6:6">
      <c r="F1360" s="1849">
        <v>39603</v>
      </c>
    </row>
    <row r="1361" spans="6:6">
      <c r="F1361" s="1849">
        <v>39604</v>
      </c>
    </row>
    <row r="1362" spans="6:6">
      <c r="F1362" s="1849">
        <v>39605</v>
      </c>
    </row>
    <row r="1363" spans="6:6">
      <c r="F1363" s="1849">
        <v>39606</v>
      </c>
    </row>
    <row r="1364" spans="6:6">
      <c r="F1364" s="1849">
        <v>39607</v>
      </c>
    </row>
    <row r="1365" spans="6:6">
      <c r="F1365" s="1849">
        <v>39608</v>
      </c>
    </row>
    <row r="1366" spans="6:6">
      <c r="F1366" s="1849">
        <v>39609</v>
      </c>
    </row>
    <row r="1367" spans="6:6">
      <c r="F1367" s="1849">
        <v>39610</v>
      </c>
    </row>
    <row r="1368" spans="6:6">
      <c r="F1368" s="1849">
        <v>39611</v>
      </c>
    </row>
    <row r="1369" spans="6:6">
      <c r="F1369" s="1849">
        <v>39612</v>
      </c>
    </row>
    <row r="1370" spans="6:6">
      <c r="F1370" s="1849">
        <v>39613</v>
      </c>
    </row>
    <row r="1371" spans="6:6">
      <c r="F1371" s="1849">
        <v>39614</v>
      </c>
    </row>
    <row r="1372" spans="6:6">
      <c r="F1372" s="1849">
        <v>39615</v>
      </c>
    </row>
    <row r="1373" spans="6:6">
      <c r="F1373" s="1849">
        <v>39616</v>
      </c>
    </row>
    <row r="1374" spans="6:6">
      <c r="F1374" s="1849">
        <v>39617</v>
      </c>
    </row>
    <row r="1375" spans="6:6">
      <c r="F1375" s="1849">
        <v>39618</v>
      </c>
    </row>
    <row r="1376" spans="6:6">
      <c r="F1376" s="1849">
        <v>39619</v>
      </c>
    </row>
    <row r="1377" spans="6:6">
      <c r="F1377" s="1849">
        <v>39620</v>
      </c>
    </row>
    <row r="1378" spans="6:6">
      <c r="F1378" s="1849">
        <v>39621</v>
      </c>
    </row>
    <row r="1379" spans="6:6">
      <c r="F1379" s="1849">
        <v>39622</v>
      </c>
    </row>
    <row r="1380" spans="6:6">
      <c r="F1380" s="1849">
        <v>39623</v>
      </c>
    </row>
    <row r="1381" spans="6:6">
      <c r="F1381" s="1849">
        <v>39624</v>
      </c>
    </row>
    <row r="1382" spans="6:6">
      <c r="F1382" s="1849">
        <v>39625</v>
      </c>
    </row>
    <row r="1383" spans="6:6">
      <c r="F1383" s="1849">
        <v>39626</v>
      </c>
    </row>
    <row r="1384" spans="6:6">
      <c r="F1384" s="1849">
        <v>39627</v>
      </c>
    </row>
    <row r="1385" spans="6:6">
      <c r="F1385" s="1849">
        <v>39628</v>
      </c>
    </row>
    <row r="1386" spans="6:6">
      <c r="F1386" s="1849">
        <v>39629</v>
      </c>
    </row>
    <row r="1387" spans="6:6">
      <c r="F1387" s="1849">
        <v>39630</v>
      </c>
    </row>
    <row r="1388" spans="6:6">
      <c r="F1388" s="1849">
        <v>39631</v>
      </c>
    </row>
    <row r="1389" spans="6:6">
      <c r="F1389" s="1849">
        <v>39632</v>
      </c>
    </row>
    <row r="1390" spans="6:6">
      <c r="F1390" s="1849">
        <v>39633</v>
      </c>
    </row>
    <row r="1391" spans="6:6">
      <c r="F1391" s="1849">
        <v>39634</v>
      </c>
    </row>
    <row r="1392" spans="6:6">
      <c r="F1392" s="1849">
        <v>39635</v>
      </c>
    </row>
    <row r="1393" spans="6:6">
      <c r="F1393" s="1849">
        <v>39636</v>
      </c>
    </row>
    <row r="1394" spans="6:6">
      <c r="F1394" s="1849">
        <v>39637</v>
      </c>
    </row>
    <row r="1395" spans="6:6">
      <c r="F1395" s="1849">
        <v>39638</v>
      </c>
    </row>
    <row r="1396" spans="6:6">
      <c r="F1396" s="1849">
        <v>39639</v>
      </c>
    </row>
    <row r="1397" spans="6:6">
      <c r="F1397" s="1849">
        <v>39640</v>
      </c>
    </row>
    <row r="1398" spans="6:6">
      <c r="F1398" s="1849">
        <v>39641</v>
      </c>
    </row>
    <row r="1399" spans="6:6">
      <c r="F1399" s="1849">
        <v>39642</v>
      </c>
    </row>
    <row r="1400" spans="6:6">
      <c r="F1400" s="1849">
        <v>39643</v>
      </c>
    </row>
    <row r="1401" spans="6:6">
      <c r="F1401" s="1849">
        <v>39644</v>
      </c>
    </row>
    <row r="1402" spans="6:6">
      <c r="F1402" s="1849">
        <v>39645</v>
      </c>
    </row>
    <row r="1403" spans="6:6">
      <c r="F1403" s="1849">
        <v>39646</v>
      </c>
    </row>
    <row r="1404" spans="6:6">
      <c r="F1404" s="1849">
        <v>39647</v>
      </c>
    </row>
    <row r="1405" spans="6:6">
      <c r="F1405" s="1849">
        <v>39648</v>
      </c>
    </row>
    <row r="1406" spans="6:6">
      <c r="F1406" s="1849">
        <v>39649</v>
      </c>
    </row>
    <row r="1407" spans="6:6">
      <c r="F1407" s="1849">
        <v>39650</v>
      </c>
    </row>
    <row r="1408" spans="6:6">
      <c r="F1408" s="1849">
        <v>39651</v>
      </c>
    </row>
    <row r="1409" spans="6:6">
      <c r="F1409" s="1849">
        <v>39652</v>
      </c>
    </row>
    <row r="1410" spans="6:6">
      <c r="F1410" s="1849">
        <v>39653</v>
      </c>
    </row>
    <row r="1411" spans="6:6">
      <c r="F1411" s="1849">
        <v>39654</v>
      </c>
    </row>
    <row r="1412" spans="6:6">
      <c r="F1412" s="1849">
        <v>39655</v>
      </c>
    </row>
    <row r="1413" spans="6:6">
      <c r="F1413" s="1849">
        <v>39656</v>
      </c>
    </row>
    <row r="1414" spans="6:6">
      <c r="F1414" s="1849">
        <v>39657</v>
      </c>
    </row>
    <row r="1415" spans="6:6">
      <c r="F1415" s="1849">
        <v>39658</v>
      </c>
    </row>
    <row r="1416" spans="6:6">
      <c r="F1416" s="1849">
        <v>39659</v>
      </c>
    </row>
    <row r="1417" spans="6:6">
      <c r="F1417" s="1849">
        <v>39660</v>
      </c>
    </row>
    <row r="1418" spans="6:6">
      <c r="F1418" s="1849">
        <v>39661</v>
      </c>
    </row>
    <row r="1419" spans="6:6">
      <c r="F1419" s="1849">
        <v>39662</v>
      </c>
    </row>
    <row r="1420" spans="6:6">
      <c r="F1420" s="1849">
        <v>39663</v>
      </c>
    </row>
    <row r="1421" spans="6:6">
      <c r="F1421" s="1849">
        <v>39664</v>
      </c>
    </row>
    <row r="1422" spans="6:6">
      <c r="F1422" s="1849">
        <v>39665</v>
      </c>
    </row>
    <row r="1423" spans="6:6">
      <c r="F1423" s="1849">
        <v>39666</v>
      </c>
    </row>
    <row r="1424" spans="6:6">
      <c r="F1424" s="1849">
        <v>39667</v>
      </c>
    </row>
    <row r="1425" spans="6:6">
      <c r="F1425" s="1849">
        <v>39668</v>
      </c>
    </row>
    <row r="1426" spans="6:6">
      <c r="F1426" s="1849">
        <v>39669</v>
      </c>
    </row>
    <row r="1427" spans="6:6">
      <c r="F1427" s="1849">
        <v>39670</v>
      </c>
    </row>
    <row r="1428" spans="6:6">
      <c r="F1428" s="1849">
        <v>39671</v>
      </c>
    </row>
    <row r="1429" spans="6:6">
      <c r="F1429" s="1849">
        <v>39672</v>
      </c>
    </row>
    <row r="1430" spans="6:6">
      <c r="F1430" s="1849">
        <v>39673</v>
      </c>
    </row>
    <row r="1431" spans="6:6">
      <c r="F1431" s="1849">
        <v>39674</v>
      </c>
    </row>
    <row r="1432" spans="6:6">
      <c r="F1432" s="1849">
        <v>39675</v>
      </c>
    </row>
    <row r="1433" spans="6:6">
      <c r="F1433" s="1849">
        <v>39676</v>
      </c>
    </row>
    <row r="1434" spans="6:6">
      <c r="F1434" s="1849">
        <v>39677</v>
      </c>
    </row>
    <row r="1435" spans="6:6">
      <c r="F1435" s="1849">
        <v>39678</v>
      </c>
    </row>
    <row r="1436" spans="6:6">
      <c r="F1436" s="1849">
        <v>39679</v>
      </c>
    </row>
    <row r="1437" spans="6:6">
      <c r="F1437" s="1849">
        <v>39680</v>
      </c>
    </row>
    <row r="1438" spans="6:6">
      <c r="F1438" s="1849">
        <v>39681</v>
      </c>
    </row>
    <row r="1439" spans="6:6">
      <c r="F1439" s="1849">
        <v>39682</v>
      </c>
    </row>
    <row r="1440" spans="6:6">
      <c r="F1440" s="1849">
        <v>39683</v>
      </c>
    </row>
    <row r="1441" spans="6:6">
      <c r="F1441" s="1849">
        <v>39684</v>
      </c>
    </row>
    <row r="1442" spans="6:6">
      <c r="F1442" s="1849">
        <v>39685</v>
      </c>
    </row>
    <row r="1443" spans="6:6">
      <c r="F1443" s="1849">
        <v>39686</v>
      </c>
    </row>
    <row r="1444" spans="6:6">
      <c r="F1444" s="1849">
        <v>39687</v>
      </c>
    </row>
    <row r="1445" spans="6:6">
      <c r="F1445" s="1849">
        <v>39688</v>
      </c>
    </row>
    <row r="1446" spans="6:6">
      <c r="F1446" s="1849">
        <v>39689</v>
      </c>
    </row>
    <row r="1447" spans="6:6">
      <c r="F1447" s="1849">
        <v>39690</v>
      </c>
    </row>
    <row r="1448" spans="6:6">
      <c r="F1448" s="1849">
        <v>39691</v>
      </c>
    </row>
    <row r="1449" spans="6:6">
      <c r="F1449" s="1849">
        <v>39692</v>
      </c>
    </row>
    <row r="1450" spans="6:6">
      <c r="F1450" s="1849">
        <v>39693</v>
      </c>
    </row>
    <row r="1451" spans="6:6">
      <c r="F1451" s="1849">
        <v>39694</v>
      </c>
    </row>
    <row r="1452" spans="6:6">
      <c r="F1452" s="1849">
        <v>39695</v>
      </c>
    </row>
    <row r="1453" spans="6:6">
      <c r="F1453" s="1849">
        <v>39696</v>
      </c>
    </row>
    <row r="1454" spans="6:6">
      <c r="F1454" s="1849">
        <v>39697</v>
      </c>
    </row>
    <row r="1455" spans="6:6">
      <c r="F1455" s="1849">
        <v>39698</v>
      </c>
    </row>
    <row r="1456" spans="6:6">
      <c r="F1456" s="1849">
        <v>39699</v>
      </c>
    </row>
    <row r="1457" spans="6:6">
      <c r="F1457" s="1849">
        <v>39700</v>
      </c>
    </row>
    <row r="1458" spans="6:6">
      <c r="F1458" s="1849">
        <v>39701</v>
      </c>
    </row>
    <row r="1459" spans="6:6">
      <c r="F1459" s="1849">
        <v>39702</v>
      </c>
    </row>
    <row r="1460" spans="6:6">
      <c r="F1460" s="1849">
        <v>39703</v>
      </c>
    </row>
    <row r="1461" spans="6:6">
      <c r="F1461" s="1849">
        <v>39704</v>
      </c>
    </row>
    <row r="1462" spans="6:6">
      <c r="F1462" s="1849">
        <v>39705</v>
      </c>
    </row>
    <row r="1463" spans="6:6">
      <c r="F1463" s="1849">
        <v>39706</v>
      </c>
    </row>
    <row r="1464" spans="6:6">
      <c r="F1464" s="1849">
        <v>39707</v>
      </c>
    </row>
    <row r="1465" spans="6:6">
      <c r="F1465" s="1849">
        <v>39708</v>
      </c>
    </row>
    <row r="1466" spans="6:6">
      <c r="F1466" s="1849">
        <v>39709</v>
      </c>
    </row>
    <row r="1467" spans="6:6">
      <c r="F1467" s="1849">
        <v>39710</v>
      </c>
    </row>
    <row r="1468" spans="6:6">
      <c r="F1468" s="1849">
        <v>39711</v>
      </c>
    </row>
    <row r="1469" spans="6:6">
      <c r="F1469" s="1849">
        <v>39712</v>
      </c>
    </row>
    <row r="1470" spans="6:6">
      <c r="F1470" s="1849">
        <v>39713</v>
      </c>
    </row>
    <row r="1471" spans="6:6">
      <c r="F1471" s="1849">
        <v>39714</v>
      </c>
    </row>
    <row r="1472" spans="6:6">
      <c r="F1472" s="1849">
        <v>39715</v>
      </c>
    </row>
    <row r="1473" spans="6:6">
      <c r="F1473" s="1849">
        <v>39716</v>
      </c>
    </row>
    <row r="1474" spans="6:6">
      <c r="F1474" s="1849">
        <v>39717</v>
      </c>
    </row>
    <row r="1475" spans="6:6">
      <c r="F1475" s="1849">
        <v>39718</v>
      </c>
    </row>
    <row r="1476" spans="6:6">
      <c r="F1476" s="1849">
        <v>39719</v>
      </c>
    </row>
    <row r="1477" spans="6:6">
      <c r="F1477" s="1849">
        <v>39720</v>
      </c>
    </row>
    <row r="1478" spans="6:6">
      <c r="F1478" s="1849">
        <v>39721</v>
      </c>
    </row>
    <row r="1479" spans="6:6">
      <c r="F1479" s="1849">
        <v>39722</v>
      </c>
    </row>
    <row r="1480" spans="6:6">
      <c r="F1480" s="1849">
        <v>39723</v>
      </c>
    </row>
    <row r="1481" spans="6:6">
      <c r="F1481" s="1849">
        <v>39724</v>
      </c>
    </row>
    <row r="1482" spans="6:6">
      <c r="F1482" s="1849">
        <v>39725</v>
      </c>
    </row>
    <row r="1483" spans="6:6">
      <c r="F1483" s="1849">
        <v>39726</v>
      </c>
    </row>
    <row r="1484" spans="6:6">
      <c r="F1484" s="1849">
        <v>39727</v>
      </c>
    </row>
    <row r="1485" spans="6:6">
      <c r="F1485" s="1849">
        <v>39728</v>
      </c>
    </row>
    <row r="1486" spans="6:6">
      <c r="F1486" s="1849">
        <v>39729</v>
      </c>
    </row>
    <row r="1487" spans="6:6">
      <c r="F1487" s="1849">
        <v>39730</v>
      </c>
    </row>
    <row r="1488" spans="6:6">
      <c r="F1488" s="1849">
        <v>39731</v>
      </c>
    </row>
    <row r="1489" spans="6:6">
      <c r="F1489" s="1849">
        <v>39732</v>
      </c>
    </row>
    <row r="1490" spans="6:6">
      <c r="F1490" s="1849">
        <v>39733</v>
      </c>
    </row>
    <row r="1491" spans="6:6">
      <c r="F1491" s="1849">
        <v>39734</v>
      </c>
    </row>
    <row r="1492" spans="6:6">
      <c r="F1492" s="1849">
        <v>39735</v>
      </c>
    </row>
    <row r="1493" spans="6:6">
      <c r="F1493" s="1849">
        <v>39736</v>
      </c>
    </row>
    <row r="1494" spans="6:6">
      <c r="F1494" s="1849">
        <v>39737</v>
      </c>
    </row>
    <row r="1495" spans="6:6">
      <c r="F1495" s="1849">
        <v>39738</v>
      </c>
    </row>
    <row r="1496" spans="6:6">
      <c r="F1496" s="1849">
        <v>39739</v>
      </c>
    </row>
    <row r="1497" spans="6:6">
      <c r="F1497" s="1849">
        <v>39740</v>
      </c>
    </row>
    <row r="1498" spans="6:6">
      <c r="F1498" s="1849">
        <v>39741</v>
      </c>
    </row>
    <row r="1499" spans="6:6">
      <c r="F1499" s="1849">
        <v>39742</v>
      </c>
    </row>
    <row r="1500" spans="6:6">
      <c r="F1500" s="1849">
        <v>39743</v>
      </c>
    </row>
    <row r="1501" spans="6:6">
      <c r="F1501" s="1849">
        <v>39744</v>
      </c>
    </row>
    <row r="1502" spans="6:6">
      <c r="F1502" s="1849">
        <v>39745</v>
      </c>
    </row>
    <row r="1503" spans="6:6">
      <c r="F1503" s="1849">
        <v>39746</v>
      </c>
    </row>
    <row r="1504" spans="6:6">
      <c r="F1504" s="1849">
        <v>39747</v>
      </c>
    </row>
    <row r="1505" spans="6:6">
      <c r="F1505" s="1849">
        <v>39748</v>
      </c>
    </row>
    <row r="1506" spans="6:6">
      <c r="F1506" s="1849">
        <v>39749</v>
      </c>
    </row>
    <row r="1507" spans="6:6">
      <c r="F1507" s="1849">
        <v>39750</v>
      </c>
    </row>
    <row r="1508" spans="6:6">
      <c r="F1508" s="1849">
        <v>39751</v>
      </c>
    </row>
    <row r="1509" spans="6:6">
      <c r="F1509" s="1849">
        <v>39752</v>
      </c>
    </row>
    <row r="1510" spans="6:6">
      <c r="F1510" s="1849">
        <v>39753</v>
      </c>
    </row>
    <row r="1511" spans="6:6">
      <c r="F1511" s="1849">
        <v>39754</v>
      </c>
    </row>
    <row r="1512" spans="6:6">
      <c r="F1512" s="1849">
        <v>39755</v>
      </c>
    </row>
    <row r="1513" spans="6:6">
      <c r="F1513" s="1849">
        <v>39756</v>
      </c>
    </row>
    <row r="1514" spans="6:6">
      <c r="F1514" s="1849">
        <v>39757</v>
      </c>
    </row>
    <row r="1515" spans="6:6">
      <c r="F1515" s="1849">
        <v>39758</v>
      </c>
    </row>
    <row r="1516" spans="6:6">
      <c r="F1516" s="1849">
        <v>39759</v>
      </c>
    </row>
    <row r="1517" spans="6:6">
      <c r="F1517" s="1849">
        <v>39760</v>
      </c>
    </row>
    <row r="1518" spans="6:6">
      <c r="F1518" s="1849">
        <v>39761</v>
      </c>
    </row>
    <row r="1519" spans="6:6">
      <c r="F1519" s="1849">
        <v>39762</v>
      </c>
    </row>
    <row r="1520" spans="6:6">
      <c r="F1520" s="1849">
        <v>39763</v>
      </c>
    </row>
    <row r="1521" spans="6:6">
      <c r="F1521" s="1849">
        <v>39764</v>
      </c>
    </row>
    <row r="1522" spans="6:6">
      <c r="F1522" s="1849">
        <v>39765</v>
      </c>
    </row>
    <row r="1523" spans="6:6">
      <c r="F1523" s="1849">
        <v>39766</v>
      </c>
    </row>
    <row r="1524" spans="6:6">
      <c r="F1524" s="1849">
        <v>39767</v>
      </c>
    </row>
    <row r="1525" spans="6:6">
      <c r="F1525" s="1849">
        <v>39768</v>
      </c>
    </row>
    <row r="1526" spans="6:6">
      <c r="F1526" s="1849">
        <v>39769</v>
      </c>
    </row>
    <row r="1527" spans="6:6">
      <c r="F1527" s="1849">
        <v>39770</v>
      </c>
    </row>
    <row r="1528" spans="6:6">
      <c r="F1528" s="1849">
        <v>39771</v>
      </c>
    </row>
    <row r="1529" spans="6:6">
      <c r="F1529" s="1849">
        <v>39772</v>
      </c>
    </row>
    <row r="1530" spans="6:6">
      <c r="F1530" s="1849">
        <v>39773</v>
      </c>
    </row>
    <row r="1531" spans="6:6">
      <c r="F1531" s="1849">
        <v>39774</v>
      </c>
    </row>
    <row r="1532" spans="6:6">
      <c r="F1532" s="1849">
        <v>39775</v>
      </c>
    </row>
    <row r="1533" spans="6:6">
      <c r="F1533" s="1849">
        <v>39776</v>
      </c>
    </row>
    <row r="1534" spans="6:6">
      <c r="F1534" s="1849">
        <v>39777</v>
      </c>
    </row>
    <row r="1535" spans="6:6">
      <c r="F1535" s="1849">
        <v>39778</v>
      </c>
    </row>
    <row r="1536" spans="6:6">
      <c r="F1536" s="1849">
        <v>39779</v>
      </c>
    </row>
    <row r="1537" spans="6:6">
      <c r="F1537" s="1849">
        <v>39780</v>
      </c>
    </row>
    <row r="1538" spans="6:6">
      <c r="F1538" s="1849">
        <v>39781</v>
      </c>
    </row>
    <row r="1539" spans="6:6">
      <c r="F1539" s="1849">
        <v>39782</v>
      </c>
    </row>
    <row r="1540" spans="6:6">
      <c r="F1540" s="1849">
        <v>39783</v>
      </c>
    </row>
    <row r="1541" spans="6:6">
      <c r="F1541" s="1849">
        <v>39784</v>
      </c>
    </row>
    <row r="1542" spans="6:6">
      <c r="F1542" s="1849">
        <v>39785</v>
      </c>
    </row>
    <row r="1543" spans="6:6">
      <c r="F1543" s="1849">
        <v>39786</v>
      </c>
    </row>
    <row r="1544" spans="6:6">
      <c r="F1544" s="1849">
        <v>39787</v>
      </c>
    </row>
    <row r="1545" spans="6:6">
      <c r="F1545" s="1849">
        <v>39788</v>
      </c>
    </row>
    <row r="1546" spans="6:6">
      <c r="F1546" s="1849">
        <v>39789</v>
      </c>
    </row>
    <row r="1547" spans="6:6">
      <c r="F1547" s="1849">
        <v>39790</v>
      </c>
    </row>
    <row r="1548" spans="6:6">
      <c r="F1548" s="1849">
        <v>39791</v>
      </c>
    </row>
    <row r="1549" spans="6:6">
      <c r="F1549" s="1849">
        <v>39792</v>
      </c>
    </row>
    <row r="1550" spans="6:6">
      <c r="F1550" s="1849">
        <v>39793</v>
      </c>
    </row>
    <row r="1551" spans="6:6">
      <c r="F1551" s="1849">
        <v>39794</v>
      </c>
    </row>
    <row r="1552" spans="6:6">
      <c r="F1552" s="1849">
        <v>39795</v>
      </c>
    </row>
    <row r="1553" spans="6:6">
      <c r="F1553" s="1849">
        <v>39796</v>
      </c>
    </row>
    <row r="1554" spans="6:6">
      <c r="F1554" s="1849">
        <v>39797</v>
      </c>
    </row>
    <row r="1555" spans="6:6">
      <c r="F1555" s="1849">
        <v>39798</v>
      </c>
    </row>
    <row r="1556" spans="6:6">
      <c r="F1556" s="1849">
        <v>39799</v>
      </c>
    </row>
    <row r="1557" spans="6:6">
      <c r="F1557" s="1849">
        <v>39800</v>
      </c>
    </row>
    <row r="1558" spans="6:6">
      <c r="F1558" s="1849">
        <v>39801</v>
      </c>
    </row>
    <row r="1559" spans="6:6">
      <c r="F1559" s="1849">
        <v>39802</v>
      </c>
    </row>
    <row r="1560" spans="6:6">
      <c r="F1560" s="1849">
        <v>39803</v>
      </c>
    </row>
    <row r="1561" spans="6:6">
      <c r="F1561" s="1849">
        <v>39804</v>
      </c>
    </row>
    <row r="1562" spans="6:6">
      <c r="F1562" s="1849">
        <v>39805</v>
      </c>
    </row>
    <row r="1563" spans="6:6">
      <c r="F1563" s="1849">
        <v>39806</v>
      </c>
    </row>
    <row r="1564" spans="6:6">
      <c r="F1564" s="1849">
        <v>39807</v>
      </c>
    </row>
    <row r="1565" spans="6:6">
      <c r="F1565" s="1849">
        <v>39808</v>
      </c>
    </row>
    <row r="1566" spans="6:6">
      <c r="F1566" s="1849">
        <v>39809</v>
      </c>
    </row>
    <row r="1567" spans="6:6">
      <c r="F1567" s="1849">
        <v>39810</v>
      </c>
    </row>
    <row r="1568" spans="6:6">
      <c r="F1568" s="1849">
        <v>39811</v>
      </c>
    </row>
    <row r="1569" spans="6:6">
      <c r="F1569" s="1849">
        <v>39812</v>
      </c>
    </row>
    <row r="1570" spans="6:6">
      <c r="F1570" s="1849">
        <v>39813</v>
      </c>
    </row>
    <row r="1571" spans="6:6">
      <c r="F1571" s="1849">
        <v>39814</v>
      </c>
    </row>
    <row r="1572" spans="6:6">
      <c r="F1572" s="1849">
        <v>39815</v>
      </c>
    </row>
    <row r="1573" spans="6:6">
      <c r="F1573" s="1849">
        <v>39816</v>
      </c>
    </row>
    <row r="1574" spans="6:6">
      <c r="F1574" s="1849">
        <v>39817</v>
      </c>
    </row>
    <row r="1575" spans="6:6">
      <c r="F1575" s="1849">
        <v>39818</v>
      </c>
    </row>
    <row r="1576" spans="6:6">
      <c r="F1576" s="1849">
        <v>39819</v>
      </c>
    </row>
    <row r="1577" spans="6:6">
      <c r="F1577" s="1849">
        <v>39820</v>
      </c>
    </row>
    <row r="1578" spans="6:6">
      <c r="F1578" s="1849">
        <v>39821</v>
      </c>
    </row>
    <row r="1579" spans="6:6">
      <c r="F1579" s="1849">
        <v>39822</v>
      </c>
    </row>
    <row r="1580" spans="6:6">
      <c r="F1580" s="1849">
        <v>39823</v>
      </c>
    </row>
    <row r="1581" spans="6:6">
      <c r="F1581" s="1849">
        <v>39824</v>
      </c>
    </row>
    <row r="1582" spans="6:6">
      <c r="F1582" s="1849">
        <v>39825</v>
      </c>
    </row>
    <row r="1583" spans="6:6">
      <c r="F1583" s="1849">
        <v>39826</v>
      </c>
    </row>
    <row r="1584" spans="6:6">
      <c r="F1584" s="1849">
        <v>39827</v>
      </c>
    </row>
    <row r="1585" spans="6:6">
      <c r="F1585" s="1849">
        <v>39828</v>
      </c>
    </row>
    <row r="1586" spans="6:6">
      <c r="F1586" s="1849">
        <v>39829</v>
      </c>
    </row>
    <row r="1587" spans="6:6">
      <c r="F1587" s="1849">
        <v>39830</v>
      </c>
    </row>
    <row r="1588" spans="6:6">
      <c r="F1588" s="1849">
        <v>39831</v>
      </c>
    </row>
    <row r="1589" spans="6:6">
      <c r="F1589" s="1849">
        <v>39832</v>
      </c>
    </row>
    <row r="1590" spans="6:6">
      <c r="F1590" s="1849">
        <v>39833</v>
      </c>
    </row>
    <row r="1591" spans="6:6">
      <c r="F1591" s="1849">
        <v>39834</v>
      </c>
    </row>
    <row r="1592" spans="6:6">
      <c r="F1592" s="1849">
        <v>39835</v>
      </c>
    </row>
    <row r="1593" spans="6:6">
      <c r="F1593" s="1849">
        <v>39836</v>
      </c>
    </row>
    <row r="1594" spans="6:6">
      <c r="F1594" s="1849">
        <v>39837</v>
      </c>
    </row>
    <row r="1595" spans="6:6">
      <c r="F1595" s="1849">
        <v>39838</v>
      </c>
    </row>
    <row r="1596" spans="6:6">
      <c r="F1596" s="1849">
        <v>39839</v>
      </c>
    </row>
    <row r="1597" spans="6:6">
      <c r="F1597" s="1849">
        <v>39840</v>
      </c>
    </row>
    <row r="1598" spans="6:6">
      <c r="F1598" s="1849">
        <v>39841</v>
      </c>
    </row>
    <row r="1599" spans="6:6">
      <c r="F1599" s="1849">
        <v>39842</v>
      </c>
    </row>
    <row r="1600" spans="6:6">
      <c r="F1600" s="1849">
        <v>39843</v>
      </c>
    </row>
    <row r="1601" spans="6:6">
      <c r="F1601" s="1849">
        <v>39844</v>
      </c>
    </row>
    <row r="1602" spans="6:6">
      <c r="F1602" s="1849">
        <v>39845</v>
      </c>
    </row>
    <row r="1603" spans="6:6">
      <c r="F1603" s="1849">
        <v>39846</v>
      </c>
    </row>
    <row r="1604" spans="6:6">
      <c r="F1604" s="1849">
        <v>39847</v>
      </c>
    </row>
    <row r="1605" spans="6:6">
      <c r="F1605" s="1849">
        <v>39848</v>
      </c>
    </row>
    <row r="1606" spans="6:6">
      <c r="F1606" s="1849">
        <v>39849</v>
      </c>
    </row>
    <row r="1607" spans="6:6">
      <c r="F1607" s="1849">
        <v>39850</v>
      </c>
    </row>
    <row r="1608" spans="6:6">
      <c r="F1608" s="1849">
        <v>39851</v>
      </c>
    </row>
    <row r="1609" spans="6:6">
      <c r="F1609" s="1849">
        <v>39852</v>
      </c>
    </row>
    <row r="1610" spans="6:6">
      <c r="F1610" s="1849">
        <v>39853</v>
      </c>
    </row>
    <row r="1611" spans="6:6">
      <c r="F1611" s="1849">
        <v>39854</v>
      </c>
    </row>
    <row r="1612" spans="6:6">
      <c r="F1612" s="1849">
        <v>39855</v>
      </c>
    </row>
    <row r="1613" spans="6:6">
      <c r="F1613" s="1849">
        <v>39856</v>
      </c>
    </row>
    <row r="1614" spans="6:6">
      <c r="F1614" s="1849">
        <v>39857</v>
      </c>
    </row>
    <row r="1615" spans="6:6">
      <c r="F1615" s="1849">
        <v>39858</v>
      </c>
    </row>
    <row r="1616" spans="6:6">
      <c r="F1616" s="1849">
        <v>39859</v>
      </c>
    </row>
    <row r="1617" spans="6:6">
      <c r="F1617" s="1849">
        <v>39860</v>
      </c>
    </row>
    <row r="1618" spans="6:6">
      <c r="F1618" s="1849">
        <v>39861</v>
      </c>
    </row>
    <row r="1619" spans="6:6">
      <c r="F1619" s="1849">
        <v>39862</v>
      </c>
    </row>
    <row r="1620" spans="6:6">
      <c r="F1620" s="1849">
        <v>39863</v>
      </c>
    </row>
    <row r="1621" spans="6:6">
      <c r="F1621" s="1849">
        <v>39864</v>
      </c>
    </row>
    <row r="1622" spans="6:6">
      <c r="F1622" s="1849">
        <v>39865</v>
      </c>
    </row>
    <row r="1623" spans="6:6">
      <c r="F1623" s="1849">
        <v>39866</v>
      </c>
    </row>
    <row r="1624" spans="6:6">
      <c r="F1624" s="1849">
        <v>39867</v>
      </c>
    </row>
    <row r="1625" spans="6:6">
      <c r="F1625" s="1849">
        <v>39868</v>
      </c>
    </row>
    <row r="1626" spans="6:6">
      <c r="F1626" s="1849">
        <v>39869</v>
      </c>
    </row>
    <row r="1627" spans="6:6">
      <c r="F1627" s="1849">
        <v>39870</v>
      </c>
    </row>
    <row r="1628" spans="6:6">
      <c r="F1628" s="1849">
        <v>39871</v>
      </c>
    </row>
    <row r="1629" spans="6:6">
      <c r="F1629" s="1849">
        <v>39872</v>
      </c>
    </row>
    <row r="1630" spans="6:6">
      <c r="F1630" s="1849">
        <v>39873</v>
      </c>
    </row>
    <row r="1631" spans="6:6">
      <c r="F1631" s="1849">
        <v>39874</v>
      </c>
    </row>
    <row r="1632" spans="6:6">
      <c r="F1632" s="1849">
        <v>39875</v>
      </c>
    </row>
    <row r="1633" spans="6:6">
      <c r="F1633" s="1849">
        <v>39876</v>
      </c>
    </row>
    <row r="1634" spans="6:6">
      <c r="F1634" s="1849">
        <v>39877</v>
      </c>
    </row>
    <row r="1635" spans="6:6">
      <c r="F1635" s="1849">
        <v>39878</v>
      </c>
    </row>
    <row r="1636" spans="6:6">
      <c r="F1636" s="1849">
        <v>39879</v>
      </c>
    </row>
    <row r="1637" spans="6:6">
      <c r="F1637" s="1849">
        <v>39880</v>
      </c>
    </row>
    <row r="1638" spans="6:6">
      <c r="F1638" s="1849">
        <v>39881</v>
      </c>
    </row>
    <row r="1639" spans="6:6">
      <c r="F1639" s="1849">
        <v>39882</v>
      </c>
    </row>
    <row r="1640" spans="6:6">
      <c r="F1640" s="1849">
        <v>39883</v>
      </c>
    </row>
    <row r="1641" spans="6:6">
      <c r="F1641" s="1849">
        <v>39884</v>
      </c>
    </row>
    <row r="1642" spans="6:6">
      <c r="F1642" s="1849">
        <v>39885</v>
      </c>
    </row>
    <row r="1643" spans="6:6">
      <c r="F1643" s="1849">
        <v>39886</v>
      </c>
    </row>
    <row r="1644" spans="6:6">
      <c r="F1644" s="1849">
        <v>39887</v>
      </c>
    </row>
    <row r="1645" spans="6:6">
      <c r="F1645" s="1849">
        <v>39888</v>
      </c>
    </row>
    <row r="1646" spans="6:6">
      <c r="F1646" s="1849">
        <v>39889</v>
      </c>
    </row>
    <row r="1647" spans="6:6">
      <c r="F1647" s="1849">
        <v>39890</v>
      </c>
    </row>
    <row r="1648" spans="6:6">
      <c r="F1648" s="1849">
        <v>39891</v>
      </c>
    </row>
    <row r="1649" spans="6:6">
      <c r="F1649" s="1849">
        <v>39892</v>
      </c>
    </row>
    <row r="1650" spans="6:6">
      <c r="F1650" s="1849">
        <v>39893</v>
      </c>
    </row>
    <row r="1651" spans="6:6">
      <c r="F1651" s="1849">
        <v>39894</v>
      </c>
    </row>
    <row r="1652" spans="6:6">
      <c r="F1652" s="1849">
        <v>39895</v>
      </c>
    </row>
    <row r="1653" spans="6:6">
      <c r="F1653" s="1849">
        <v>39896</v>
      </c>
    </row>
    <row r="1654" spans="6:6">
      <c r="F1654" s="1849">
        <v>39897</v>
      </c>
    </row>
    <row r="1655" spans="6:6">
      <c r="F1655" s="1849">
        <v>39898</v>
      </c>
    </row>
    <row r="1656" spans="6:6">
      <c r="F1656" s="1849">
        <v>39899</v>
      </c>
    </row>
    <row r="1657" spans="6:6">
      <c r="F1657" s="1849">
        <v>39900</v>
      </c>
    </row>
    <row r="1658" spans="6:6">
      <c r="F1658" s="1849">
        <v>39901</v>
      </c>
    </row>
    <row r="1659" spans="6:6">
      <c r="F1659" s="1849">
        <v>39902</v>
      </c>
    </row>
    <row r="1660" spans="6:6">
      <c r="F1660" s="1849">
        <v>39903</v>
      </c>
    </row>
    <row r="1661" spans="6:6">
      <c r="F1661" s="1849">
        <v>39904</v>
      </c>
    </row>
    <row r="1662" spans="6:6">
      <c r="F1662" s="1849">
        <v>39905</v>
      </c>
    </row>
    <row r="1663" spans="6:6">
      <c r="F1663" s="1849">
        <v>39906</v>
      </c>
    </row>
    <row r="1664" spans="6:6">
      <c r="F1664" s="1849">
        <v>39907</v>
      </c>
    </row>
    <row r="1665" spans="6:6">
      <c r="F1665" s="1849">
        <v>39908</v>
      </c>
    </row>
    <row r="1666" spans="6:6">
      <c r="F1666" s="1849">
        <v>39909</v>
      </c>
    </row>
    <row r="1667" spans="6:6">
      <c r="F1667" s="1849">
        <v>39910</v>
      </c>
    </row>
    <row r="1668" spans="6:6">
      <c r="F1668" s="1849">
        <v>39911</v>
      </c>
    </row>
    <row r="1669" spans="6:6">
      <c r="F1669" s="1849">
        <v>39912</v>
      </c>
    </row>
    <row r="1670" spans="6:6">
      <c r="F1670" s="1849">
        <v>39913</v>
      </c>
    </row>
    <row r="1671" spans="6:6">
      <c r="F1671" s="1849">
        <v>39914</v>
      </c>
    </row>
    <row r="1672" spans="6:6">
      <c r="F1672" s="1849">
        <v>39915</v>
      </c>
    </row>
    <row r="1673" spans="6:6">
      <c r="F1673" s="1849">
        <v>39916</v>
      </c>
    </row>
    <row r="1674" spans="6:6">
      <c r="F1674" s="1849">
        <v>39917</v>
      </c>
    </row>
    <row r="1675" spans="6:6">
      <c r="F1675" s="1849">
        <v>39918</v>
      </c>
    </row>
    <row r="1676" spans="6:6">
      <c r="F1676" s="1849">
        <v>39919</v>
      </c>
    </row>
    <row r="1677" spans="6:6">
      <c r="F1677" s="1849">
        <v>39920</v>
      </c>
    </row>
    <row r="1678" spans="6:6">
      <c r="F1678" s="1849">
        <v>39921</v>
      </c>
    </row>
    <row r="1679" spans="6:6">
      <c r="F1679" s="1849">
        <v>39922</v>
      </c>
    </row>
    <row r="1680" spans="6:6">
      <c r="F1680" s="1849">
        <v>39923</v>
      </c>
    </row>
    <row r="1681" spans="6:6">
      <c r="F1681" s="1849">
        <v>39924</v>
      </c>
    </row>
    <row r="1682" spans="6:6">
      <c r="F1682" s="1849">
        <v>39925</v>
      </c>
    </row>
    <row r="1683" spans="6:6">
      <c r="F1683" s="1849">
        <v>39926</v>
      </c>
    </row>
    <row r="1684" spans="6:6">
      <c r="F1684" s="1849">
        <v>39927</v>
      </c>
    </row>
    <row r="1685" spans="6:6">
      <c r="F1685" s="1849">
        <v>39928</v>
      </c>
    </row>
    <row r="1686" spans="6:6">
      <c r="F1686" s="1849">
        <v>39929</v>
      </c>
    </row>
    <row r="1687" spans="6:6">
      <c r="F1687" s="1849">
        <v>39930</v>
      </c>
    </row>
    <row r="1688" spans="6:6">
      <c r="F1688" s="1849">
        <v>39931</v>
      </c>
    </row>
    <row r="1689" spans="6:6">
      <c r="F1689" s="1849">
        <v>39932</v>
      </c>
    </row>
    <row r="1690" spans="6:6">
      <c r="F1690" s="1849">
        <v>39933</v>
      </c>
    </row>
    <row r="1691" spans="6:6">
      <c r="F1691" s="1849">
        <v>39934</v>
      </c>
    </row>
    <row r="1692" spans="6:6">
      <c r="F1692" s="1849">
        <v>39935</v>
      </c>
    </row>
    <row r="1693" spans="6:6">
      <c r="F1693" s="1849">
        <v>39936</v>
      </c>
    </row>
    <row r="1694" spans="6:6">
      <c r="F1694" s="1849">
        <v>39937</v>
      </c>
    </row>
    <row r="1695" spans="6:6">
      <c r="F1695" s="1849">
        <v>39938</v>
      </c>
    </row>
    <row r="1696" spans="6:6">
      <c r="F1696" s="1849">
        <v>39939</v>
      </c>
    </row>
    <row r="1697" spans="6:6">
      <c r="F1697" s="1849">
        <v>39940</v>
      </c>
    </row>
    <row r="1698" spans="6:6">
      <c r="F1698" s="1849">
        <v>39941</v>
      </c>
    </row>
    <row r="1699" spans="6:6">
      <c r="F1699" s="1849">
        <v>39942</v>
      </c>
    </row>
    <row r="1700" spans="6:6">
      <c r="F1700" s="1849">
        <v>39943</v>
      </c>
    </row>
    <row r="1701" spans="6:6">
      <c r="F1701" s="1849">
        <v>39944</v>
      </c>
    </row>
    <row r="1702" spans="6:6">
      <c r="F1702" s="1849">
        <v>39945</v>
      </c>
    </row>
    <row r="1703" spans="6:6">
      <c r="F1703" s="1849">
        <v>39946</v>
      </c>
    </row>
    <row r="1704" spans="6:6">
      <c r="F1704" s="1849">
        <v>39947</v>
      </c>
    </row>
    <row r="1705" spans="6:6">
      <c r="F1705" s="1849">
        <v>39948</v>
      </c>
    </row>
    <row r="1706" spans="6:6">
      <c r="F1706" s="1849">
        <v>39949</v>
      </c>
    </row>
    <row r="1707" spans="6:6">
      <c r="F1707" s="1849">
        <v>39950</v>
      </c>
    </row>
    <row r="1708" spans="6:6">
      <c r="F1708" s="1849">
        <v>39951</v>
      </c>
    </row>
    <row r="1709" spans="6:6">
      <c r="F1709" s="1849">
        <v>39952</v>
      </c>
    </row>
    <row r="1710" spans="6:6">
      <c r="F1710" s="1849">
        <v>39953</v>
      </c>
    </row>
    <row r="1711" spans="6:6">
      <c r="F1711" s="1849">
        <v>39954</v>
      </c>
    </row>
    <row r="1712" spans="6:6">
      <c r="F1712" s="1849">
        <v>39955</v>
      </c>
    </row>
    <row r="1713" spans="6:6">
      <c r="F1713" s="1849">
        <v>39956</v>
      </c>
    </row>
    <row r="1714" spans="6:6">
      <c r="F1714" s="1849">
        <v>39957</v>
      </c>
    </row>
    <row r="1715" spans="6:6">
      <c r="F1715" s="1849">
        <v>39958</v>
      </c>
    </row>
    <row r="1716" spans="6:6">
      <c r="F1716" s="1849">
        <v>39959</v>
      </c>
    </row>
    <row r="1717" spans="6:6">
      <c r="F1717" s="1849">
        <v>39960</v>
      </c>
    </row>
    <row r="1718" spans="6:6">
      <c r="F1718" s="1849">
        <v>39961</v>
      </c>
    </row>
    <row r="1719" spans="6:6">
      <c r="F1719" s="1849">
        <v>39962</v>
      </c>
    </row>
    <row r="1720" spans="6:6">
      <c r="F1720" s="1849">
        <v>39963</v>
      </c>
    </row>
    <row r="1721" spans="6:6">
      <c r="F1721" s="1849">
        <v>39964</v>
      </c>
    </row>
    <row r="1722" spans="6:6">
      <c r="F1722" s="1849">
        <v>39965</v>
      </c>
    </row>
    <row r="1723" spans="6:6">
      <c r="F1723" s="1849">
        <v>39966</v>
      </c>
    </row>
    <row r="1724" spans="6:6">
      <c r="F1724" s="1849">
        <v>39967</v>
      </c>
    </row>
    <row r="1725" spans="6:6">
      <c r="F1725" s="1849">
        <v>39968</v>
      </c>
    </row>
    <row r="1726" spans="6:6">
      <c r="F1726" s="1849">
        <v>39969</v>
      </c>
    </row>
    <row r="1727" spans="6:6">
      <c r="F1727" s="1849">
        <v>39970</v>
      </c>
    </row>
    <row r="1728" spans="6:6">
      <c r="F1728" s="1849">
        <v>39971</v>
      </c>
    </row>
    <row r="1729" spans="6:6">
      <c r="F1729" s="1849">
        <v>39972</v>
      </c>
    </row>
    <row r="1730" spans="6:6">
      <c r="F1730" s="1849">
        <v>39973</v>
      </c>
    </row>
    <row r="1731" spans="6:6">
      <c r="F1731" s="1849">
        <v>39974</v>
      </c>
    </row>
    <row r="1732" spans="6:6">
      <c r="F1732" s="1849">
        <v>39975</v>
      </c>
    </row>
    <row r="1733" spans="6:6">
      <c r="F1733" s="1849">
        <v>39976</v>
      </c>
    </row>
    <row r="1734" spans="6:6">
      <c r="F1734" s="1849">
        <v>39977</v>
      </c>
    </row>
    <row r="1735" spans="6:6">
      <c r="F1735" s="1849">
        <v>39978</v>
      </c>
    </row>
    <row r="1736" spans="6:6">
      <c r="F1736" s="1849">
        <v>39979</v>
      </c>
    </row>
    <row r="1737" spans="6:6">
      <c r="F1737" s="1849">
        <v>39980</v>
      </c>
    </row>
    <row r="1738" spans="6:6">
      <c r="F1738" s="1849">
        <v>39981</v>
      </c>
    </row>
    <row r="1739" spans="6:6">
      <c r="F1739" s="1849">
        <v>39982</v>
      </c>
    </row>
    <row r="1740" spans="6:6">
      <c r="F1740" s="1849">
        <v>39983</v>
      </c>
    </row>
    <row r="1741" spans="6:6">
      <c r="F1741" s="1849">
        <v>39984</v>
      </c>
    </row>
    <row r="1742" spans="6:6">
      <c r="F1742" s="1849">
        <v>39985</v>
      </c>
    </row>
    <row r="1743" spans="6:6">
      <c r="F1743" s="1849">
        <v>39986</v>
      </c>
    </row>
    <row r="1744" spans="6:6">
      <c r="F1744" s="1849">
        <v>39987</v>
      </c>
    </row>
    <row r="1745" spans="6:6">
      <c r="F1745" s="1849">
        <v>39988</v>
      </c>
    </row>
    <row r="1746" spans="6:6">
      <c r="F1746" s="1849">
        <v>39989</v>
      </c>
    </row>
    <row r="1747" spans="6:6">
      <c r="F1747" s="1849">
        <v>39990</v>
      </c>
    </row>
    <row r="1748" spans="6:6">
      <c r="F1748" s="1849">
        <v>39991</v>
      </c>
    </row>
    <row r="1749" spans="6:6">
      <c r="F1749" s="1849">
        <v>39992</v>
      </c>
    </row>
    <row r="1750" spans="6:6">
      <c r="F1750" s="1849">
        <v>39993</v>
      </c>
    </row>
    <row r="1751" spans="6:6">
      <c r="F1751" s="1849">
        <v>39994</v>
      </c>
    </row>
    <row r="1752" spans="6:6">
      <c r="F1752" s="1849">
        <v>39995</v>
      </c>
    </row>
    <row r="1753" spans="6:6">
      <c r="F1753" s="1849">
        <v>39996</v>
      </c>
    </row>
    <row r="1754" spans="6:6">
      <c r="F1754" s="1849">
        <v>39997</v>
      </c>
    </row>
    <row r="1755" spans="6:6">
      <c r="F1755" s="1849">
        <v>39998</v>
      </c>
    </row>
    <row r="1756" spans="6:6">
      <c r="F1756" s="1849">
        <v>39999</v>
      </c>
    </row>
    <row r="1757" spans="6:6">
      <c r="F1757" s="1849">
        <v>40000</v>
      </c>
    </row>
    <row r="1758" spans="6:6">
      <c r="F1758" s="1849">
        <v>40001</v>
      </c>
    </row>
    <row r="1759" spans="6:6">
      <c r="F1759" s="1849">
        <v>40002</v>
      </c>
    </row>
    <row r="1760" spans="6:6">
      <c r="F1760" s="1849">
        <v>40003</v>
      </c>
    </row>
    <row r="1761" spans="6:6">
      <c r="F1761" s="1849">
        <v>40004</v>
      </c>
    </row>
    <row r="1762" spans="6:6">
      <c r="F1762" s="1849">
        <v>40005</v>
      </c>
    </row>
    <row r="1763" spans="6:6">
      <c r="F1763" s="1849">
        <v>40006</v>
      </c>
    </row>
    <row r="1764" spans="6:6">
      <c r="F1764" s="1849">
        <v>40007</v>
      </c>
    </row>
    <row r="1765" spans="6:6">
      <c r="F1765" s="1849">
        <v>40008</v>
      </c>
    </row>
    <row r="1766" spans="6:6">
      <c r="F1766" s="1849">
        <v>40009</v>
      </c>
    </row>
    <row r="1767" spans="6:6">
      <c r="F1767" s="1849">
        <v>40010</v>
      </c>
    </row>
  </sheetData>
  <mergeCells count="15">
    <mergeCell ref="B1:G1"/>
    <mergeCell ref="B12:G12"/>
    <mergeCell ref="B72:G73"/>
    <mergeCell ref="B76:G77"/>
    <mergeCell ref="C40:G40"/>
    <mergeCell ref="B3:G3"/>
    <mergeCell ref="C41:G41"/>
    <mergeCell ref="C43:G43"/>
    <mergeCell ref="B82:G82"/>
    <mergeCell ref="B37:G37"/>
    <mergeCell ref="C39:K39"/>
    <mergeCell ref="C42:K42"/>
    <mergeCell ref="C44:G44"/>
    <mergeCell ref="C45:G45"/>
    <mergeCell ref="I43:L43"/>
  </mergeCells>
  <phoneticPr fontId="0" type="noConversion"/>
  <dataValidations count="2">
    <dataValidation type="list" allowBlank="1" showInputMessage="1" showErrorMessage="1" sqref="C45:G45">
      <formula1>$B$99:$B$110</formula1>
    </dataValidation>
    <dataValidation type="list" allowBlank="1" showInputMessage="1" showErrorMessage="1" sqref="F50:F54">
      <formula1>$F$109:$F$1768</formula1>
    </dataValidation>
  </dataValidations>
  <printOptions horizontalCentered="1"/>
  <pageMargins left="0" right="0" top="0.5" bottom="0.5" header="0.5" footer="0.5"/>
  <pageSetup scale="73" fitToHeight="2" orientation="landscape" r:id="rId1"/>
  <headerFooter alignWithMargins="0">
    <oddFooter>&amp;L&amp;D    &amp;T
&amp;R&amp;F</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sheetPr codeName="Sheet16"/>
  <dimension ref="A1:BJ1710"/>
  <sheetViews>
    <sheetView zoomScaleNormal="100" workbookViewId="0">
      <selection activeCell="A11" sqref="A11"/>
    </sheetView>
  </sheetViews>
  <sheetFormatPr defaultColWidth="9.140625" defaultRowHeight="12.75"/>
  <cols>
    <col min="1" max="1" width="9.140625" customWidth="1"/>
    <col min="2" max="2" width="5.28515625" customWidth="1"/>
    <col min="3" max="3" width="2" customWidth="1"/>
    <col min="4" max="4" width="5.28515625" customWidth="1"/>
    <col min="5" max="5" width="4" customWidth="1"/>
    <col min="6" max="6" width="10.28515625" customWidth="1"/>
    <col min="7" max="7" width="19.7109375" customWidth="1"/>
    <col min="8" max="10" width="9.140625" customWidth="1"/>
    <col min="11" max="11" width="10.5703125" customWidth="1"/>
    <col min="12" max="13" width="9.140625" customWidth="1"/>
    <col min="14" max="14" width="10.7109375" customWidth="1"/>
  </cols>
  <sheetData>
    <row r="1" spans="1:16" ht="20.25" customHeight="1" thickBot="1">
      <c r="A1" s="2752" t="s">
        <v>303</v>
      </c>
      <c r="B1" s="2753"/>
      <c r="C1" s="2753"/>
      <c r="D1" s="2753"/>
      <c r="E1" s="2753"/>
      <c r="F1" s="2753"/>
      <c r="G1" s="2753"/>
      <c r="H1" s="2753"/>
      <c r="I1" s="2753"/>
      <c r="J1" s="2753"/>
      <c r="K1" s="2753"/>
      <c r="L1" s="2753"/>
      <c r="M1" s="2753"/>
    </row>
    <row r="2" spans="1:16" ht="18" customHeight="1" thickBot="1">
      <c r="A2" s="2738" t="s">
        <v>4184</v>
      </c>
      <c r="B2" s="2738"/>
      <c r="C2" s="2738"/>
      <c r="D2" s="2738"/>
      <c r="E2" s="2738"/>
      <c r="F2" s="2738"/>
      <c r="G2" s="2738"/>
      <c r="H2" s="1921"/>
      <c r="I2" s="1921"/>
      <c r="J2" s="1921"/>
      <c r="K2" s="1921"/>
      <c r="L2" s="1921"/>
      <c r="M2" s="1921"/>
    </row>
    <row r="3" spans="1:16" ht="57.75" customHeight="1" thickTop="1" thickBot="1">
      <c r="A3" s="2763" t="s">
        <v>1300</v>
      </c>
      <c r="B3" s="2764"/>
      <c r="C3" s="2764"/>
      <c r="D3" s="2764"/>
      <c r="E3" s="2764"/>
      <c r="F3" s="2764"/>
      <c r="G3" s="2764"/>
      <c r="H3" s="2765"/>
      <c r="I3" s="2765"/>
      <c r="J3" s="2765"/>
      <c r="K3" s="2765"/>
      <c r="L3" s="2765"/>
      <c r="M3" s="2766"/>
    </row>
    <row r="4" spans="1:16" ht="8.25" customHeight="1" thickTop="1" thickBot="1">
      <c r="A4" s="959"/>
      <c r="B4" s="950"/>
      <c r="C4" s="950"/>
      <c r="D4" s="950"/>
      <c r="E4" s="950"/>
      <c r="F4" s="950"/>
      <c r="G4" s="950"/>
      <c r="H4" s="950"/>
      <c r="I4" s="950"/>
      <c r="J4" s="950"/>
      <c r="K4" s="950"/>
      <c r="L4" s="950"/>
      <c r="M4" s="950"/>
    </row>
    <row r="5" spans="1:16" ht="18" customHeight="1" thickBot="1">
      <c r="A5" s="2754" t="s">
        <v>4182</v>
      </c>
      <c r="B5" s="2596"/>
      <c r="C5" s="2596"/>
      <c r="D5" s="2596"/>
      <c r="E5" s="2596"/>
      <c r="F5" s="2596"/>
      <c r="G5" s="2755" t="str">
        <f>+'Financial Summary'!B4</f>
        <v>IEEE - International Conference on Plasma Science 2008</v>
      </c>
      <c r="H5" s="2756"/>
      <c r="I5" s="2756"/>
      <c r="J5" s="2756"/>
      <c r="K5" s="2756"/>
      <c r="L5" s="2756"/>
      <c r="M5" s="2757"/>
    </row>
    <row r="6" spans="1:16" ht="18" customHeight="1" thickBot="1">
      <c r="A6" s="2754" t="s">
        <v>317</v>
      </c>
      <c r="B6" s="2596"/>
      <c r="C6" s="2596"/>
      <c r="D6" s="2596"/>
      <c r="E6" s="2596"/>
      <c r="F6" s="2596"/>
      <c r="G6" s="2724">
        <f>+'Financial Summary'!B5</f>
        <v>11352</v>
      </c>
      <c r="H6" s="2743"/>
      <c r="I6" s="2743"/>
      <c r="J6" s="2743"/>
      <c r="K6" s="2743"/>
      <c r="L6" s="2743"/>
      <c r="M6" s="2744"/>
    </row>
    <row r="7" spans="1:16" s="10" customFormat="1" ht="18" customHeight="1" thickBot="1">
      <c r="A7" s="2748" t="s">
        <v>2269</v>
      </c>
      <c r="B7" s="2474"/>
      <c r="C7" s="2474"/>
      <c r="D7" s="2474"/>
      <c r="E7" s="2474"/>
      <c r="F7" s="2474"/>
      <c r="G7" s="1926">
        <f>'Financial Summary'!B6</f>
        <v>39614</v>
      </c>
      <c r="H7" s="1924"/>
      <c r="I7" s="1924"/>
      <c r="J7" s="1924"/>
      <c r="K7" s="1924"/>
      <c r="L7" s="1924"/>
      <c r="M7" s="1925"/>
    </row>
    <row r="8" spans="1:16" s="10" customFormat="1" ht="18" customHeight="1" thickBot="1">
      <c r="A8" s="2748" t="s">
        <v>2389</v>
      </c>
      <c r="B8" s="2474"/>
      <c r="C8" s="2474"/>
      <c r="D8" s="2474"/>
      <c r="E8" s="2474"/>
      <c r="F8" s="2474"/>
      <c r="G8" s="2749" t="str">
        <f>'Financial Summary'!H5</f>
        <v>ICOPS 2008</v>
      </c>
      <c r="H8" s="2382"/>
      <c r="I8" s="2382"/>
      <c r="J8" s="2382"/>
      <c r="K8" s="2382"/>
      <c r="L8" s="2382"/>
      <c r="M8" s="2383"/>
    </row>
    <row r="9" spans="1:16" ht="18" customHeight="1" thickBot="1">
      <c r="A9" s="2768" t="s">
        <v>304</v>
      </c>
      <c r="B9" s="2769"/>
      <c r="C9" s="2769"/>
      <c r="D9" s="2769"/>
      <c r="E9" s="2769"/>
      <c r="F9" s="2769"/>
      <c r="G9" s="2770"/>
      <c r="H9" s="2771"/>
      <c r="I9" s="2771"/>
      <c r="J9" s="2771"/>
      <c r="K9" s="2771"/>
      <c r="L9" s="2771"/>
      <c r="M9" s="2772"/>
    </row>
    <row r="10" spans="1:16" s="500" customFormat="1" ht="10.5" customHeight="1" thickTop="1"/>
    <row r="11" spans="1:16" s="960" customFormat="1" ht="16.5" thickBot="1">
      <c r="A11" s="1922"/>
      <c r="B11" s="1922"/>
      <c r="C11" s="1922"/>
      <c r="D11" s="1923" t="s">
        <v>4184</v>
      </c>
      <c r="E11" s="1922"/>
      <c r="F11" s="1922"/>
      <c r="G11" s="1922"/>
      <c r="H11" s="1922"/>
      <c r="I11" s="1922"/>
      <c r="J11" s="1922"/>
      <c r="K11" s="1922"/>
      <c r="L11" s="1922"/>
      <c r="M11" s="1922"/>
    </row>
    <row r="12" spans="1:16" s="500" customFormat="1" ht="9" customHeight="1" thickBot="1"/>
    <row r="13" spans="1:16" s="500" customFormat="1" ht="16.5" thickBot="1">
      <c r="D13" s="948"/>
      <c r="F13" s="504" t="s">
        <v>305</v>
      </c>
    </row>
    <row r="14" spans="1:16" s="500" customFormat="1" ht="6" customHeight="1" thickBot="1">
      <c r="D14" s="942"/>
      <c r="F14" s="504"/>
    </row>
    <row r="15" spans="1:16" s="500" customFormat="1" ht="18.75" customHeight="1" thickBot="1">
      <c r="D15" s="970"/>
      <c r="F15" s="504" t="s">
        <v>306</v>
      </c>
      <c r="P15" s="941"/>
    </row>
    <row r="16" spans="1:16" s="500" customFormat="1" ht="6.75" customHeight="1" thickBot="1">
      <c r="D16" s="816"/>
      <c r="F16" s="504"/>
      <c r="P16" s="941"/>
    </row>
    <row r="17" spans="2:15" s="500" customFormat="1" ht="31.5" customHeight="1" thickBot="1">
      <c r="D17" s="971"/>
      <c r="F17" s="2739" t="s">
        <v>2248</v>
      </c>
      <c r="G17" s="2499"/>
      <c r="H17" s="2499"/>
      <c r="I17" s="2499"/>
      <c r="J17" s="2499"/>
      <c r="K17" s="2499"/>
      <c r="L17" s="2499"/>
      <c r="M17" s="2499"/>
    </row>
    <row r="18" spans="2:15" s="500" customFormat="1" ht="15.75" customHeight="1" thickBot="1">
      <c r="C18" s="962"/>
      <c r="D18" s="941"/>
      <c r="E18" s="962"/>
      <c r="F18" s="504"/>
    </row>
    <row r="19" spans="2:15" s="500" customFormat="1" ht="19.5" customHeight="1" thickBot="1">
      <c r="C19" s="962"/>
      <c r="D19" s="941"/>
      <c r="E19" s="962"/>
      <c r="F19" s="2745" t="s">
        <v>3264</v>
      </c>
      <c r="G19" s="2746"/>
      <c r="H19" s="2746"/>
      <c r="I19" s="2747"/>
      <c r="J19" s="2741"/>
      <c r="K19" s="2742"/>
    </row>
    <row r="20" spans="2:15" s="500" customFormat="1" ht="17.25" customHeight="1" thickBot="1">
      <c r="C20" s="962"/>
      <c r="D20" s="963"/>
      <c r="E20" s="962"/>
      <c r="F20" s="2745"/>
      <c r="G20" s="2746"/>
      <c r="H20" s="2746"/>
      <c r="I20" s="2747"/>
      <c r="J20" s="2741"/>
      <c r="K20" s="2742"/>
      <c r="L20" s="962"/>
      <c r="M20" s="962"/>
      <c r="N20" s="962"/>
      <c r="O20" s="962"/>
    </row>
    <row r="21" spans="2:15" s="500" customFormat="1" ht="16.5" customHeight="1" thickBot="1">
      <c r="C21" s="962"/>
      <c r="D21" s="962"/>
      <c r="E21" s="962"/>
      <c r="F21" s="2747"/>
      <c r="G21" s="2741"/>
      <c r="H21" s="2742"/>
      <c r="I21" s="2747"/>
      <c r="J21" s="2741"/>
      <c r="K21" s="2742"/>
      <c r="L21" s="962"/>
      <c r="M21" s="962"/>
      <c r="N21" s="962"/>
      <c r="O21" s="962"/>
    </row>
    <row r="22" spans="2:15" s="816" customFormat="1" ht="18" customHeight="1" thickBot="1">
      <c r="C22" s="965"/>
      <c r="D22" s="966"/>
      <c r="E22" s="965"/>
      <c r="F22" s="2740"/>
      <c r="G22" s="2741"/>
      <c r="H22" s="2742"/>
      <c r="I22" s="2740"/>
      <c r="J22" s="2741"/>
      <c r="K22" s="2742"/>
      <c r="L22" s="965"/>
      <c r="M22" s="965"/>
      <c r="N22" s="965"/>
      <c r="O22" s="965"/>
    </row>
    <row r="23" spans="2:15" s="816" customFormat="1" ht="18" customHeight="1" thickBot="1">
      <c r="C23" s="965"/>
      <c r="D23" s="966"/>
      <c r="E23" s="965"/>
      <c r="F23" s="2745"/>
      <c r="G23" s="2746"/>
      <c r="H23" s="2746"/>
      <c r="I23" s="2747"/>
      <c r="J23" s="2741"/>
      <c r="K23" s="2742"/>
      <c r="L23" s="965"/>
      <c r="M23" s="965"/>
      <c r="N23" s="965"/>
      <c r="O23" s="965"/>
    </row>
    <row r="24" spans="2:15" s="816" customFormat="1" ht="18" customHeight="1" thickBot="1">
      <c r="C24" s="965"/>
      <c r="D24" s="966"/>
      <c r="E24" s="965"/>
      <c r="F24" s="2745"/>
      <c r="G24" s="2746"/>
      <c r="H24" s="2746"/>
      <c r="I24" s="2747"/>
      <c r="J24" s="2741"/>
      <c r="K24" s="2742"/>
      <c r="L24" s="965"/>
      <c r="M24" s="965"/>
      <c r="N24" s="965"/>
      <c r="O24" s="965"/>
    </row>
    <row r="25" spans="2:15" s="816" customFormat="1" ht="18" customHeight="1" thickBot="1">
      <c r="C25" s="965"/>
      <c r="D25" s="966"/>
      <c r="E25" s="965"/>
      <c r="F25" s="2747"/>
      <c r="G25" s="2741"/>
      <c r="H25" s="2742"/>
      <c r="I25" s="2747"/>
      <c r="J25" s="2741"/>
      <c r="K25" s="2742"/>
      <c r="L25" s="965"/>
      <c r="M25" s="965"/>
      <c r="N25" s="965"/>
      <c r="O25" s="965"/>
    </row>
    <row r="26" spans="2:15" s="816" customFormat="1" ht="18" customHeight="1" thickBot="1">
      <c r="C26" s="965"/>
      <c r="D26" s="966"/>
      <c r="E26" s="965"/>
      <c r="F26" s="2740"/>
      <c r="G26" s="2741"/>
      <c r="H26" s="2742"/>
      <c r="I26" s="2740"/>
      <c r="J26" s="2741"/>
      <c r="K26" s="2742"/>
      <c r="L26" s="965"/>
      <c r="M26" s="965"/>
      <c r="N26" s="965"/>
      <c r="O26" s="965"/>
    </row>
    <row r="27" spans="2:15" s="816" customFormat="1" ht="18" customHeight="1" thickBot="1">
      <c r="C27" s="965"/>
      <c r="D27" s="966"/>
      <c r="E27" s="965"/>
      <c r="F27" s="2740"/>
      <c r="G27" s="2741"/>
      <c r="H27" s="2742"/>
      <c r="I27" s="2740"/>
      <c r="J27" s="2741"/>
      <c r="K27" s="2742"/>
      <c r="L27" s="965"/>
      <c r="M27" s="965"/>
      <c r="N27" s="965"/>
      <c r="O27" s="965"/>
    </row>
    <row r="28" spans="2:15" s="816" customFormat="1" ht="15.75" thickBot="1">
      <c r="C28" s="965"/>
      <c r="D28" s="966"/>
      <c r="E28" s="965"/>
      <c r="F28" s="964"/>
      <c r="G28" s="965"/>
      <c r="H28" s="965"/>
      <c r="I28" s="965"/>
      <c r="J28" s="965"/>
      <c r="K28" s="965"/>
      <c r="L28" s="965"/>
      <c r="M28" s="965"/>
      <c r="N28" s="965"/>
      <c r="O28" s="965"/>
    </row>
    <row r="29" spans="2:15" s="500" customFormat="1" ht="20.25" customHeight="1" thickBot="1">
      <c r="B29" s="948"/>
      <c r="D29" s="940" t="s">
        <v>307</v>
      </c>
      <c r="H29" s="961"/>
      <c r="I29" s="2760" t="s">
        <v>3457</v>
      </c>
      <c r="J29" s="2761"/>
      <c r="K29" s="2761"/>
      <c r="L29" s="2761"/>
      <c r="M29" s="2761"/>
      <c r="N29" s="2761"/>
      <c r="O29" s="1850" t="s">
        <v>3466</v>
      </c>
    </row>
    <row r="30" spans="2:15" s="500" customFormat="1" ht="8.1" customHeight="1" thickBot="1">
      <c r="B30" s="942"/>
      <c r="D30" s="940"/>
      <c r="H30" s="961"/>
      <c r="I30" s="961"/>
      <c r="J30" s="275"/>
      <c r="K30" s="275"/>
      <c r="L30" s="275"/>
      <c r="M30" s="275"/>
      <c r="N30" s="275"/>
    </row>
    <row r="31" spans="2:15" s="500" customFormat="1" ht="18" customHeight="1" thickBot="1">
      <c r="B31" s="970"/>
      <c r="C31" s="962"/>
      <c r="D31" s="967" t="s">
        <v>1301</v>
      </c>
      <c r="E31" s="967"/>
      <c r="F31" s="967"/>
      <c r="G31" s="962"/>
      <c r="H31" s="962"/>
      <c r="I31" s="2762"/>
      <c r="J31" s="2762"/>
      <c r="K31" s="2762"/>
      <c r="L31" s="2762"/>
      <c r="M31" s="2762"/>
      <c r="N31" s="2762"/>
      <c r="O31" s="962"/>
    </row>
    <row r="32" spans="2:15" s="816" customFormat="1" ht="8.1" customHeight="1" thickBot="1">
      <c r="C32" s="965"/>
      <c r="D32" s="966"/>
      <c r="E32" s="965"/>
      <c r="F32" s="965"/>
      <c r="G32" s="965"/>
      <c r="H32" s="965"/>
      <c r="I32" s="965"/>
      <c r="J32" s="965"/>
      <c r="K32" s="965"/>
      <c r="L32" s="965"/>
      <c r="M32" s="965"/>
      <c r="N32" s="965"/>
      <c r="O32" s="965"/>
    </row>
    <row r="33" spans="2:62" s="816" customFormat="1" ht="18" customHeight="1" thickBot="1">
      <c r="B33" s="971"/>
      <c r="C33" s="965"/>
      <c r="D33" s="969" t="s">
        <v>1302</v>
      </c>
      <c r="E33" s="965"/>
      <c r="F33" s="965"/>
      <c r="G33" s="968"/>
      <c r="H33" s="968"/>
      <c r="I33" s="2758"/>
      <c r="J33" s="2759"/>
      <c r="K33" s="2759"/>
      <c r="L33" s="2759"/>
      <c r="M33" s="2759"/>
      <c r="N33" s="2759"/>
      <c r="O33" s="965"/>
    </row>
    <row r="34" spans="2:62" s="500" customFormat="1" ht="17.25" customHeight="1">
      <c r="C34" s="962"/>
      <c r="D34" s="962"/>
      <c r="E34" s="962"/>
      <c r="F34" s="962"/>
      <c r="G34" s="2767"/>
      <c r="H34" s="2767"/>
      <c r="I34" s="2767"/>
      <c r="J34" s="2767"/>
      <c r="K34" s="2767"/>
      <c r="L34" s="2767"/>
      <c r="M34" s="962"/>
      <c r="N34" s="962"/>
      <c r="O34" s="962"/>
      <c r="P34" s="960"/>
      <c r="Q34" s="960"/>
      <c r="R34" s="960"/>
      <c r="S34" s="960"/>
      <c r="T34" s="960"/>
      <c r="U34" s="960"/>
      <c r="V34" s="960"/>
      <c r="W34" s="960"/>
      <c r="X34" s="960"/>
      <c r="Y34" s="960"/>
      <c r="Z34" s="960"/>
      <c r="AA34" s="960"/>
      <c r="AB34" s="960"/>
      <c r="AC34" s="960"/>
      <c r="AD34" s="960"/>
      <c r="AE34" s="960"/>
      <c r="AF34" s="960"/>
      <c r="AG34" s="960"/>
      <c r="AH34" s="960"/>
      <c r="AI34" s="960"/>
      <c r="AJ34" s="960"/>
      <c r="AK34" s="960"/>
      <c r="AL34" s="960"/>
      <c r="AM34" s="960"/>
      <c r="AN34" s="960"/>
      <c r="AO34" s="960"/>
      <c r="AP34" s="960"/>
      <c r="AQ34" s="960"/>
      <c r="AR34" s="960"/>
      <c r="AS34" s="960"/>
      <c r="AT34" s="960"/>
      <c r="AU34" s="960"/>
      <c r="AV34" s="960"/>
      <c r="AW34" s="960"/>
      <c r="AX34" s="960"/>
      <c r="AY34" s="960"/>
      <c r="AZ34" s="960"/>
      <c r="BA34" s="960"/>
      <c r="BB34" s="960"/>
      <c r="BC34" s="960"/>
      <c r="BD34" s="960"/>
      <c r="BE34" s="960"/>
      <c r="BF34" s="960"/>
      <c r="BG34" s="960"/>
      <c r="BH34" s="960"/>
      <c r="BI34" s="960"/>
      <c r="BJ34" s="960"/>
    </row>
    <row r="35" spans="2:62" ht="15">
      <c r="D35" s="816" t="s">
        <v>308</v>
      </c>
      <c r="E35" s="816"/>
      <c r="F35" s="816"/>
      <c r="G35" s="815"/>
      <c r="H35" s="815"/>
      <c r="I35" s="815"/>
      <c r="J35" s="815"/>
      <c r="K35" s="815"/>
      <c r="L35" s="815"/>
    </row>
    <row r="36" spans="2:62" ht="15">
      <c r="D36" s="816" t="s">
        <v>309</v>
      </c>
      <c r="E36" s="816"/>
      <c r="F36" s="816"/>
      <c r="G36" s="815"/>
      <c r="H36" s="815"/>
      <c r="I36" s="815"/>
      <c r="J36" s="815"/>
      <c r="K36" s="815"/>
      <c r="L36" s="815"/>
    </row>
    <row r="37" spans="2:62" ht="15">
      <c r="D37" s="816" t="s">
        <v>310</v>
      </c>
      <c r="E37" s="816"/>
      <c r="F37" s="816"/>
      <c r="G37" s="815"/>
      <c r="H37" s="815"/>
      <c r="I37" s="815"/>
      <c r="J37" s="815"/>
      <c r="K37" s="815"/>
      <c r="L37" s="815"/>
    </row>
    <row r="38" spans="2:62" ht="15">
      <c r="D38" s="972" t="s">
        <v>311</v>
      </c>
      <c r="E38" s="816"/>
      <c r="F38" s="816"/>
      <c r="G38" s="815"/>
      <c r="H38" s="815"/>
      <c r="I38" s="815"/>
      <c r="J38" s="815"/>
      <c r="K38" s="815"/>
      <c r="L38" s="815"/>
    </row>
    <row r="39" spans="2:62" ht="15">
      <c r="D39" s="2750" t="s">
        <v>312</v>
      </c>
      <c r="E39" s="2751"/>
      <c r="F39" s="2751"/>
      <c r="G39" s="815"/>
      <c r="H39" s="815"/>
      <c r="I39" s="815"/>
      <c r="J39" s="815"/>
      <c r="K39" s="815"/>
      <c r="L39" s="815"/>
    </row>
    <row r="40" spans="2:62">
      <c r="D40" s="815"/>
      <c r="E40" s="815"/>
      <c r="F40" s="815"/>
      <c r="G40" s="815"/>
      <c r="H40" s="815"/>
      <c r="I40" s="815"/>
      <c r="J40" s="815"/>
      <c r="K40" s="815"/>
      <c r="L40" s="815"/>
    </row>
    <row r="41" spans="2:62">
      <c r="D41" s="815"/>
      <c r="E41" s="815"/>
      <c r="F41" s="815"/>
      <c r="G41" s="815"/>
      <c r="H41" s="815"/>
      <c r="I41" s="815"/>
      <c r="J41" s="815"/>
      <c r="K41" s="815"/>
      <c r="L41" s="815"/>
    </row>
    <row r="42" spans="2:62">
      <c r="D42" s="815"/>
      <c r="E42" s="815"/>
      <c r="F42" s="815"/>
      <c r="G42" s="815"/>
      <c r="H42" s="815"/>
      <c r="I42" s="815"/>
      <c r="J42" s="815"/>
      <c r="K42" s="815"/>
      <c r="L42" s="815"/>
    </row>
    <row r="43" spans="2:62">
      <c r="D43" s="815"/>
      <c r="E43" s="815"/>
      <c r="F43" s="815"/>
      <c r="G43" s="815"/>
      <c r="H43" s="815"/>
      <c r="I43" s="815"/>
      <c r="J43" s="815"/>
      <c r="K43" s="815"/>
      <c r="L43" s="815"/>
    </row>
    <row r="44" spans="2:62">
      <c r="D44" s="815"/>
      <c r="E44" s="815"/>
      <c r="F44" s="815"/>
      <c r="G44" s="815"/>
      <c r="H44" s="815"/>
      <c r="I44" s="815"/>
      <c r="J44" s="815"/>
      <c r="K44" s="815"/>
      <c r="L44" s="815"/>
    </row>
    <row r="45" spans="2:62">
      <c r="D45" s="815"/>
      <c r="E45" s="815"/>
      <c r="F45" s="815"/>
      <c r="G45" s="815"/>
      <c r="H45" s="815"/>
      <c r="I45" s="815"/>
      <c r="J45" s="815"/>
      <c r="K45" s="815"/>
      <c r="L45" s="815"/>
    </row>
    <row r="46" spans="2:62">
      <c r="D46" s="815"/>
      <c r="E46" s="815"/>
      <c r="F46" s="815"/>
      <c r="G46" s="815"/>
      <c r="H46" s="815"/>
      <c r="I46" s="815"/>
      <c r="J46" s="815"/>
      <c r="K46" s="815"/>
      <c r="L46" s="815"/>
    </row>
    <row r="47" spans="2:62">
      <c r="D47" s="815"/>
      <c r="E47" s="815"/>
      <c r="F47" s="815"/>
      <c r="G47" s="815"/>
      <c r="H47" s="815"/>
      <c r="I47" s="815"/>
      <c r="J47" s="815"/>
      <c r="K47" s="815"/>
      <c r="L47" s="815"/>
    </row>
    <row r="71" spans="11:11">
      <c r="K71" t="s">
        <v>3457</v>
      </c>
    </row>
    <row r="72" spans="11:11">
      <c r="K72" s="1849">
        <v>38353</v>
      </c>
    </row>
    <row r="73" spans="11:11">
      <c r="K73" s="1849">
        <v>38354</v>
      </c>
    </row>
    <row r="74" spans="11:11">
      <c r="K74" s="1849">
        <v>38355</v>
      </c>
    </row>
    <row r="75" spans="11:11">
      <c r="K75" s="1849">
        <v>38356</v>
      </c>
    </row>
    <row r="76" spans="11:11">
      <c r="K76" s="1849">
        <v>38357</v>
      </c>
    </row>
    <row r="77" spans="11:11">
      <c r="K77" s="1849">
        <v>38358</v>
      </c>
    </row>
    <row r="78" spans="11:11">
      <c r="K78" s="1849">
        <v>38359</v>
      </c>
    </row>
    <row r="79" spans="11:11">
      <c r="K79" s="1849">
        <v>38360</v>
      </c>
    </row>
    <row r="80" spans="11:11">
      <c r="K80" s="1849">
        <v>38361</v>
      </c>
    </row>
    <row r="81" spans="11:11">
      <c r="K81" s="1849">
        <v>38362</v>
      </c>
    </row>
    <row r="82" spans="11:11">
      <c r="K82" s="1849">
        <v>38363</v>
      </c>
    </row>
    <row r="83" spans="11:11">
      <c r="K83" s="1849">
        <v>38364</v>
      </c>
    </row>
    <row r="84" spans="11:11">
      <c r="K84" s="1849">
        <v>38365</v>
      </c>
    </row>
    <row r="85" spans="11:11">
      <c r="K85" s="1849">
        <v>38366</v>
      </c>
    </row>
    <row r="86" spans="11:11">
      <c r="K86" s="1849">
        <v>38367</v>
      </c>
    </row>
    <row r="87" spans="11:11">
      <c r="K87" s="1849">
        <v>38368</v>
      </c>
    </row>
    <row r="88" spans="11:11">
      <c r="K88" s="1849">
        <v>38369</v>
      </c>
    </row>
    <row r="89" spans="11:11">
      <c r="K89" s="1849">
        <v>38370</v>
      </c>
    </row>
    <row r="90" spans="11:11">
      <c r="K90" s="1849">
        <v>38371</v>
      </c>
    </row>
    <row r="91" spans="11:11">
      <c r="K91" s="1849">
        <v>38372</v>
      </c>
    </row>
    <row r="92" spans="11:11">
      <c r="K92" s="1849">
        <v>38373</v>
      </c>
    </row>
    <row r="93" spans="11:11">
      <c r="K93" s="1849">
        <v>38374</v>
      </c>
    </row>
    <row r="94" spans="11:11">
      <c r="K94" s="1849">
        <v>38375</v>
      </c>
    </row>
    <row r="95" spans="11:11">
      <c r="K95" s="1849">
        <v>38376</v>
      </c>
    </row>
    <row r="96" spans="11:11">
      <c r="K96" s="1849">
        <v>38377</v>
      </c>
    </row>
    <row r="97" spans="11:11">
      <c r="K97" s="1849">
        <v>38378</v>
      </c>
    </row>
    <row r="98" spans="11:11">
      <c r="K98" s="1849">
        <v>38379</v>
      </c>
    </row>
    <row r="99" spans="11:11">
      <c r="K99" s="1849">
        <v>38380</v>
      </c>
    </row>
    <row r="100" spans="11:11">
      <c r="K100" s="1849">
        <v>38381</v>
      </c>
    </row>
    <row r="101" spans="11:11">
      <c r="K101" s="1849">
        <v>38382</v>
      </c>
    </row>
    <row r="102" spans="11:11">
      <c r="K102" s="1849">
        <v>38383</v>
      </c>
    </row>
    <row r="103" spans="11:11">
      <c r="K103" s="1849">
        <v>38384</v>
      </c>
    </row>
    <row r="104" spans="11:11">
      <c r="K104" s="1849">
        <v>38385</v>
      </c>
    </row>
    <row r="105" spans="11:11">
      <c r="K105" s="1849">
        <v>38386</v>
      </c>
    </row>
    <row r="106" spans="11:11">
      <c r="K106" s="1849">
        <v>38387</v>
      </c>
    </row>
    <row r="107" spans="11:11">
      <c r="K107" s="1849">
        <v>38388</v>
      </c>
    </row>
    <row r="108" spans="11:11">
      <c r="K108" s="1849">
        <v>38389</v>
      </c>
    </row>
    <row r="109" spans="11:11">
      <c r="K109" s="1849">
        <v>38390</v>
      </c>
    </row>
    <row r="110" spans="11:11">
      <c r="K110" s="1849">
        <v>38391</v>
      </c>
    </row>
    <row r="111" spans="11:11">
      <c r="K111" s="1849">
        <v>38392</v>
      </c>
    </row>
    <row r="112" spans="11:11">
      <c r="K112" s="1849">
        <v>38393</v>
      </c>
    </row>
    <row r="113" spans="11:11">
      <c r="K113" s="1849">
        <v>38394</v>
      </c>
    </row>
    <row r="114" spans="11:11">
      <c r="K114" s="1849">
        <v>38395</v>
      </c>
    </row>
    <row r="115" spans="11:11">
      <c r="K115" s="1849">
        <v>38396</v>
      </c>
    </row>
    <row r="116" spans="11:11">
      <c r="K116" s="1849">
        <v>38397</v>
      </c>
    </row>
    <row r="117" spans="11:11">
      <c r="K117" s="1849">
        <v>38398</v>
      </c>
    </row>
    <row r="118" spans="11:11">
      <c r="K118" s="1849">
        <v>38399</v>
      </c>
    </row>
    <row r="119" spans="11:11">
      <c r="K119" s="1849">
        <v>38400</v>
      </c>
    </row>
    <row r="120" spans="11:11">
      <c r="K120" s="1849">
        <v>38401</v>
      </c>
    </row>
    <row r="121" spans="11:11">
      <c r="K121" s="1849">
        <v>38402</v>
      </c>
    </row>
    <row r="122" spans="11:11">
      <c r="K122" s="1849">
        <v>38403</v>
      </c>
    </row>
    <row r="123" spans="11:11">
      <c r="K123" s="1849">
        <v>38404</v>
      </c>
    </row>
    <row r="124" spans="11:11">
      <c r="K124" s="1849">
        <v>38405</v>
      </c>
    </row>
    <row r="125" spans="11:11">
      <c r="K125" s="1849">
        <v>38406</v>
      </c>
    </row>
    <row r="126" spans="11:11">
      <c r="K126" s="1849">
        <v>38407</v>
      </c>
    </row>
    <row r="127" spans="11:11">
      <c r="K127" s="1849">
        <v>38408</v>
      </c>
    </row>
    <row r="128" spans="11:11">
      <c r="K128" s="1849">
        <v>38409</v>
      </c>
    </row>
    <row r="129" spans="11:11">
      <c r="K129" s="1849">
        <v>38410</v>
      </c>
    </row>
    <row r="130" spans="11:11">
      <c r="K130" s="1849">
        <v>38411</v>
      </c>
    </row>
    <row r="131" spans="11:11">
      <c r="K131" s="1849">
        <v>38412</v>
      </c>
    </row>
    <row r="132" spans="11:11">
      <c r="K132" s="1849">
        <v>38413</v>
      </c>
    </row>
    <row r="133" spans="11:11">
      <c r="K133" s="1849">
        <v>38414</v>
      </c>
    </row>
    <row r="134" spans="11:11">
      <c r="K134" s="1849">
        <v>38415</v>
      </c>
    </row>
    <row r="135" spans="11:11">
      <c r="K135" s="1849">
        <v>38416</v>
      </c>
    </row>
    <row r="136" spans="11:11">
      <c r="K136" s="1849">
        <v>38417</v>
      </c>
    </row>
    <row r="137" spans="11:11">
      <c r="K137" s="1849">
        <v>38418</v>
      </c>
    </row>
    <row r="138" spans="11:11">
      <c r="K138" s="1849">
        <v>38419</v>
      </c>
    </row>
    <row r="139" spans="11:11">
      <c r="K139" s="1849">
        <v>38420</v>
      </c>
    </row>
    <row r="140" spans="11:11">
      <c r="K140" s="1849">
        <v>38421</v>
      </c>
    </row>
    <row r="141" spans="11:11">
      <c r="K141" s="1849">
        <v>38422</v>
      </c>
    </row>
    <row r="142" spans="11:11">
      <c r="K142" s="1849">
        <v>38423</v>
      </c>
    </row>
    <row r="143" spans="11:11">
      <c r="K143" s="1849">
        <v>38424</v>
      </c>
    </row>
    <row r="144" spans="11:11">
      <c r="K144" s="1849">
        <v>38425</v>
      </c>
    </row>
    <row r="145" spans="11:11">
      <c r="K145" s="1849">
        <v>38426</v>
      </c>
    </row>
    <row r="146" spans="11:11">
      <c r="K146" s="1849">
        <v>38427</v>
      </c>
    </row>
    <row r="147" spans="11:11">
      <c r="K147" s="1849">
        <v>38428</v>
      </c>
    </row>
    <row r="148" spans="11:11">
      <c r="K148" s="1849">
        <v>38429</v>
      </c>
    </row>
    <row r="149" spans="11:11">
      <c r="K149" s="1849">
        <v>38430</v>
      </c>
    </row>
    <row r="150" spans="11:11">
      <c r="K150" s="1849">
        <v>38431</v>
      </c>
    </row>
    <row r="151" spans="11:11">
      <c r="K151" s="1849">
        <v>38432</v>
      </c>
    </row>
    <row r="152" spans="11:11">
      <c r="K152" s="1849">
        <v>38433</v>
      </c>
    </row>
    <row r="153" spans="11:11">
      <c r="K153" s="1849">
        <v>38434</v>
      </c>
    </row>
    <row r="154" spans="11:11">
      <c r="K154" s="1849">
        <v>38435</v>
      </c>
    </row>
    <row r="155" spans="11:11">
      <c r="K155" s="1849">
        <v>38436</v>
      </c>
    </row>
    <row r="156" spans="11:11">
      <c r="K156" s="1849">
        <v>38437</v>
      </c>
    </row>
    <row r="157" spans="11:11">
      <c r="K157" s="1849">
        <v>38438</v>
      </c>
    </row>
    <row r="158" spans="11:11">
      <c r="K158" s="1849">
        <v>38439</v>
      </c>
    </row>
    <row r="159" spans="11:11">
      <c r="K159" s="1849">
        <v>38440</v>
      </c>
    </row>
    <row r="160" spans="11:11">
      <c r="K160" s="1849">
        <v>38441</v>
      </c>
    </row>
    <row r="161" spans="11:11">
      <c r="K161" s="1849">
        <v>38442</v>
      </c>
    </row>
    <row r="162" spans="11:11">
      <c r="K162" s="1849">
        <v>38443</v>
      </c>
    </row>
    <row r="163" spans="11:11">
      <c r="K163" s="1849">
        <v>38444</v>
      </c>
    </row>
    <row r="164" spans="11:11">
      <c r="K164" s="1849">
        <v>38445</v>
      </c>
    </row>
    <row r="165" spans="11:11">
      <c r="K165" s="1849">
        <v>38446</v>
      </c>
    </row>
    <row r="166" spans="11:11">
      <c r="K166" s="1849">
        <v>38447</v>
      </c>
    </row>
    <row r="167" spans="11:11">
      <c r="K167" s="1849">
        <v>38448</v>
      </c>
    </row>
    <row r="168" spans="11:11">
      <c r="K168" s="1849">
        <v>38449</v>
      </c>
    </row>
    <row r="169" spans="11:11">
      <c r="K169" s="1849">
        <v>38450</v>
      </c>
    </row>
    <row r="170" spans="11:11">
      <c r="K170" s="1849">
        <v>38451</v>
      </c>
    </row>
    <row r="171" spans="11:11">
      <c r="K171" s="1849">
        <v>38452</v>
      </c>
    </row>
    <row r="172" spans="11:11">
      <c r="K172" s="1849">
        <v>38453</v>
      </c>
    </row>
    <row r="173" spans="11:11">
      <c r="K173" s="1849">
        <v>38454</v>
      </c>
    </row>
    <row r="174" spans="11:11">
      <c r="K174" s="1849">
        <v>38455</v>
      </c>
    </row>
    <row r="175" spans="11:11">
      <c r="K175" s="1849">
        <v>38456</v>
      </c>
    </row>
    <row r="176" spans="11:11">
      <c r="K176" s="1849">
        <v>38457</v>
      </c>
    </row>
    <row r="177" spans="11:11">
      <c r="K177" s="1849">
        <v>38458</v>
      </c>
    </row>
    <row r="178" spans="11:11">
      <c r="K178" s="1849">
        <v>38459</v>
      </c>
    </row>
    <row r="179" spans="11:11">
      <c r="K179" s="1849">
        <v>38460</v>
      </c>
    </row>
    <row r="180" spans="11:11">
      <c r="K180" s="1849">
        <v>38461</v>
      </c>
    </row>
    <row r="181" spans="11:11">
      <c r="K181" s="1849">
        <v>38462</v>
      </c>
    </row>
    <row r="182" spans="11:11">
      <c r="K182" s="1849">
        <v>38463</v>
      </c>
    </row>
    <row r="183" spans="11:11">
      <c r="K183" s="1849">
        <v>38464</v>
      </c>
    </row>
    <row r="184" spans="11:11">
      <c r="K184" s="1849">
        <v>38465</v>
      </c>
    </row>
    <row r="185" spans="11:11">
      <c r="K185" s="1849">
        <v>38466</v>
      </c>
    </row>
    <row r="186" spans="11:11">
      <c r="K186" s="1849">
        <v>38467</v>
      </c>
    </row>
    <row r="187" spans="11:11">
      <c r="K187" s="1849">
        <v>38468</v>
      </c>
    </row>
    <row r="188" spans="11:11">
      <c r="K188" s="1849">
        <v>38469</v>
      </c>
    </row>
    <row r="189" spans="11:11">
      <c r="K189" s="1849">
        <v>38470</v>
      </c>
    </row>
    <row r="190" spans="11:11">
      <c r="K190" s="1849">
        <v>38471</v>
      </c>
    </row>
    <row r="191" spans="11:11">
      <c r="K191" s="1849">
        <v>38472</v>
      </c>
    </row>
    <row r="192" spans="11:11">
      <c r="K192" s="1849">
        <v>38473</v>
      </c>
    </row>
    <row r="193" spans="11:11">
      <c r="K193" s="1849">
        <v>38474</v>
      </c>
    </row>
    <row r="194" spans="11:11">
      <c r="K194" s="1849">
        <v>38475</v>
      </c>
    </row>
    <row r="195" spans="11:11">
      <c r="K195" s="1849">
        <v>38476</v>
      </c>
    </row>
    <row r="196" spans="11:11">
      <c r="K196" s="1849">
        <v>38477</v>
      </c>
    </row>
    <row r="197" spans="11:11">
      <c r="K197" s="1849">
        <v>38478</v>
      </c>
    </row>
    <row r="198" spans="11:11">
      <c r="K198" s="1849">
        <v>38479</v>
      </c>
    </row>
    <row r="199" spans="11:11">
      <c r="K199" s="1849">
        <v>38480</v>
      </c>
    </row>
    <row r="200" spans="11:11">
      <c r="K200" s="1849">
        <v>38481</v>
      </c>
    </row>
    <row r="201" spans="11:11">
      <c r="K201" s="1849">
        <v>38482</v>
      </c>
    </row>
    <row r="202" spans="11:11">
      <c r="K202" s="1849">
        <v>38483</v>
      </c>
    </row>
    <row r="203" spans="11:11">
      <c r="K203" s="1849">
        <v>38484</v>
      </c>
    </row>
    <row r="204" spans="11:11">
      <c r="K204" s="1849">
        <v>38485</v>
      </c>
    </row>
    <row r="205" spans="11:11">
      <c r="K205" s="1849">
        <v>38486</v>
      </c>
    </row>
    <row r="206" spans="11:11">
      <c r="K206" s="1849">
        <v>38487</v>
      </c>
    </row>
    <row r="207" spans="11:11">
      <c r="K207" s="1849">
        <v>38488</v>
      </c>
    </row>
    <row r="208" spans="11:11">
      <c r="K208" s="1849">
        <v>38489</v>
      </c>
    </row>
    <row r="209" spans="11:11">
      <c r="K209" s="1849">
        <v>38490</v>
      </c>
    </row>
    <row r="210" spans="11:11">
      <c r="K210" s="1849">
        <v>38491</v>
      </c>
    </row>
    <row r="211" spans="11:11">
      <c r="K211" s="1849">
        <v>38492</v>
      </c>
    </row>
    <row r="212" spans="11:11">
      <c r="K212" s="1849">
        <v>38493</v>
      </c>
    </row>
    <row r="213" spans="11:11">
      <c r="K213" s="1849">
        <v>38494</v>
      </c>
    </row>
    <row r="214" spans="11:11">
      <c r="K214" s="1849">
        <v>38495</v>
      </c>
    </row>
    <row r="215" spans="11:11">
      <c r="K215" s="1849">
        <v>38496</v>
      </c>
    </row>
    <row r="216" spans="11:11">
      <c r="K216" s="1849">
        <v>38497</v>
      </c>
    </row>
    <row r="217" spans="11:11">
      <c r="K217" s="1849">
        <v>38498</v>
      </c>
    </row>
    <row r="218" spans="11:11">
      <c r="K218" s="1849">
        <v>38499</v>
      </c>
    </row>
    <row r="219" spans="11:11">
      <c r="K219" s="1849">
        <v>38500</v>
      </c>
    </row>
    <row r="220" spans="11:11">
      <c r="K220" s="1849">
        <v>38501</v>
      </c>
    </row>
    <row r="221" spans="11:11">
      <c r="K221" s="1849">
        <v>38502</v>
      </c>
    </row>
    <row r="222" spans="11:11">
      <c r="K222" s="1849">
        <v>38503</v>
      </c>
    </row>
    <row r="223" spans="11:11">
      <c r="K223" s="1849">
        <v>38504</v>
      </c>
    </row>
    <row r="224" spans="11:11">
      <c r="K224" s="1849">
        <v>38505</v>
      </c>
    </row>
    <row r="225" spans="11:11">
      <c r="K225" s="1849">
        <v>38506</v>
      </c>
    </row>
    <row r="226" spans="11:11">
      <c r="K226" s="1849">
        <v>38507</v>
      </c>
    </row>
    <row r="227" spans="11:11">
      <c r="K227" s="1849">
        <v>38508</v>
      </c>
    </row>
    <row r="228" spans="11:11">
      <c r="K228" s="1849">
        <v>38509</v>
      </c>
    </row>
    <row r="229" spans="11:11">
      <c r="K229" s="1849">
        <v>38510</v>
      </c>
    </row>
    <row r="230" spans="11:11">
      <c r="K230" s="1849">
        <v>38511</v>
      </c>
    </row>
    <row r="231" spans="11:11">
      <c r="K231" s="1849">
        <v>38512</v>
      </c>
    </row>
    <row r="232" spans="11:11">
      <c r="K232" s="1849">
        <v>38513</v>
      </c>
    </row>
    <row r="233" spans="11:11">
      <c r="K233" s="1849">
        <v>38514</v>
      </c>
    </row>
    <row r="234" spans="11:11">
      <c r="K234" s="1849">
        <v>38515</v>
      </c>
    </row>
    <row r="235" spans="11:11">
      <c r="K235" s="1849">
        <v>38516</v>
      </c>
    </row>
    <row r="236" spans="11:11">
      <c r="K236" s="1849">
        <v>38517</v>
      </c>
    </row>
    <row r="237" spans="11:11">
      <c r="K237" s="1849">
        <v>38518</v>
      </c>
    </row>
    <row r="238" spans="11:11">
      <c r="K238" s="1849">
        <v>38519</v>
      </c>
    </row>
    <row r="239" spans="11:11">
      <c r="K239" s="1849">
        <v>38520</v>
      </c>
    </row>
    <row r="240" spans="11:11">
      <c r="K240" s="1849">
        <v>38521</v>
      </c>
    </row>
    <row r="241" spans="11:11">
      <c r="K241" s="1849">
        <v>38522</v>
      </c>
    </row>
    <row r="242" spans="11:11">
      <c r="K242" s="1849">
        <v>38523</v>
      </c>
    </row>
    <row r="243" spans="11:11">
      <c r="K243" s="1849">
        <v>38524</v>
      </c>
    </row>
    <row r="244" spans="11:11">
      <c r="K244" s="1849">
        <v>38525</v>
      </c>
    </row>
    <row r="245" spans="11:11">
      <c r="K245" s="1849">
        <v>38526</v>
      </c>
    </row>
    <row r="246" spans="11:11">
      <c r="K246" s="1849">
        <v>38527</v>
      </c>
    </row>
    <row r="247" spans="11:11">
      <c r="K247" s="1849">
        <v>38528</v>
      </c>
    </row>
    <row r="248" spans="11:11">
      <c r="K248" s="1849">
        <v>38529</v>
      </c>
    </row>
    <row r="249" spans="11:11">
      <c r="K249" s="1849">
        <v>38530</v>
      </c>
    </row>
    <row r="250" spans="11:11">
      <c r="K250" s="1849">
        <v>38531</v>
      </c>
    </row>
    <row r="251" spans="11:11">
      <c r="K251" s="1849">
        <v>38532</v>
      </c>
    </row>
    <row r="252" spans="11:11">
      <c r="K252" s="1849">
        <v>38533</v>
      </c>
    </row>
    <row r="253" spans="11:11">
      <c r="K253" s="1849">
        <v>38534</v>
      </c>
    </row>
    <row r="254" spans="11:11">
      <c r="K254" s="1849">
        <v>38535</v>
      </c>
    </row>
    <row r="255" spans="11:11">
      <c r="K255" s="1849">
        <v>38536</v>
      </c>
    </row>
    <row r="256" spans="11:11">
      <c r="K256" s="1849">
        <v>38537</v>
      </c>
    </row>
    <row r="257" spans="11:11">
      <c r="K257" s="1849">
        <v>38538</v>
      </c>
    </row>
    <row r="258" spans="11:11">
      <c r="K258" s="1849">
        <v>38539</v>
      </c>
    </row>
    <row r="259" spans="11:11">
      <c r="K259" s="1849">
        <v>38540</v>
      </c>
    </row>
    <row r="260" spans="11:11">
      <c r="K260" s="1849">
        <v>38541</v>
      </c>
    </row>
    <row r="261" spans="11:11">
      <c r="K261" s="1849">
        <v>38542</v>
      </c>
    </row>
    <row r="262" spans="11:11">
      <c r="K262" s="1849">
        <v>38543</v>
      </c>
    </row>
    <row r="263" spans="11:11">
      <c r="K263" s="1849">
        <v>38544</v>
      </c>
    </row>
    <row r="264" spans="11:11">
      <c r="K264" s="1849">
        <v>38545</v>
      </c>
    </row>
    <row r="265" spans="11:11">
      <c r="K265" s="1849">
        <v>38546</v>
      </c>
    </row>
    <row r="266" spans="11:11">
      <c r="K266" s="1849">
        <v>38547</v>
      </c>
    </row>
    <row r="267" spans="11:11">
      <c r="K267" s="1849">
        <v>38548</v>
      </c>
    </row>
    <row r="268" spans="11:11">
      <c r="K268" s="1849">
        <v>38549</v>
      </c>
    </row>
    <row r="269" spans="11:11">
      <c r="K269" s="1849">
        <v>38550</v>
      </c>
    </row>
    <row r="270" spans="11:11">
      <c r="K270" s="1849">
        <v>38551</v>
      </c>
    </row>
    <row r="271" spans="11:11">
      <c r="K271" s="1849">
        <v>38552</v>
      </c>
    </row>
    <row r="272" spans="11:11">
      <c r="K272" s="1849">
        <v>38553</v>
      </c>
    </row>
    <row r="273" spans="11:11">
      <c r="K273" s="1849">
        <v>38554</v>
      </c>
    </row>
    <row r="274" spans="11:11">
      <c r="K274" s="1849">
        <v>38555</v>
      </c>
    </row>
    <row r="275" spans="11:11">
      <c r="K275" s="1849">
        <v>38556</v>
      </c>
    </row>
    <row r="276" spans="11:11">
      <c r="K276" s="1849">
        <v>38557</v>
      </c>
    </row>
    <row r="277" spans="11:11">
      <c r="K277" s="1849">
        <v>38558</v>
      </c>
    </row>
    <row r="278" spans="11:11">
      <c r="K278" s="1849">
        <v>38559</v>
      </c>
    </row>
    <row r="279" spans="11:11">
      <c r="K279" s="1849">
        <v>38560</v>
      </c>
    </row>
    <row r="280" spans="11:11">
      <c r="K280" s="1849">
        <v>38561</v>
      </c>
    </row>
    <row r="281" spans="11:11">
      <c r="K281" s="1849">
        <v>38562</v>
      </c>
    </row>
    <row r="282" spans="11:11">
      <c r="K282" s="1849">
        <v>38563</v>
      </c>
    </row>
    <row r="283" spans="11:11">
      <c r="K283" s="1849">
        <v>38564</v>
      </c>
    </row>
    <row r="284" spans="11:11">
      <c r="K284" s="1849">
        <v>38565</v>
      </c>
    </row>
    <row r="285" spans="11:11">
      <c r="K285" s="1849">
        <v>38566</v>
      </c>
    </row>
    <row r="286" spans="11:11">
      <c r="K286" s="1849">
        <v>38567</v>
      </c>
    </row>
    <row r="287" spans="11:11">
      <c r="K287" s="1849">
        <v>38568</v>
      </c>
    </row>
    <row r="288" spans="11:11">
      <c r="K288" s="1849">
        <v>38569</v>
      </c>
    </row>
    <row r="289" spans="11:11">
      <c r="K289" s="1849">
        <v>38570</v>
      </c>
    </row>
    <row r="290" spans="11:11">
      <c r="K290" s="1849">
        <v>38571</v>
      </c>
    </row>
    <row r="291" spans="11:11">
      <c r="K291" s="1849">
        <v>38572</v>
      </c>
    </row>
    <row r="292" spans="11:11">
      <c r="K292" s="1849">
        <v>38573</v>
      </c>
    </row>
    <row r="293" spans="11:11">
      <c r="K293" s="1849">
        <v>38574</v>
      </c>
    </row>
    <row r="294" spans="11:11">
      <c r="K294" s="1849">
        <v>38575</v>
      </c>
    </row>
    <row r="295" spans="11:11">
      <c r="K295" s="1849">
        <v>38576</v>
      </c>
    </row>
    <row r="296" spans="11:11">
      <c r="K296" s="1849">
        <v>38577</v>
      </c>
    </row>
    <row r="297" spans="11:11">
      <c r="K297" s="1849">
        <v>38578</v>
      </c>
    </row>
    <row r="298" spans="11:11">
      <c r="K298" s="1849">
        <v>38579</v>
      </c>
    </row>
    <row r="299" spans="11:11">
      <c r="K299" s="1849">
        <v>38580</v>
      </c>
    </row>
    <row r="300" spans="11:11">
      <c r="K300" s="1849">
        <v>38581</v>
      </c>
    </row>
    <row r="301" spans="11:11">
      <c r="K301" s="1849">
        <v>38582</v>
      </c>
    </row>
    <row r="302" spans="11:11">
      <c r="K302" s="1849">
        <v>38583</v>
      </c>
    </row>
    <row r="303" spans="11:11">
      <c r="K303" s="1849">
        <v>38584</v>
      </c>
    </row>
    <row r="304" spans="11:11">
      <c r="K304" s="1849">
        <v>38585</v>
      </c>
    </row>
    <row r="305" spans="11:11">
      <c r="K305" s="1849">
        <v>38586</v>
      </c>
    </row>
    <row r="306" spans="11:11">
      <c r="K306" s="1849">
        <v>38587</v>
      </c>
    </row>
    <row r="307" spans="11:11">
      <c r="K307" s="1849">
        <v>38588</v>
      </c>
    </row>
    <row r="308" spans="11:11">
      <c r="K308" s="1849">
        <v>38589</v>
      </c>
    </row>
    <row r="309" spans="11:11">
      <c r="K309" s="1849">
        <v>38590</v>
      </c>
    </row>
    <row r="310" spans="11:11">
      <c r="K310" s="1849">
        <v>38591</v>
      </c>
    </row>
    <row r="311" spans="11:11">
      <c r="K311" s="1849">
        <v>38592</v>
      </c>
    </row>
    <row r="312" spans="11:11">
      <c r="K312" s="1849">
        <v>38593</v>
      </c>
    </row>
    <row r="313" spans="11:11">
      <c r="K313" s="1849">
        <v>38594</v>
      </c>
    </row>
    <row r="314" spans="11:11">
      <c r="K314" s="1849">
        <v>38595</v>
      </c>
    </row>
    <row r="315" spans="11:11">
      <c r="K315" s="1849">
        <v>38596</v>
      </c>
    </row>
    <row r="316" spans="11:11">
      <c r="K316" s="1849">
        <v>38597</v>
      </c>
    </row>
    <row r="317" spans="11:11">
      <c r="K317" s="1849">
        <v>38598</v>
      </c>
    </row>
    <row r="318" spans="11:11">
      <c r="K318" s="1849">
        <v>38599</v>
      </c>
    </row>
    <row r="319" spans="11:11">
      <c r="K319" s="1849">
        <v>38600</v>
      </c>
    </row>
    <row r="320" spans="11:11">
      <c r="K320" s="1849">
        <v>38601</v>
      </c>
    </row>
    <row r="321" spans="11:11">
      <c r="K321" s="1849">
        <v>38602</v>
      </c>
    </row>
    <row r="322" spans="11:11">
      <c r="K322" s="1849">
        <v>38603</v>
      </c>
    </row>
    <row r="323" spans="11:11">
      <c r="K323" s="1849">
        <v>38604</v>
      </c>
    </row>
    <row r="324" spans="11:11">
      <c r="K324" s="1849">
        <v>38605</v>
      </c>
    </row>
    <row r="325" spans="11:11">
      <c r="K325" s="1849">
        <v>38606</v>
      </c>
    </row>
    <row r="326" spans="11:11">
      <c r="K326" s="1849">
        <v>38607</v>
      </c>
    </row>
    <row r="327" spans="11:11">
      <c r="K327" s="1849">
        <v>38608</v>
      </c>
    </row>
    <row r="328" spans="11:11">
      <c r="K328" s="1849">
        <v>38609</v>
      </c>
    </row>
    <row r="329" spans="11:11">
      <c r="K329" s="1849">
        <v>38610</v>
      </c>
    </row>
    <row r="330" spans="11:11">
      <c r="K330" s="1849">
        <v>38611</v>
      </c>
    </row>
    <row r="331" spans="11:11">
      <c r="K331" s="1849">
        <v>38612</v>
      </c>
    </row>
    <row r="332" spans="11:11">
      <c r="K332" s="1849">
        <v>38613</v>
      </c>
    </row>
    <row r="333" spans="11:11">
      <c r="K333" s="1849">
        <v>38614</v>
      </c>
    </row>
    <row r="334" spans="11:11">
      <c r="K334" s="1849">
        <v>38615</v>
      </c>
    </row>
    <row r="335" spans="11:11">
      <c r="K335" s="1849">
        <v>38616</v>
      </c>
    </row>
    <row r="336" spans="11:11">
      <c r="K336" s="1849">
        <v>38617</v>
      </c>
    </row>
    <row r="337" spans="11:11">
      <c r="K337" s="1849">
        <v>38618</v>
      </c>
    </row>
    <row r="338" spans="11:11">
      <c r="K338" s="1849">
        <v>38619</v>
      </c>
    </row>
    <row r="339" spans="11:11">
      <c r="K339" s="1849">
        <v>38620</v>
      </c>
    </row>
    <row r="340" spans="11:11">
      <c r="K340" s="1849">
        <v>38621</v>
      </c>
    </row>
    <row r="341" spans="11:11">
      <c r="K341" s="1849">
        <v>38622</v>
      </c>
    </row>
    <row r="342" spans="11:11">
      <c r="K342" s="1849">
        <v>38623</v>
      </c>
    </row>
    <row r="343" spans="11:11">
      <c r="K343" s="1849">
        <v>38624</v>
      </c>
    </row>
    <row r="344" spans="11:11">
      <c r="K344" s="1849">
        <v>38625</v>
      </c>
    </row>
    <row r="345" spans="11:11">
      <c r="K345" s="1849">
        <v>38626</v>
      </c>
    </row>
    <row r="346" spans="11:11">
      <c r="K346" s="1849">
        <v>38627</v>
      </c>
    </row>
    <row r="347" spans="11:11">
      <c r="K347" s="1849">
        <v>38628</v>
      </c>
    </row>
    <row r="348" spans="11:11">
      <c r="K348" s="1849">
        <v>38629</v>
      </c>
    </row>
    <row r="349" spans="11:11">
      <c r="K349" s="1849">
        <v>38630</v>
      </c>
    </row>
    <row r="350" spans="11:11">
      <c r="K350" s="1849">
        <v>38631</v>
      </c>
    </row>
    <row r="351" spans="11:11">
      <c r="K351" s="1849">
        <v>38632</v>
      </c>
    </row>
    <row r="352" spans="11:11">
      <c r="K352" s="1849">
        <v>38633</v>
      </c>
    </row>
    <row r="353" spans="11:11">
      <c r="K353" s="1849">
        <v>38634</v>
      </c>
    </row>
    <row r="354" spans="11:11">
      <c r="K354" s="1849">
        <v>38635</v>
      </c>
    </row>
    <row r="355" spans="11:11">
      <c r="K355" s="1849">
        <v>38636</v>
      </c>
    </row>
    <row r="356" spans="11:11">
      <c r="K356" s="1849">
        <v>38637</v>
      </c>
    </row>
    <row r="357" spans="11:11">
      <c r="K357" s="1849">
        <v>38638</v>
      </c>
    </row>
    <row r="358" spans="11:11">
      <c r="K358" s="1849">
        <v>38639</v>
      </c>
    </row>
    <row r="359" spans="11:11">
      <c r="K359" s="1849">
        <v>38640</v>
      </c>
    </row>
    <row r="360" spans="11:11">
      <c r="K360" s="1849">
        <v>38641</v>
      </c>
    </row>
    <row r="361" spans="11:11">
      <c r="K361" s="1849">
        <v>38642</v>
      </c>
    </row>
    <row r="362" spans="11:11">
      <c r="K362" s="1849">
        <v>38643</v>
      </c>
    </row>
    <row r="363" spans="11:11">
      <c r="K363" s="1849">
        <v>38644</v>
      </c>
    </row>
    <row r="364" spans="11:11">
      <c r="K364" s="1849">
        <v>38645</v>
      </c>
    </row>
    <row r="365" spans="11:11">
      <c r="K365" s="1849">
        <v>38646</v>
      </c>
    </row>
    <row r="366" spans="11:11">
      <c r="K366" s="1849">
        <v>38647</v>
      </c>
    </row>
    <row r="367" spans="11:11">
      <c r="K367" s="1849">
        <v>38648</v>
      </c>
    </row>
    <row r="368" spans="11:11">
      <c r="K368" s="1849">
        <v>38649</v>
      </c>
    </row>
    <row r="369" spans="11:11">
      <c r="K369" s="1849">
        <v>38650</v>
      </c>
    </row>
    <row r="370" spans="11:11">
      <c r="K370" s="1849">
        <v>38651</v>
      </c>
    </row>
    <row r="371" spans="11:11">
      <c r="K371" s="1849">
        <v>38652</v>
      </c>
    </row>
    <row r="372" spans="11:11">
      <c r="K372" s="1849">
        <v>38653</v>
      </c>
    </row>
    <row r="373" spans="11:11">
      <c r="K373" s="1849">
        <v>38654</v>
      </c>
    </row>
    <row r="374" spans="11:11">
      <c r="K374" s="1849">
        <v>38655</v>
      </c>
    </row>
    <row r="375" spans="11:11">
      <c r="K375" s="1849">
        <v>38656</v>
      </c>
    </row>
    <row r="376" spans="11:11">
      <c r="K376" s="1849">
        <v>38657</v>
      </c>
    </row>
    <row r="377" spans="11:11">
      <c r="K377" s="1849">
        <v>38658</v>
      </c>
    </row>
    <row r="378" spans="11:11">
      <c r="K378" s="1849">
        <v>38659</v>
      </c>
    </row>
    <row r="379" spans="11:11">
      <c r="K379" s="1849">
        <v>38660</v>
      </c>
    </row>
    <row r="380" spans="11:11">
      <c r="K380" s="1849">
        <v>38661</v>
      </c>
    </row>
    <row r="381" spans="11:11">
      <c r="K381" s="1849">
        <v>38662</v>
      </c>
    </row>
    <row r="382" spans="11:11">
      <c r="K382" s="1849">
        <v>38663</v>
      </c>
    </row>
    <row r="383" spans="11:11">
      <c r="K383" s="1849">
        <v>38664</v>
      </c>
    </row>
    <row r="384" spans="11:11">
      <c r="K384" s="1849">
        <v>38665</v>
      </c>
    </row>
    <row r="385" spans="11:11">
      <c r="K385" s="1849">
        <v>38666</v>
      </c>
    </row>
    <row r="386" spans="11:11">
      <c r="K386" s="1849">
        <v>38667</v>
      </c>
    </row>
    <row r="387" spans="11:11">
      <c r="K387" s="1849">
        <v>38668</v>
      </c>
    </row>
    <row r="388" spans="11:11">
      <c r="K388" s="1849">
        <v>38669</v>
      </c>
    </row>
    <row r="389" spans="11:11">
      <c r="K389" s="1849">
        <v>38670</v>
      </c>
    </row>
    <row r="390" spans="11:11">
      <c r="K390" s="1849">
        <v>38671</v>
      </c>
    </row>
    <row r="391" spans="11:11">
      <c r="K391" s="1849">
        <v>38672</v>
      </c>
    </row>
    <row r="392" spans="11:11">
      <c r="K392" s="1849">
        <v>38673</v>
      </c>
    </row>
    <row r="393" spans="11:11">
      <c r="K393" s="1849">
        <v>38674</v>
      </c>
    </row>
    <row r="394" spans="11:11">
      <c r="K394" s="1849">
        <v>38675</v>
      </c>
    </row>
    <row r="395" spans="11:11">
      <c r="K395" s="1849">
        <v>38676</v>
      </c>
    </row>
    <row r="396" spans="11:11">
      <c r="K396" s="1849">
        <v>38677</v>
      </c>
    </row>
    <row r="397" spans="11:11">
      <c r="K397" s="1849">
        <v>38678</v>
      </c>
    </row>
    <row r="398" spans="11:11">
      <c r="K398" s="1849">
        <v>38679</v>
      </c>
    </row>
    <row r="399" spans="11:11">
      <c r="K399" s="1849">
        <v>38680</v>
      </c>
    </row>
    <row r="400" spans="11:11">
      <c r="K400" s="1849">
        <v>38681</v>
      </c>
    </row>
    <row r="401" spans="11:11">
      <c r="K401" s="1849">
        <v>38682</v>
      </c>
    </row>
    <row r="402" spans="11:11">
      <c r="K402" s="1849">
        <v>38683</v>
      </c>
    </row>
    <row r="403" spans="11:11">
      <c r="K403" s="1849">
        <v>38684</v>
      </c>
    </row>
    <row r="404" spans="11:11">
      <c r="K404" s="1849">
        <v>38685</v>
      </c>
    </row>
    <row r="405" spans="11:11">
      <c r="K405" s="1849">
        <v>38686</v>
      </c>
    </row>
    <row r="406" spans="11:11">
      <c r="K406" s="1849">
        <v>38687</v>
      </c>
    </row>
    <row r="407" spans="11:11">
      <c r="K407" s="1849">
        <v>38688</v>
      </c>
    </row>
    <row r="408" spans="11:11">
      <c r="K408" s="1849">
        <v>38689</v>
      </c>
    </row>
    <row r="409" spans="11:11">
      <c r="K409" s="1849">
        <v>38690</v>
      </c>
    </row>
    <row r="410" spans="11:11">
      <c r="K410" s="1849">
        <v>38691</v>
      </c>
    </row>
    <row r="411" spans="11:11">
      <c r="K411" s="1849">
        <v>38692</v>
      </c>
    </row>
    <row r="412" spans="11:11">
      <c r="K412" s="1849">
        <v>38693</v>
      </c>
    </row>
    <row r="413" spans="11:11">
      <c r="K413" s="1849">
        <v>38694</v>
      </c>
    </row>
    <row r="414" spans="11:11">
      <c r="K414" s="1849">
        <v>38695</v>
      </c>
    </row>
    <row r="415" spans="11:11">
      <c r="K415" s="1849">
        <v>38696</v>
      </c>
    </row>
    <row r="416" spans="11:11">
      <c r="K416" s="1849">
        <v>38697</v>
      </c>
    </row>
    <row r="417" spans="11:11">
      <c r="K417" s="1849">
        <v>38698</v>
      </c>
    </row>
    <row r="418" spans="11:11">
      <c r="K418" s="1849">
        <v>38699</v>
      </c>
    </row>
    <row r="419" spans="11:11">
      <c r="K419" s="1849">
        <v>38700</v>
      </c>
    </row>
    <row r="420" spans="11:11">
      <c r="K420" s="1849">
        <v>38701</v>
      </c>
    </row>
    <row r="421" spans="11:11">
      <c r="K421" s="1849">
        <v>38702</v>
      </c>
    </row>
    <row r="422" spans="11:11">
      <c r="K422" s="1849">
        <v>38703</v>
      </c>
    </row>
    <row r="423" spans="11:11">
      <c r="K423" s="1849">
        <v>38704</v>
      </c>
    </row>
    <row r="424" spans="11:11">
      <c r="K424" s="1849">
        <v>38705</v>
      </c>
    </row>
    <row r="425" spans="11:11">
      <c r="K425" s="1849">
        <v>38706</v>
      </c>
    </row>
    <row r="426" spans="11:11">
      <c r="K426" s="1849">
        <v>38707</v>
      </c>
    </row>
    <row r="427" spans="11:11">
      <c r="K427" s="1849">
        <v>38708</v>
      </c>
    </row>
    <row r="428" spans="11:11">
      <c r="K428" s="1849">
        <v>38709</v>
      </c>
    </row>
    <row r="429" spans="11:11">
      <c r="K429" s="1849">
        <v>38710</v>
      </c>
    </row>
    <row r="430" spans="11:11">
      <c r="K430" s="1849">
        <v>38711</v>
      </c>
    </row>
    <row r="431" spans="11:11">
      <c r="K431" s="1849">
        <v>38712</v>
      </c>
    </row>
    <row r="432" spans="11:11">
      <c r="K432" s="1849">
        <v>38713</v>
      </c>
    </row>
    <row r="433" spans="11:11">
      <c r="K433" s="1849">
        <v>38714</v>
      </c>
    </row>
    <row r="434" spans="11:11">
      <c r="K434" s="1849">
        <v>38715</v>
      </c>
    </row>
    <row r="435" spans="11:11">
      <c r="K435" s="1849">
        <v>38716</v>
      </c>
    </row>
    <row r="436" spans="11:11">
      <c r="K436" s="1849">
        <v>38717</v>
      </c>
    </row>
    <row r="437" spans="11:11">
      <c r="K437" s="1849">
        <v>38718</v>
      </c>
    </row>
    <row r="438" spans="11:11">
      <c r="K438" s="1849">
        <v>38719</v>
      </c>
    </row>
    <row r="439" spans="11:11">
      <c r="K439" s="1849">
        <v>38720</v>
      </c>
    </row>
    <row r="440" spans="11:11">
      <c r="K440" s="1849">
        <v>38721</v>
      </c>
    </row>
    <row r="441" spans="11:11">
      <c r="K441" s="1849">
        <v>38722</v>
      </c>
    </row>
    <row r="442" spans="11:11">
      <c r="K442" s="1849">
        <v>38723</v>
      </c>
    </row>
    <row r="443" spans="11:11">
      <c r="K443" s="1849">
        <v>38724</v>
      </c>
    </row>
    <row r="444" spans="11:11">
      <c r="K444" s="1849">
        <v>38725</v>
      </c>
    </row>
    <row r="445" spans="11:11">
      <c r="K445" s="1849">
        <v>38726</v>
      </c>
    </row>
    <row r="446" spans="11:11">
      <c r="K446" s="1849">
        <v>38727</v>
      </c>
    </row>
    <row r="447" spans="11:11">
      <c r="K447" s="1849">
        <v>38728</v>
      </c>
    </row>
    <row r="448" spans="11:11">
      <c r="K448" s="1849">
        <v>38729</v>
      </c>
    </row>
    <row r="449" spans="11:11">
      <c r="K449" s="1849">
        <v>38730</v>
      </c>
    </row>
    <row r="450" spans="11:11">
      <c r="K450" s="1849">
        <v>38731</v>
      </c>
    </row>
    <row r="451" spans="11:11">
      <c r="K451" s="1849">
        <v>38732</v>
      </c>
    </row>
    <row r="452" spans="11:11">
      <c r="K452" s="1849">
        <v>38733</v>
      </c>
    </row>
    <row r="453" spans="11:11">
      <c r="K453" s="1849">
        <v>38734</v>
      </c>
    </row>
    <row r="454" spans="11:11">
      <c r="K454" s="1849">
        <v>38735</v>
      </c>
    </row>
    <row r="455" spans="11:11">
      <c r="K455" s="1849">
        <v>38736</v>
      </c>
    </row>
    <row r="456" spans="11:11">
      <c r="K456" s="1849">
        <v>38737</v>
      </c>
    </row>
    <row r="457" spans="11:11">
      <c r="K457" s="1849">
        <v>38738</v>
      </c>
    </row>
    <row r="458" spans="11:11">
      <c r="K458" s="1849">
        <v>38739</v>
      </c>
    </row>
    <row r="459" spans="11:11">
      <c r="K459" s="1849">
        <v>38740</v>
      </c>
    </row>
    <row r="460" spans="11:11">
      <c r="K460" s="1849">
        <v>38741</v>
      </c>
    </row>
    <row r="461" spans="11:11">
      <c r="K461" s="1849">
        <v>38742</v>
      </c>
    </row>
    <row r="462" spans="11:11">
      <c r="K462" s="1849">
        <v>38743</v>
      </c>
    </row>
    <row r="463" spans="11:11">
      <c r="K463" s="1849">
        <v>38744</v>
      </c>
    </row>
    <row r="464" spans="11:11">
      <c r="K464" s="1849">
        <v>38745</v>
      </c>
    </row>
    <row r="465" spans="11:11">
      <c r="K465" s="1849">
        <v>38746</v>
      </c>
    </row>
    <row r="466" spans="11:11">
      <c r="K466" s="1849">
        <v>38747</v>
      </c>
    </row>
    <row r="467" spans="11:11">
      <c r="K467" s="1849">
        <v>38748</v>
      </c>
    </row>
    <row r="468" spans="11:11">
      <c r="K468" s="1849">
        <v>38749</v>
      </c>
    </row>
    <row r="469" spans="11:11">
      <c r="K469" s="1849">
        <v>38750</v>
      </c>
    </row>
    <row r="470" spans="11:11">
      <c r="K470" s="1849">
        <v>38751</v>
      </c>
    </row>
    <row r="471" spans="11:11">
      <c r="K471" s="1849">
        <v>38752</v>
      </c>
    </row>
    <row r="472" spans="11:11">
      <c r="K472" s="1849">
        <v>38753</v>
      </c>
    </row>
    <row r="473" spans="11:11">
      <c r="K473" s="1849">
        <v>38754</v>
      </c>
    </row>
    <row r="474" spans="11:11">
      <c r="K474" s="1849">
        <v>38755</v>
      </c>
    </row>
    <row r="475" spans="11:11">
      <c r="K475" s="1849">
        <v>38756</v>
      </c>
    </row>
    <row r="476" spans="11:11">
      <c r="K476" s="1849">
        <v>38757</v>
      </c>
    </row>
    <row r="477" spans="11:11">
      <c r="K477" s="1849">
        <v>38758</v>
      </c>
    </row>
    <row r="478" spans="11:11">
      <c r="K478" s="1849">
        <v>38759</v>
      </c>
    </row>
    <row r="479" spans="11:11">
      <c r="K479" s="1849">
        <v>38760</v>
      </c>
    </row>
    <row r="480" spans="11:11">
      <c r="K480" s="1849">
        <v>38761</v>
      </c>
    </row>
    <row r="481" spans="11:11">
      <c r="K481" s="1849">
        <v>38762</v>
      </c>
    </row>
    <row r="482" spans="11:11">
      <c r="K482" s="1849">
        <v>38763</v>
      </c>
    </row>
    <row r="483" spans="11:11">
      <c r="K483" s="1849">
        <v>38764</v>
      </c>
    </row>
    <row r="484" spans="11:11">
      <c r="K484" s="1849">
        <v>38765</v>
      </c>
    </row>
    <row r="485" spans="11:11">
      <c r="K485" s="1849">
        <v>38766</v>
      </c>
    </row>
    <row r="486" spans="11:11">
      <c r="K486" s="1849">
        <v>38767</v>
      </c>
    </row>
    <row r="487" spans="11:11">
      <c r="K487" s="1849">
        <v>38768</v>
      </c>
    </row>
    <row r="488" spans="11:11">
      <c r="K488" s="1849">
        <v>38769</v>
      </c>
    </row>
    <row r="489" spans="11:11">
      <c r="K489" s="1849">
        <v>38770</v>
      </c>
    </row>
    <row r="490" spans="11:11">
      <c r="K490" s="1849">
        <v>38771</v>
      </c>
    </row>
    <row r="491" spans="11:11">
      <c r="K491" s="1849">
        <v>38772</v>
      </c>
    </row>
    <row r="492" spans="11:11">
      <c r="K492" s="1849">
        <v>38773</v>
      </c>
    </row>
    <row r="493" spans="11:11">
      <c r="K493" s="1849">
        <v>38774</v>
      </c>
    </row>
    <row r="494" spans="11:11">
      <c r="K494" s="1849">
        <v>38775</v>
      </c>
    </row>
    <row r="495" spans="11:11">
      <c r="K495" s="1849">
        <v>38776</v>
      </c>
    </row>
    <row r="496" spans="11:11">
      <c r="K496" s="1849">
        <v>38777</v>
      </c>
    </row>
    <row r="497" spans="11:11">
      <c r="K497" s="1849">
        <v>38778</v>
      </c>
    </row>
    <row r="498" spans="11:11">
      <c r="K498" s="1849">
        <v>38779</v>
      </c>
    </row>
    <row r="499" spans="11:11">
      <c r="K499" s="1849">
        <v>38780</v>
      </c>
    </row>
    <row r="500" spans="11:11">
      <c r="K500" s="1849">
        <v>38781</v>
      </c>
    </row>
    <row r="501" spans="11:11">
      <c r="K501" s="1849">
        <v>38782</v>
      </c>
    </row>
    <row r="502" spans="11:11">
      <c r="K502" s="1849">
        <v>38783</v>
      </c>
    </row>
    <row r="503" spans="11:11">
      <c r="K503" s="1849">
        <v>38784</v>
      </c>
    </row>
    <row r="504" spans="11:11">
      <c r="K504" s="1849">
        <v>38785</v>
      </c>
    </row>
    <row r="505" spans="11:11">
      <c r="K505" s="1849">
        <v>38786</v>
      </c>
    </row>
    <row r="506" spans="11:11">
      <c r="K506" s="1849">
        <v>38787</v>
      </c>
    </row>
    <row r="507" spans="11:11">
      <c r="K507" s="1849">
        <v>38788</v>
      </c>
    </row>
    <row r="508" spans="11:11">
      <c r="K508" s="1849">
        <v>38789</v>
      </c>
    </row>
    <row r="509" spans="11:11">
      <c r="K509" s="1849">
        <v>38790</v>
      </c>
    </row>
    <row r="510" spans="11:11">
      <c r="K510" s="1849">
        <v>38791</v>
      </c>
    </row>
    <row r="511" spans="11:11">
      <c r="K511" s="1849">
        <v>38792</v>
      </c>
    </row>
    <row r="512" spans="11:11">
      <c r="K512" s="1849">
        <v>38793</v>
      </c>
    </row>
    <row r="513" spans="11:11">
      <c r="K513" s="1849">
        <v>38794</v>
      </c>
    </row>
    <row r="514" spans="11:11">
      <c r="K514" s="1849">
        <v>38795</v>
      </c>
    </row>
    <row r="515" spans="11:11">
      <c r="K515" s="1849">
        <v>38796</v>
      </c>
    </row>
    <row r="516" spans="11:11">
      <c r="K516" s="1849">
        <v>38797</v>
      </c>
    </row>
    <row r="517" spans="11:11">
      <c r="K517" s="1849">
        <v>38798</v>
      </c>
    </row>
    <row r="518" spans="11:11">
      <c r="K518" s="1849">
        <v>38799</v>
      </c>
    </row>
    <row r="519" spans="11:11">
      <c r="K519" s="1849">
        <v>38800</v>
      </c>
    </row>
    <row r="520" spans="11:11">
      <c r="K520" s="1849">
        <v>38801</v>
      </c>
    </row>
    <row r="521" spans="11:11">
      <c r="K521" s="1849">
        <v>38802</v>
      </c>
    </row>
    <row r="522" spans="11:11">
      <c r="K522" s="1849">
        <v>38803</v>
      </c>
    </row>
    <row r="523" spans="11:11">
      <c r="K523" s="1849">
        <v>38804</v>
      </c>
    </row>
    <row r="524" spans="11:11">
      <c r="K524" s="1849">
        <v>38805</v>
      </c>
    </row>
    <row r="525" spans="11:11">
      <c r="K525" s="1849">
        <v>38806</v>
      </c>
    </row>
    <row r="526" spans="11:11">
      <c r="K526" s="1849">
        <v>38807</v>
      </c>
    </row>
    <row r="527" spans="11:11">
      <c r="K527" s="1849">
        <v>38808</v>
      </c>
    </row>
    <row r="528" spans="11:11">
      <c r="K528" s="1849">
        <v>38809</v>
      </c>
    </row>
    <row r="529" spans="11:11">
      <c r="K529" s="1849">
        <v>38810</v>
      </c>
    </row>
    <row r="530" spans="11:11">
      <c r="K530" s="1849">
        <v>38811</v>
      </c>
    </row>
    <row r="531" spans="11:11">
      <c r="K531" s="1849">
        <v>38812</v>
      </c>
    </row>
    <row r="532" spans="11:11">
      <c r="K532" s="1849">
        <v>38813</v>
      </c>
    </row>
    <row r="533" spans="11:11">
      <c r="K533" s="1849">
        <v>38814</v>
      </c>
    </row>
    <row r="534" spans="11:11">
      <c r="K534" s="1849">
        <v>38815</v>
      </c>
    </row>
    <row r="535" spans="11:11">
      <c r="K535" s="1849">
        <v>38816</v>
      </c>
    </row>
    <row r="536" spans="11:11">
      <c r="K536" s="1849">
        <v>38817</v>
      </c>
    </row>
    <row r="537" spans="11:11">
      <c r="K537" s="1849">
        <v>38818</v>
      </c>
    </row>
    <row r="538" spans="11:11">
      <c r="K538" s="1849">
        <v>38819</v>
      </c>
    </row>
    <row r="539" spans="11:11">
      <c r="K539" s="1849">
        <v>38820</v>
      </c>
    </row>
    <row r="540" spans="11:11">
      <c r="K540" s="1849">
        <v>38821</v>
      </c>
    </row>
    <row r="541" spans="11:11">
      <c r="K541" s="1849">
        <v>38822</v>
      </c>
    </row>
    <row r="542" spans="11:11">
      <c r="K542" s="1849">
        <v>38823</v>
      </c>
    </row>
    <row r="543" spans="11:11">
      <c r="K543" s="1849">
        <v>38824</v>
      </c>
    </row>
    <row r="544" spans="11:11">
      <c r="K544" s="1849">
        <v>38825</v>
      </c>
    </row>
    <row r="545" spans="11:11">
      <c r="K545" s="1849">
        <v>38826</v>
      </c>
    </row>
    <row r="546" spans="11:11">
      <c r="K546" s="1849">
        <v>38827</v>
      </c>
    </row>
    <row r="547" spans="11:11">
      <c r="K547" s="1849">
        <v>38828</v>
      </c>
    </row>
    <row r="548" spans="11:11">
      <c r="K548" s="1849">
        <v>38829</v>
      </c>
    </row>
    <row r="549" spans="11:11">
      <c r="K549" s="1849">
        <v>38830</v>
      </c>
    </row>
    <row r="550" spans="11:11">
      <c r="K550" s="1849">
        <v>38831</v>
      </c>
    </row>
    <row r="551" spans="11:11">
      <c r="K551" s="1849">
        <v>38832</v>
      </c>
    </row>
    <row r="552" spans="11:11">
      <c r="K552" s="1849">
        <v>38833</v>
      </c>
    </row>
    <row r="553" spans="11:11">
      <c r="K553" s="1849">
        <v>38834</v>
      </c>
    </row>
    <row r="554" spans="11:11">
      <c r="K554" s="1849">
        <v>38835</v>
      </c>
    </row>
    <row r="555" spans="11:11">
      <c r="K555" s="1849">
        <v>38836</v>
      </c>
    </row>
    <row r="556" spans="11:11">
      <c r="K556" s="1849">
        <v>38837</v>
      </c>
    </row>
    <row r="557" spans="11:11">
      <c r="K557" s="1849">
        <v>38838</v>
      </c>
    </row>
    <row r="558" spans="11:11">
      <c r="K558" s="1849">
        <v>38839</v>
      </c>
    </row>
    <row r="559" spans="11:11">
      <c r="K559" s="1849">
        <v>38840</v>
      </c>
    </row>
    <row r="560" spans="11:11">
      <c r="K560" s="1849">
        <v>38841</v>
      </c>
    </row>
    <row r="561" spans="11:11">
      <c r="K561" s="1849">
        <v>38842</v>
      </c>
    </row>
    <row r="562" spans="11:11">
      <c r="K562" s="1849">
        <v>38843</v>
      </c>
    </row>
    <row r="563" spans="11:11">
      <c r="K563" s="1849">
        <v>38844</v>
      </c>
    </row>
    <row r="564" spans="11:11">
      <c r="K564" s="1849">
        <v>38845</v>
      </c>
    </row>
    <row r="565" spans="11:11">
      <c r="K565" s="1849">
        <v>38846</v>
      </c>
    </row>
    <row r="566" spans="11:11">
      <c r="K566" s="1849">
        <v>38847</v>
      </c>
    </row>
    <row r="567" spans="11:11">
      <c r="K567" s="1849">
        <v>38848</v>
      </c>
    </row>
    <row r="568" spans="11:11">
      <c r="K568" s="1849">
        <v>38849</v>
      </c>
    </row>
    <row r="569" spans="11:11">
      <c r="K569" s="1849">
        <v>38850</v>
      </c>
    </row>
    <row r="570" spans="11:11">
      <c r="K570" s="1849">
        <v>38851</v>
      </c>
    </row>
    <row r="571" spans="11:11">
      <c r="K571" s="1849">
        <v>38852</v>
      </c>
    </row>
    <row r="572" spans="11:11">
      <c r="K572" s="1849">
        <v>38853</v>
      </c>
    </row>
    <row r="573" spans="11:11">
      <c r="K573" s="1849">
        <v>38854</v>
      </c>
    </row>
    <row r="574" spans="11:11">
      <c r="K574" s="1849">
        <v>38855</v>
      </c>
    </row>
    <row r="575" spans="11:11">
      <c r="K575" s="1849">
        <v>38856</v>
      </c>
    </row>
    <row r="576" spans="11:11">
      <c r="K576" s="1849">
        <v>38857</v>
      </c>
    </row>
    <row r="577" spans="11:11">
      <c r="K577" s="1849">
        <v>38858</v>
      </c>
    </row>
    <row r="578" spans="11:11">
      <c r="K578" s="1849">
        <v>38859</v>
      </c>
    </row>
    <row r="579" spans="11:11">
      <c r="K579" s="1849">
        <v>38860</v>
      </c>
    </row>
    <row r="580" spans="11:11">
      <c r="K580" s="1849">
        <v>38861</v>
      </c>
    </row>
    <row r="581" spans="11:11">
      <c r="K581" s="1849">
        <v>38862</v>
      </c>
    </row>
    <row r="582" spans="11:11">
      <c r="K582" s="1849">
        <v>38863</v>
      </c>
    </row>
    <row r="583" spans="11:11">
      <c r="K583" s="1849">
        <v>38864</v>
      </c>
    </row>
    <row r="584" spans="11:11">
      <c r="K584" s="1849">
        <v>38865</v>
      </c>
    </row>
    <row r="585" spans="11:11">
      <c r="K585" s="1849">
        <v>38866</v>
      </c>
    </row>
    <row r="586" spans="11:11">
      <c r="K586" s="1849">
        <v>38867</v>
      </c>
    </row>
    <row r="587" spans="11:11">
      <c r="K587" s="1849">
        <v>38868</v>
      </c>
    </row>
    <row r="588" spans="11:11">
      <c r="K588" s="1849">
        <v>38869</v>
      </c>
    </row>
    <row r="589" spans="11:11">
      <c r="K589" s="1849">
        <v>38870</v>
      </c>
    </row>
    <row r="590" spans="11:11">
      <c r="K590" s="1849">
        <v>38871</v>
      </c>
    </row>
    <row r="591" spans="11:11">
      <c r="K591" s="1849">
        <v>38872</v>
      </c>
    </row>
    <row r="592" spans="11:11">
      <c r="K592" s="1849">
        <v>38873</v>
      </c>
    </row>
    <row r="593" spans="11:11">
      <c r="K593" s="1849">
        <v>38874</v>
      </c>
    </row>
    <row r="594" spans="11:11">
      <c r="K594" s="1849">
        <v>38875</v>
      </c>
    </row>
    <row r="595" spans="11:11">
      <c r="K595" s="1849">
        <v>38876</v>
      </c>
    </row>
    <row r="596" spans="11:11">
      <c r="K596" s="1849">
        <v>38877</v>
      </c>
    </row>
    <row r="597" spans="11:11">
      <c r="K597" s="1849">
        <v>38878</v>
      </c>
    </row>
    <row r="598" spans="11:11">
      <c r="K598" s="1849">
        <v>38879</v>
      </c>
    </row>
    <row r="599" spans="11:11">
      <c r="K599" s="1849">
        <v>38880</v>
      </c>
    </row>
    <row r="600" spans="11:11">
      <c r="K600" s="1849">
        <v>38881</v>
      </c>
    </row>
    <row r="601" spans="11:11">
      <c r="K601" s="1849">
        <v>38882</v>
      </c>
    </row>
    <row r="602" spans="11:11">
      <c r="K602" s="1849">
        <v>38883</v>
      </c>
    </row>
    <row r="603" spans="11:11">
      <c r="K603" s="1849">
        <v>38884</v>
      </c>
    </row>
    <row r="604" spans="11:11">
      <c r="K604" s="1849">
        <v>38885</v>
      </c>
    </row>
    <row r="605" spans="11:11">
      <c r="K605" s="1849">
        <v>38886</v>
      </c>
    </row>
    <row r="606" spans="11:11">
      <c r="K606" s="1849">
        <v>38887</v>
      </c>
    </row>
    <row r="607" spans="11:11">
      <c r="K607" s="1849">
        <v>38888</v>
      </c>
    </row>
    <row r="608" spans="11:11">
      <c r="K608" s="1849">
        <v>38889</v>
      </c>
    </row>
    <row r="609" spans="11:11">
      <c r="K609" s="1849">
        <v>38890</v>
      </c>
    </row>
    <row r="610" spans="11:11">
      <c r="K610" s="1849">
        <v>38891</v>
      </c>
    </row>
    <row r="611" spans="11:11">
      <c r="K611" s="1849">
        <v>38892</v>
      </c>
    </row>
    <row r="612" spans="11:11">
      <c r="K612" s="1849">
        <v>38893</v>
      </c>
    </row>
    <row r="613" spans="11:11">
      <c r="K613" s="1849">
        <v>38894</v>
      </c>
    </row>
    <row r="614" spans="11:11">
      <c r="K614" s="1849">
        <v>38895</v>
      </c>
    </row>
    <row r="615" spans="11:11">
      <c r="K615" s="1849">
        <v>38896</v>
      </c>
    </row>
    <row r="616" spans="11:11">
      <c r="K616" s="1849">
        <v>38897</v>
      </c>
    </row>
    <row r="617" spans="11:11">
      <c r="K617" s="1849">
        <v>38898</v>
      </c>
    </row>
    <row r="618" spans="11:11">
      <c r="K618" s="1849">
        <v>38899</v>
      </c>
    </row>
    <row r="619" spans="11:11">
      <c r="K619" s="1849">
        <v>38900</v>
      </c>
    </row>
    <row r="620" spans="11:11">
      <c r="K620" s="1849">
        <v>38901</v>
      </c>
    </row>
    <row r="621" spans="11:11">
      <c r="K621" s="1849">
        <v>38902</v>
      </c>
    </row>
    <row r="622" spans="11:11">
      <c r="K622" s="1849">
        <v>38903</v>
      </c>
    </row>
    <row r="623" spans="11:11">
      <c r="K623" s="1849">
        <v>38904</v>
      </c>
    </row>
    <row r="624" spans="11:11">
      <c r="K624" s="1849">
        <v>38905</v>
      </c>
    </row>
    <row r="625" spans="11:11">
      <c r="K625" s="1849">
        <v>38906</v>
      </c>
    </row>
    <row r="626" spans="11:11">
      <c r="K626" s="1849">
        <v>38907</v>
      </c>
    </row>
    <row r="627" spans="11:11">
      <c r="K627" s="1849">
        <v>38908</v>
      </c>
    </row>
    <row r="628" spans="11:11">
      <c r="K628" s="1849">
        <v>38909</v>
      </c>
    </row>
    <row r="629" spans="11:11">
      <c r="K629" s="1849">
        <v>38910</v>
      </c>
    </row>
    <row r="630" spans="11:11">
      <c r="K630" s="1849">
        <v>38911</v>
      </c>
    </row>
    <row r="631" spans="11:11">
      <c r="K631" s="1849">
        <v>38912</v>
      </c>
    </row>
    <row r="632" spans="11:11">
      <c r="K632" s="1849">
        <v>38913</v>
      </c>
    </row>
    <row r="633" spans="11:11">
      <c r="K633" s="1849">
        <v>38914</v>
      </c>
    </row>
    <row r="634" spans="11:11">
      <c r="K634" s="1849">
        <v>38915</v>
      </c>
    </row>
    <row r="635" spans="11:11">
      <c r="K635" s="1849">
        <v>38916</v>
      </c>
    </row>
    <row r="636" spans="11:11">
      <c r="K636" s="1849">
        <v>38917</v>
      </c>
    </row>
    <row r="637" spans="11:11">
      <c r="K637" s="1849">
        <v>38918</v>
      </c>
    </row>
    <row r="638" spans="11:11">
      <c r="K638" s="1849">
        <v>38919</v>
      </c>
    </row>
    <row r="639" spans="11:11">
      <c r="K639" s="1849">
        <v>38920</v>
      </c>
    </row>
    <row r="640" spans="11:11">
      <c r="K640" s="1849">
        <v>38921</v>
      </c>
    </row>
    <row r="641" spans="11:11">
      <c r="K641" s="1849">
        <v>38922</v>
      </c>
    </row>
    <row r="642" spans="11:11">
      <c r="K642" s="1849">
        <v>38923</v>
      </c>
    </row>
    <row r="643" spans="11:11">
      <c r="K643" s="1849">
        <v>38924</v>
      </c>
    </row>
    <row r="644" spans="11:11">
      <c r="K644" s="1849">
        <v>38925</v>
      </c>
    </row>
    <row r="645" spans="11:11">
      <c r="K645" s="1849">
        <v>38926</v>
      </c>
    </row>
    <row r="646" spans="11:11">
      <c r="K646" s="1849">
        <v>38927</v>
      </c>
    </row>
    <row r="647" spans="11:11">
      <c r="K647" s="1849">
        <v>38928</v>
      </c>
    </row>
    <row r="648" spans="11:11">
      <c r="K648" s="1849">
        <v>38929</v>
      </c>
    </row>
    <row r="649" spans="11:11">
      <c r="K649" s="1849">
        <v>38930</v>
      </c>
    </row>
    <row r="650" spans="11:11">
      <c r="K650" s="1849">
        <v>38931</v>
      </c>
    </row>
    <row r="651" spans="11:11">
      <c r="K651" s="1849">
        <v>38932</v>
      </c>
    </row>
    <row r="652" spans="11:11">
      <c r="K652" s="1849">
        <v>38933</v>
      </c>
    </row>
    <row r="653" spans="11:11">
      <c r="K653" s="1849">
        <v>38934</v>
      </c>
    </row>
    <row r="654" spans="11:11">
      <c r="K654" s="1849">
        <v>38935</v>
      </c>
    </row>
    <row r="655" spans="11:11">
      <c r="K655" s="1849">
        <v>38936</v>
      </c>
    </row>
    <row r="656" spans="11:11">
      <c r="K656" s="1849">
        <v>38937</v>
      </c>
    </row>
    <row r="657" spans="11:11">
      <c r="K657" s="1849">
        <v>38938</v>
      </c>
    </row>
    <row r="658" spans="11:11">
      <c r="K658" s="1849">
        <v>38939</v>
      </c>
    </row>
    <row r="659" spans="11:11">
      <c r="K659" s="1849">
        <v>38940</v>
      </c>
    </row>
    <row r="660" spans="11:11">
      <c r="K660" s="1849">
        <v>38941</v>
      </c>
    </row>
    <row r="661" spans="11:11">
      <c r="K661" s="1849">
        <v>38942</v>
      </c>
    </row>
    <row r="662" spans="11:11">
      <c r="K662" s="1849">
        <v>38943</v>
      </c>
    </row>
    <row r="663" spans="11:11">
      <c r="K663" s="1849">
        <v>38944</v>
      </c>
    </row>
    <row r="664" spans="11:11">
      <c r="K664" s="1849">
        <v>38945</v>
      </c>
    </row>
    <row r="665" spans="11:11">
      <c r="K665" s="1849">
        <v>38946</v>
      </c>
    </row>
    <row r="666" spans="11:11">
      <c r="K666" s="1849">
        <v>38947</v>
      </c>
    </row>
    <row r="667" spans="11:11">
      <c r="K667" s="1849">
        <v>38948</v>
      </c>
    </row>
    <row r="668" spans="11:11">
      <c r="K668" s="1849">
        <v>38949</v>
      </c>
    </row>
    <row r="669" spans="11:11">
      <c r="K669" s="1849">
        <v>38950</v>
      </c>
    </row>
    <row r="670" spans="11:11">
      <c r="K670" s="1849">
        <v>38951</v>
      </c>
    </row>
    <row r="671" spans="11:11">
      <c r="K671" s="1849">
        <v>38952</v>
      </c>
    </row>
    <row r="672" spans="11:11">
      <c r="K672" s="1849">
        <v>38953</v>
      </c>
    </row>
    <row r="673" spans="11:11">
      <c r="K673" s="1849">
        <v>38954</v>
      </c>
    </row>
    <row r="674" spans="11:11">
      <c r="K674" s="1849">
        <v>38955</v>
      </c>
    </row>
    <row r="675" spans="11:11">
      <c r="K675" s="1849">
        <v>38956</v>
      </c>
    </row>
    <row r="676" spans="11:11">
      <c r="K676" s="1849">
        <v>38957</v>
      </c>
    </row>
    <row r="677" spans="11:11">
      <c r="K677" s="1849">
        <v>38958</v>
      </c>
    </row>
    <row r="678" spans="11:11">
      <c r="K678" s="1849">
        <v>38959</v>
      </c>
    </row>
    <row r="679" spans="11:11">
      <c r="K679" s="1849">
        <v>38960</v>
      </c>
    </row>
    <row r="680" spans="11:11">
      <c r="K680" s="1849">
        <v>38961</v>
      </c>
    </row>
    <row r="681" spans="11:11">
      <c r="K681" s="1849">
        <v>38962</v>
      </c>
    </row>
    <row r="682" spans="11:11">
      <c r="K682" s="1849">
        <v>38963</v>
      </c>
    </row>
    <row r="683" spans="11:11">
      <c r="K683" s="1849">
        <v>38964</v>
      </c>
    </row>
    <row r="684" spans="11:11">
      <c r="K684" s="1849">
        <v>38965</v>
      </c>
    </row>
    <row r="685" spans="11:11">
      <c r="K685" s="1849">
        <v>38966</v>
      </c>
    </row>
    <row r="686" spans="11:11">
      <c r="K686" s="1849">
        <v>38967</v>
      </c>
    </row>
    <row r="687" spans="11:11">
      <c r="K687" s="1849">
        <v>38968</v>
      </c>
    </row>
    <row r="688" spans="11:11">
      <c r="K688" s="1849">
        <v>38969</v>
      </c>
    </row>
    <row r="689" spans="11:11">
      <c r="K689" s="1849">
        <v>38970</v>
      </c>
    </row>
    <row r="690" spans="11:11">
      <c r="K690" s="1849">
        <v>38971</v>
      </c>
    </row>
    <row r="691" spans="11:11">
      <c r="K691" s="1849">
        <v>38972</v>
      </c>
    </row>
    <row r="692" spans="11:11">
      <c r="K692" s="1849">
        <v>38973</v>
      </c>
    </row>
    <row r="693" spans="11:11">
      <c r="K693" s="1849">
        <v>38974</v>
      </c>
    </row>
    <row r="694" spans="11:11">
      <c r="K694" s="1849">
        <v>38975</v>
      </c>
    </row>
    <row r="695" spans="11:11">
      <c r="K695" s="1849">
        <v>38976</v>
      </c>
    </row>
    <row r="696" spans="11:11">
      <c r="K696" s="1849">
        <v>38977</v>
      </c>
    </row>
    <row r="697" spans="11:11">
      <c r="K697" s="1849">
        <v>38978</v>
      </c>
    </row>
    <row r="698" spans="11:11">
      <c r="K698" s="1849">
        <v>38979</v>
      </c>
    </row>
    <row r="699" spans="11:11">
      <c r="K699" s="1849">
        <v>38980</v>
      </c>
    </row>
    <row r="700" spans="11:11">
      <c r="K700" s="1849">
        <v>38981</v>
      </c>
    </row>
    <row r="701" spans="11:11">
      <c r="K701" s="1849">
        <v>38982</v>
      </c>
    </row>
    <row r="702" spans="11:11">
      <c r="K702" s="1849">
        <v>38983</v>
      </c>
    </row>
    <row r="703" spans="11:11">
      <c r="K703" s="1849">
        <v>38984</v>
      </c>
    </row>
    <row r="704" spans="11:11">
      <c r="K704" s="1849">
        <v>38985</v>
      </c>
    </row>
    <row r="705" spans="11:11">
      <c r="K705" s="1849">
        <v>38986</v>
      </c>
    </row>
    <row r="706" spans="11:11">
      <c r="K706" s="1849">
        <v>38987</v>
      </c>
    </row>
    <row r="707" spans="11:11">
      <c r="K707" s="1849">
        <v>38988</v>
      </c>
    </row>
    <row r="708" spans="11:11">
      <c r="K708" s="1849">
        <v>38989</v>
      </c>
    </row>
    <row r="709" spans="11:11">
      <c r="K709" s="1849">
        <v>38990</v>
      </c>
    </row>
    <row r="710" spans="11:11">
      <c r="K710" s="1849">
        <v>38991</v>
      </c>
    </row>
    <row r="711" spans="11:11">
      <c r="K711" s="1849">
        <v>38992</v>
      </c>
    </row>
    <row r="712" spans="11:11">
      <c r="K712" s="1849">
        <v>38993</v>
      </c>
    </row>
    <row r="713" spans="11:11">
      <c r="K713" s="1849">
        <v>38994</v>
      </c>
    </row>
    <row r="714" spans="11:11">
      <c r="K714" s="1849">
        <v>38995</v>
      </c>
    </row>
    <row r="715" spans="11:11">
      <c r="K715" s="1849">
        <v>38996</v>
      </c>
    </row>
    <row r="716" spans="11:11">
      <c r="K716" s="1849">
        <v>38997</v>
      </c>
    </row>
    <row r="717" spans="11:11">
      <c r="K717" s="1849">
        <v>38998</v>
      </c>
    </row>
    <row r="718" spans="11:11">
      <c r="K718" s="1849">
        <v>38999</v>
      </c>
    </row>
    <row r="719" spans="11:11">
      <c r="K719" s="1849">
        <v>39000</v>
      </c>
    </row>
    <row r="720" spans="11:11">
      <c r="K720" s="1849">
        <v>39001</v>
      </c>
    </row>
    <row r="721" spans="11:11">
      <c r="K721" s="1849">
        <v>39002</v>
      </c>
    </row>
    <row r="722" spans="11:11">
      <c r="K722" s="1849">
        <v>39003</v>
      </c>
    </row>
    <row r="723" spans="11:11">
      <c r="K723" s="1849">
        <v>39004</v>
      </c>
    </row>
    <row r="724" spans="11:11">
      <c r="K724" s="1849">
        <v>39005</v>
      </c>
    </row>
    <row r="725" spans="11:11">
      <c r="K725" s="1849">
        <v>39006</v>
      </c>
    </row>
    <row r="726" spans="11:11">
      <c r="K726" s="1849">
        <v>39007</v>
      </c>
    </row>
    <row r="727" spans="11:11">
      <c r="K727" s="1849">
        <v>39008</v>
      </c>
    </row>
    <row r="728" spans="11:11">
      <c r="K728" s="1849">
        <v>39009</v>
      </c>
    </row>
    <row r="729" spans="11:11">
      <c r="K729" s="1849">
        <v>39010</v>
      </c>
    </row>
    <row r="730" spans="11:11">
      <c r="K730" s="1849">
        <v>39011</v>
      </c>
    </row>
    <row r="731" spans="11:11">
      <c r="K731" s="1849">
        <v>39012</v>
      </c>
    </row>
    <row r="732" spans="11:11">
      <c r="K732" s="1849">
        <v>39013</v>
      </c>
    </row>
    <row r="733" spans="11:11">
      <c r="K733" s="1849">
        <v>39014</v>
      </c>
    </row>
    <row r="734" spans="11:11">
      <c r="K734" s="1849">
        <v>39015</v>
      </c>
    </row>
    <row r="735" spans="11:11">
      <c r="K735" s="1849">
        <v>39016</v>
      </c>
    </row>
    <row r="736" spans="11:11">
      <c r="K736" s="1849">
        <v>39017</v>
      </c>
    </row>
    <row r="737" spans="11:11">
      <c r="K737" s="1849">
        <v>39018</v>
      </c>
    </row>
    <row r="738" spans="11:11">
      <c r="K738" s="1849">
        <v>39019</v>
      </c>
    </row>
    <row r="739" spans="11:11">
      <c r="K739" s="1849">
        <v>39020</v>
      </c>
    </row>
    <row r="740" spans="11:11">
      <c r="K740" s="1849">
        <v>39021</v>
      </c>
    </row>
    <row r="741" spans="11:11">
      <c r="K741" s="1849">
        <v>39022</v>
      </c>
    </row>
    <row r="742" spans="11:11">
      <c r="K742" s="1849">
        <v>39023</v>
      </c>
    </row>
    <row r="743" spans="11:11">
      <c r="K743" s="1849">
        <v>39024</v>
      </c>
    </row>
    <row r="744" spans="11:11">
      <c r="K744" s="1849">
        <v>39025</v>
      </c>
    </row>
    <row r="745" spans="11:11">
      <c r="K745" s="1849">
        <v>39026</v>
      </c>
    </row>
    <row r="746" spans="11:11">
      <c r="K746" s="1849">
        <v>39027</v>
      </c>
    </row>
    <row r="747" spans="11:11">
      <c r="K747" s="1849">
        <v>39028</v>
      </c>
    </row>
    <row r="748" spans="11:11">
      <c r="K748" s="1849">
        <v>39029</v>
      </c>
    </row>
    <row r="749" spans="11:11">
      <c r="K749" s="1849">
        <v>39030</v>
      </c>
    </row>
    <row r="750" spans="11:11">
      <c r="K750" s="1849">
        <v>39031</v>
      </c>
    </row>
    <row r="751" spans="11:11">
      <c r="K751" s="1849">
        <v>39032</v>
      </c>
    </row>
    <row r="752" spans="11:11">
      <c r="K752" s="1849">
        <v>39033</v>
      </c>
    </row>
    <row r="753" spans="11:11">
      <c r="K753" s="1849">
        <v>39034</v>
      </c>
    </row>
    <row r="754" spans="11:11">
      <c r="K754" s="1849">
        <v>39035</v>
      </c>
    </row>
    <row r="755" spans="11:11">
      <c r="K755" s="1849">
        <v>39036</v>
      </c>
    </row>
    <row r="756" spans="11:11">
      <c r="K756" s="1849">
        <v>39037</v>
      </c>
    </row>
    <row r="757" spans="11:11">
      <c r="K757" s="1849">
        <v>39038</v>
      </c>
    </row>
    <row r="758" spans="11:11">
      <c r="K758" s="1849">
        <v>39039</v>
      </c>
    </row>
    <row r="759" spans="11:11">
      <c r="K759" s="1849">
        <v>39040</v>
      </c>
    </row>
    <row r="760" spans="11:11">
      <c r="K760" s="1849">
        <v>39041</v>
      </c>
    </row>
    <row r="761" spans="11:11">
      <c r="K761" s="1849">
        <v>39042</v>
      </c>
    </row>
    <row r="762" spans="11:11">
      <c r="K762" s="1849">
        <v>39043</v>
      </c>
    </row>
    <row r="763" spans="11:11">
      <c r="K763" s="1849">
        <v>39044</v>
      </c>
    </row>
    <row r="764" spans="11:11">
      <c r="K764" s="1849">
        <v>39045</v>
      </c>
    </row>
    <row r="765" spans="11:11">
      <c r="K765" s="1849">
        <v>39046</v>
      </c>
    </row>
    <row r="766" spans="11:11">
      <c r="K766" s="1849">
        <v>39047</v>
      </c>
    </row>
    <row r="767" spans="11:11">
      <c r="K767" s="1849">
        <v>39048</v>
      </c>
    </row>
    <row r="768" spans="11:11">
      <c r="K768" s="1849">
        <v>39049</v>
      </c>
    </row>
    <row r="769" spans="11:11">
      <c r="K769" s="1849">
        <v>39050</v>
      </c>
    </row>
    <row r="770" spans="11:11">
      <c r="K770" s="1849">
        <v>39051</v>
      </c>
    </row>
    <row r="771" spans="11:11">
      <c r="K771" s="1849">
        <v>39052</v>
      </c>
    </row>
    <row r="772" spans="11:11">
      <c r="K772" s="1849">
        <v>39053</v>
      </c>
    </row>
    <row r="773" spans="11:11">
      <c r="K773" s="1849">
        <v>39054</v>
      </c>
    </row>
    <row r="774" spans="11:11">
      <c r="K774" s="1849">
        <v>39055</v>
      </c>
    </row>
    <row r="775" spans="11:11">
      <c r="K775" s="1849">
        <v>39056</v>
      </c>
    </row>
    <row r="776" spans="11:11">
      <c r="K776" s="1849">
        <v>39057</v>
      </c>
    </row>
    <row r="777" spans="11:11">
      <c r="K777" s="1849">
        <v>39058</v>
      </c>
    </row>
    <row r="778" spans="11:11">
      <c r="K778" s="1849">
        <v>39059</v>
      </c>
    </row>
    <row r="779" spans="11:11">
      <c r="K779" s="1849">
        <v>39060</v>
      </c>
    </row>
    <row r="780" spans="11:11">
      <c r="K780" s="1849">
        <v>39061</v>
      </c>
    </row>
    <row r="781" spans="11:11">
      <c r="K781" s="1849">
        <v>39062</v>
      </c>
    </row>
    <row r="782" spans="11:11">
      <c r="K782" s="1849">
        <v>39063</v>
      </c>
    </row>
    <row r="783" spans="11:11">
      <c r="K783" s="1849">
        <v>39064</v>
      </c>
    </row>
    <row r="784" spans="11:11">
      <c r="K784" s="1849">
        <v>39065</v>
      </c>
    </row>
    <row r="785" spans="11:11">
      <c r="K785" s="1849">
        <v>39066</v>
      </c>
    </row>
    <row r="786" spans="11:11">
      <c r="K786" s="1849">
        <v>39067</v>
      </c>
    </row>
    <row r="787" spans="11:11">
      <c r="K787" s="1849">
        <v>39068</v>
      </c>
    </row>
    <row r="788" spans="11:11">
      <c r="K788" s="1849">
        <v>39069</v>
      </c>
    </row>
    <row r="789" spans="11:11">
      <c r="K789" s="1849">
        <v>39070</v>
      </c>
    </row>
    <row r="790" spans="11:11">
      <c r="K790" s="1849">
        <v>39071</v>
      </c>
    </row>
    <row r="791" spans="11:11">
      <c r="K791" s="1849">
        <v>39072</v>
      </c>
    </row>
    <row r="792" spans="11:11">
      <c r="K792" s="1849">
        <v>39073</v>
      </c>
    </row>
    <row r="793" spans="11:11">
      <c r="K793" s="1849">
        <v>39074</v>
      </c>
    </row>
    <row r="794" spans="11:11">
      <c r="K794" s="1849">
        <v>39075</v>
      </c>
    </row>
    <row r="795" spans="11:11">
      <c r="K795" s="1849">
        <v>39076</v>
      </c>
    </row>
    <row r="796" spans="11:11">
      <c r="K796" s="1849">
        <v>39077</v>
      </c>
    </row>
    <row r="797" spans="11:11">
      <c r="K797" s="1849">
        <v>39078</v>
      </c>
    </row>
    <row r="798" spans="11:11">
      <c r="K798" s="1849">
        <v>39079</v>
      </c>
    </row>
    <row r="799" spans="11:11">
      <c r="K799" s="1849">
        <v>39080</v>
      </c>
    </row>
    <row r="800" spans="11:11">
      <c r="K800" s="1849">
        <v>39081</v>
      </c>
    </row>
    <row r="801" spans="11:11">
      <c r="K801" s="1849">
        <v>39082</v>
      </c>
    </row>
    <row r="802" spans="11:11">
      <c r="K802" s="1849">
        <v>39083</v>
      </c>
    </row>
    <row r="803" spans="11:11">
      <c r="K803" s="1849">
        <v>39084</v>
      </c>
    </row>
    <row r="804" spans="11:11">
      <c r="K804" s="1849">
        <v>39085</v>
      </c>
    </row>
    <row r="805" spans="11:11">
      <c r="K805" s="1849">
        <v>39086</v>
      </c>
    </row>
    <row r="806" spans="11:11">
      <c r="K806" s="1849">
        <v>39087</v>
      </c>
    </row>
    <row r="807" spans="11:11">
      <c r="K807" s="1849">
        <v>39088</v>
      </c>
    </row>
    <row r="808" spans="11:11">
      <c r="K808" s="1849">
        <v>39089</v>
      </c>
    </row>
    <row r="809" spans="11:11">
      <c r="K809" s="1849">
        <v>39090</v>
      </c>
    </row>
    <row r="810" spans="11:11">
      <c r="K810" s="1849">
        <v>39091</v>
      </c>
    </row>
    <row r="811" spans="11:11">
      <c r="K811" s="1849">
        <v>39092</v>
      </c>
    </row>
    <row r="812" spans="11:11">
      <c r="K812" s="1849">
        <v>39093</v>
      </c>
    </row>
    <row r="813" spans="11:11">
      <c r="K813" s="1849">
        <v>39094</v>
      </c>
    </row>
    <row r="814" spans="11:11">
      <c r="K814" s="1849">
        <v>39095</v>
      </c>
    </row>
    <row r="815" spans="11:11">
      <c r="K815" s="1849">
        <v>39096</v>
      </c>
    </row>
    <row r="816" spans="11:11">
      <c r="K816" s="1849">
        <v>39097</v>
      </c>
    </row>
    <row r="817" spans="11:11">
      <c r="K817" s="1849">
        <v>39098</v>
      </c>
    </row>
    <row r="818" spans="11:11">
      <c r="K818" s="1849">
        <v>39099</v>
      </c>
    </row>
    <row r="819" spans="11:11">
      <c r="K819" s="1849">
        <v>39100</v>
      </c>
    </row>
    <row r="820" spans="11:11">
      <c r="K820" s="1849">
        <v>39101</v>
      </c>
    </row>
    <row r="821" spans="11:11">
      <c r="K821" s="1849">
        <v>39102</v>
      </c>
    </row>
    <row r="822" spans="11:11">
      <c r="K822" s="1849">
        <v>39103</v>
      </c>
    </row>
    <row r="823" spans="11:11">
      <c r="K823" s="1849">
        <v>39104</v>
      </c>
    </row>
    <row r="824" spans="11:11">
      <c r="K824" s="1849">
        <v>39105</v>
      </c>
    </row>
    <row r="825" spans="11:11">
      <c r="K825" s="1849">
        <v>39106</v>
      </c>
    </row>
    <row r="826" spans="11:11">
      <c r="K826" s="1849">
        <v>39107</v>
      </c>
    </row>
    <row r="827" spans="11:11">
      <c r="K827" s="1849">
        <v>39108</v>
      </c>
    </row>
    <row r="828" spans="11:11">
      <c r="K828" s="1849">
        <v>39109</v>
      </c>
    </row>
    <row r="829" spans="11:11">
      <c r="K829" s="1849">
        <v>39110</v>
      </c>
    </row>
    <row r="830" spans="11:11">
      <c r="K830" s="1849">
        <v>39111</v>
      </c>
    </row>
    <row r="831" spans="11:11">
      <c r="K831" s="1849">
        <v>39112</v>
      </c>
    </row>
    <row r="832" spans="11:11">
      <c r="K832" s="1849">
        <v>39113</v>
      </c>
    </row>
    <row r="833" spans="11:11">
      <c r="K833" s="1849">
        <v>39114</v>
      </c>
    </row>
    <row r="834" spans="11:11">
      <c r="K834" s="1849">
        <v>39115</v>
      </c>
    </row>
    <row r="835" spans="11:11">
      <c r="K835" s="1849">
        <v>39116</v>
      </c>
    </row>
    <row r="836" spans="11:11">
      <c r="K836" s="1849">
        <v>39117</v>
      </c>
    </row>
    <row r="837" spans="11:11">
      <c r="K837" s="1849">
        <v>39118</v>
      </c>
    </row>
    <row r="838" spans="11:11">
      <c r="K838" s="1849">
        <v>39119</v>
      </c>
    </row>
    <row r="839" spans="11:11">
      <c r="K839" s="1849">
        <v>39120</v>
      </c>
    </row>
    <row r="840" spans="11:11">
      <c r="K840" s="1849">
        <v>39121</v>
      </c>
    </row>
    <row r="841" spans="11:11">
      <c r="K841" s="1849">
        <v>39122</v>
      </c>
    </row>
    <row r="842" spans="11:11">
      <c r="K842" s="1849">
        <v>39123</v>
      </c>
    </row>
    <row r="843" spans="11:11">
      <c r="K843" s="1849">
        <v>39124</v>
      </c>
    </row>
    <row r="844" spans="11:11">
      <c r="K844" s="1849">
        <v>39125</v>
      </c>
    </row>
    <row r="845" spans="11:11">
      <c r="K845" s="1849">
        <v>39126</v>
      </c>
    </row>
    <row r="846" spans="11:11">
      <c r="K846" s="1849">
        <v>39127</v>
      </c>
    </row>
    <row r="847" spans="11:11">
      <c r="K847" s="1849">
        <v>39128</v>
      </c>
    </row>
    <row r="848" spans="11:11">
      <c r="K848" s="1849">
        <v>39129</v>
      </c>
    </row>
    <row r="849" spans="11:11">
      <c r="K849" s="1849">
        <v>39130</v>
      </c>
    </row>
    <row r="850" spans="11:11">
      <c r="K850" s="1849">
        <v>39131</v>
      </c>
    </row>
    <row r="851" spans="11:11">
      <c r="K851" s="1849">
        <v>39132</v>
      </c>
    </row>
    <row r="852" spans="11:11">
      <c r="K852" s="1849">
        <v>39133</v>
      </c>
    </row>
    <row r="853" spans="11:11">
      <c r="K853" s="1849">
        <v>39134</v>
      </c>
    </row>
    <row r="854" spans="11:11">
      <c r="K854" s="1849">
        <v>39135</v>
      </c>
    </row>
    <row r="855" spans="11:11">
      <c r="K855" s="1849">
        <v>39136</v>
      </c>
    </row>
    <row r="856" spans="11:11">
      <c r="K856" s="1849">
        <v>39137</v>
      </c>
    </row>
    <row r="857" spans="11:11">
      <c r="K857" s="1849">
        <v>39138</v>
      </c>
    </row>
    <row r="858" spans="11:11">
      <c r="K858" s="1849">
        <v>39139</v>
      </c>
    </row>
    <row r="859" spans="11:11">
      <c r="K859" s="1849">
        <v>39140</v>
      </c>
    </row>
    <row r="860" spans="11:11">
      <c r="K860" s="1849">
        <v>39141</v>
      </c>
    </row>
    <row r="861" spans="11:11">
      <c r="K861" s="1849">
        <v>39142</v>
      </c>
    </row>
    <row r="862" spans="11:11">
      <c r="K862" s="1849">
        <v>39143</v>
      </c>
    </row>
    <row r="863" spans="11:11">
      <c r="K863" s="1849">
        <v>39144</v>
      </c>
    </row>
    <row r="864" spans="11:11">
      <c r="K864" s="1849">
        <v>39145</v>
      </c>
    </row>
    <row r="865" spans="11:11">
      <c r="K865" s="1849">
        <v>39146</v>
      </c>
    </row>
    <row r="866" spans="11:11">
      <c r="K866" s="1849">
        <v>39147</v>
      </c>
    </row>
    <row r="867" spans="11:11">
      <c r="K867" s="1849">
        <v>39148</v>
      </c>
    </row>
    <row r="868" spans="11:11">
      <c r="K868" s="1849">
        <v>39149</v>
      </c>
    </row>
    <row r="869" spans="11:11">
      <c r="K869" s="1849">
        <v>39150</v>
      </c>
    </row>
    <row r="870" spans="11:11">
      <c r="K870" s="1849">
        <v>39151</v>
      </c>
    </row>
    <row r="871" spans="11:11">
      <c r="K871" s="1849">
        <v>39152</v>
      </c>
    </row>
    <row r="872" spans="11:11">
      <c r="K872" s="1849">
        <v>39153</v>
      </c>
    </row>
    <row r="873" spans="11:11">
      <c r="K873" s="1849">
        <v>39154</v>
      </c>
    </row>
    <row r="874" spans="11:11">
      <c r="K874" s="1849">
        <v>39155</v>
      </c>
    </row>
    <row r="875" spans="11:11">
      <c r="K875" s="1849">
        <v>39156</v>
      </c>
    </row>
    <row r="876" spans="11:11">
      <c r="K876" s="1849">
        <v>39157</v>
      </c>
    </row>
    <row r="877" spans="11:11">
      <c r="K877" s="1849">
        <v>39158</v>
      </c>
    </row>
    <row r="878" spans="11:11">
      <c r="K878" s="1849">
        <v>39159</v>
      </c>
    </row>
    <row r="879" spans="11:11">
      <c r="K879" s="1849">
        <v>39160</v>
      </c>
    </row>
    <row r="880" spans="11:11">
      <c r="K880" s="1849">
        <v>39161</v>
      </c>
    </row>
    <row r="881" spans="11:11">
      <c r="K881" s="1849">
        <v>39162</v>
      </c>
    </row>
    <row r="882" spans="11:11">
      <c r="K882" s="1849">
        <v>39163</v>
      </c>
    </row>
    <row r="883" spans="11:11">
      <c r="K883" s="1849">
        <v>39164</v>
      </c>
    </row>
    <row r="884" spans="11:11">
      <c r="K884" s="1849">
        <v>39165</v>
      </c>
    </row>
    <row r="885" spans="11:11">
      <c r="K885" s="1849">
        <v>39166</v>
      </c>
    </row>
    <row r="886" spans="11:11">
      <c r="K886" s="1849">
        <v>39167</v>
      </c>
    </row>
    <row r="887" spans="11:11">
      <c r="K887" s="1849">
        <v>39168</v>
      </c>
    </row>
    <row r="888" spans="11:11">
      <c r="K888" s="1849">
        <v>39169</v>
      </c>
    </row>
    <row r="889" spans="11:11">
      <c r="K889" s="1849">
        <v>39170</v>
      </c>
    </row>
    <row r="890" spans="11:11">
      <c r="K890" s="1849">
        <v>39171</v>
      </c>
    </row>
    <row r="891" spans="11:11">
      <c r="K891" s="1849">
        <v>39172</v>
      </c>
    </row>
    <row r="892" spans="11:11">
      <c r="K892" s="1849">
        <v>39173</v>
      </c>
    </row>
    <row r="893" spans="11:11">
      <c r="K893" s="1849">
        <v>39174</v>
      </c>
    </row>
    <row r="894" spans="11:11">
      <c r="K894" s="1849">
        <v>39175</v>
      </c>
    </row>
    <row r="895" spans="11:11">
      <c r="K895" s="1849">
        <v>39176</v>
      </c>
    </row>
    <row r="896" spans="11:11">
      <c r="K896" s="1849">
        <v>39177</v>
      </c>
    </row>
    <row r="897" spans="11:11">
      <c r="K897" s="1849">
        <v>39178</v>
      </c>
    </row>
    <row r="898" spans="11:11">
      <c r="K898" s="1849">
        <v>39179</v>
      </c>
    </row>
    <row r="899" spans="11:11">
      <c r="K899" s="1849">
        <v>39180</v>
      </c>
    </row>
    <row r="900" spans="11:11">
      <c r="K900" s="1849">
        <v>39181</v>
      </c>
    </row>
    <row r="901" spans="11:11">
      <c r="K901" s="1849">
        <v>39182</v>
      </c>
    </row>
    <row r="902" spans="11:11">
      <c r="K902" s="1849">
        <v>39183</v>
      </c>
    </row>
    <row r="903" spans="11:11">
      <c r="K903" s="1849">
        <v>39184</v>
      </c>
    </row>
    <row r="904" spans="11:11">
      <c r="K904" s="1849">
        <v>39185</v>
      </c>
    </row>
    <row r="905" spans="11:11">
      <c r="K905" s="1849">
        <v>39186</v>
      </c>
    </row>
    <row r="906" spans="11:11">
      <c r="K906" s="1849">
        <v>39187</v>
      </c>
    </row>
    <row r="907" spans="11:11">
      <c r="K907" s="1849">
        <v>39188</v>
      </c>
    </row>
    <row r="908" spans="11:11">
      <c r="K908" s="1849">
        <v>39189</v>
      </c>
    </row>
    <row r="909" spans="11:11">
      <c r="K909" s="1849">
        <v>39190</v>
      </c>
    </row>
    <row r="910" spans="11:11">
      <c r="K910" s="1849">
        <v>39191</v>
      </c>
    </row>
    <row r="911" spans="11:11">
      <c r="K911" s="1849">
        <v>39192</v>
      </c>
    </row>
    <row r="912" spans="11:11">
      <c r="K912" s="1849">
        <v>39193</v>
      </c>
    </row>
    <row r="913" spans="11:11">
      <c r="K913" s="1849">
        <v>39194</v>
      </c>
    </row>
    <row r="914" spans="11:11">
      <c r="K914" s="1849">
        <v>39195</v>
      </c>
    </row>
    <row r="915" spans="11:11">
      <c r="K915" s="1849">
        <v>39196</v>
      </c>
    </row>
    <row r="916" spans="11:11">
      <c r="K916" s="1849">
        <v>39197</v>
      </c>
    </row>
    <row r="917" spans="11:11">
      <c r="K917" s="1849">
        <v>39198</v>
      </c>
    </row>
    <row r="918" spans="11:11">
      <c r="K918" s="1849">
        <v>39199</v>
      </c>
    </row>
    <row r="919" spans="11:11">
      <c r="K919" s="1849">
        <v>39200</v>
      </c>
    </row>
    <row r="920" spans="11:11">
      <c r="K920" s="1849">
        <v>39201</v>
      </c>
    </row>
    <row r="921" spans="11:11">
      <c r="K921" s="1849">
        <v>39202</v>
      </c>
    </row>
    <row r="922" spans="11:11">
      <c r="K922" s="1849">
        <v>39203</v>
      </c>
    </row>
    <row r="923" spans="11:11">
      <c r="K923" s="1849">
        <v>39204</v>
      </c>
    </row>
    <row r="924" spans="11:11">
      <c r="K924" s="1849">
        <v>39205</v>
      </c>
    </row>
    <row r="925" spans="11:11">
      <c r="K925" s="1849">
        <v>39206</v>
      </c>
    </row>
    <row r="926" spans="11:11">
      <c r="K926" s="1849">
        <v>39207</v>
      </c>
    </row>
    <row r="927" spans="11:11">
      <c r="K927" s="1849">
        <v>39208</v>
      </c>
    </row>
    <row r="928" spans="11:11">
      <c r="K928" s="1849">
        <v>39209</v>
      </c>
    </row>
    <row r="929" spans="11:11">
      <c r="K929" s="1849">
        <v>39210</v>
      </c>
    </row>
    <row r="930" spans="11:11">
      <c r="K930" s="1849">
        <v>39211</v>
      </c>
    </row>
    <row r="931" spans="11:11">
      <c r="K931" s="1849">
        <v>39212</v>
      </c>
    </row>
    <row r="932" spans="11:11">
      <c r="K932" s="1849">
        <v>39213</v>
      </c>
    </row>
    <row r="933" spans="11:11">
      <c r="K933" s="1849">
        <v>39214</v>
      </c>
    </row>
    <row r="934" spans="11:11">
      <c r="K934" s="1849">
        <v>39215</v>
      </c>
    </row>
    <row r="935" spans="11:11">
      <c r="K935" s="1849">
        <v>39216</v>
      </c>
    </row>
    <row r="936" spans="11:11">
      <c r="K936" s="1849">
        <v>39217</v>
      </c>
    </row>
    <row r="937" spans="11:11">
      <c r="K937" s="1849">
        <v>39218</v>
      </c>
    </row>
    <row r="938" spans="11:11">
      <c r="K938" s="1849">
        <v>39219</v>
      </c>
    </row>
    <row r="939" spans="11:11">
      <c r="K939" s="1849">
        <v>39220</v>
      </c>
    </row>
    <row r="940" spans="11:11">
      <c r="K940" s="1849">
        <v>39221</v>
      </c>
    </row>
    <row r="941" spans="11:11">
      <c r="K941" s="1849">
        <v>39222</v>
      </c>
    </row>
    <row r="942" spans="11:11">
      <c r="K942" s="1849">
        <v>39223</v>
      </c>
    </row>
    <row r="943" spans="11:11">
      <c r="K943" s="1849">
        <v>39224</v>
      </c>
    </row>
    <row r="944" spans="11:11">
      <c r="K944" s="1849">
        <v>39225</v>
      </c>
    </row>
    <row r="945" spans="11:11">
      <c r="K945" s="1849">
        <v>39226</v>
      </c>
    </row>
    <row r="946" spans="11:11">
      <c r="K946" s="1849">
        <v>39227</v>
      </c>
    </row>
    <row r="947" spans="11:11">
      <c r="K947" s="1849">
        <v>39228</v>
      </c>
    </row>
    <row r="948" spans="11:11">
      <c r="K948" s="1849">
        <v>39229</v>
      </c>
    </row>
    <row r="949" spans="11:11">
      <c r="K949" s="1849">
        <v>39230</v>
      </c>
    </row>
    <row r="950" spans="11:11">
      <c r="K950" s="1849">
        <v>39231</v>
      </c>
    </row>
    <row r="951" spans="11:11">
      <c r="K951" s="1849">
        <v>39232</v>
      </c>
    </row>
    <row r="952" spans="11:11">
      <c r="K952" s="1849">
        <v>39233</v>
      </c>
    </row>
    <row r="953" spans="11:11">
      <c r="K953" s="1849">
        <v>39234</v>
      </c>
    </row>
    <row r="954" spans="11:11">
      <c r="K954" s="1849">
        <v>39235</v>
      </c>
    </row>
    <row r="955" spans="11:11">
      <c r="K955" s="1849">
        <v>39236</v>
      </c>
    </row>
    <row r="956" spans="11:11">
      <c r="K956" s="1849">
        <v>39237</v>
      </c>
    </row>
    <row r="957" spans="11:11">
      <c r="K957" s="1849">
        <v>39238</v>
      </c>
    </row>
    <row r="958" spans="11:11">
      <c r="K958" s="1849">
        <v>39239</v>
      </c>
    </row>
    <row r="959" spans="11:11">
      <c r="K959" s="1849">
        <v>39240</v>
      </c>
    </row>
    <row r="960" spans="11:11">
      <c r="K960" s="1849">
        <v>39241</v>
      </c>
    </row>
    <row r="961" spans="11:11">
      <c r="K961" s="1849">
        <v>39242</v>
      </c>
    </row>
    <row r="962" spans="11:11">
      <c r="K962" s="1849">
        <v>39243</v>
      </c>
    </row>
    <row r="963" spans="11:11">
      <c r="K963" s="1849">
        <v>39244</v>
      </c>
    </row>
    <row r="964" spans="11:11">
      <c r="K964" s="1849">
        <v>39245</v>
      </c>
    </row>
    <row r="965" spans="11:11">
      <c r="K965" s="1849">
        <v>39246</v>
      </c>
    </row>
    <row r="966" spans="11:11">
      <c r="K966" s="1849">
        <v>39247</v>
      </c>
    </row>
    <row r="967" spans="11:11">
      <c r="K967" s="1849">
        <v>39248</v>
      </c>
    </row>
    <row r="968" spans="11:11">
      <c r="K968" s="1849">
        <v>39249</v>
      </c>
    </row>
    <row r="969" spans="11:11">
      <c r="K969" s="1849">
        <v>39250</v>
      </c>
    </row>
    <row r="970" spans="11:11">
      <c r="K970" s="1849">
        <v>39251</v>
      </c>
    </row>
    <row r="971" spans="11:11">
      <c r="K971" s="1849">
        <v>39252</v>
      </c>
    </row>
    <row r="972" spans="11:11">
      <c r="K972" s="1849">
        <v>39253</v>
      </c>
    </row>
    <row r="973" spans="11:11">
      <c r="K973" s="1849">
        <v>39254</v>
      </c>
    </row>
    <row r="974" spans="11:11">
      <c r="K974" s="1849">
        <v>39255</v>
      </c>
    </row>
    <row r="975" spans="11:11">
      <c r="K975" s="1849">
        <v>39256</v>
      </c>
    </row>
    <row r="976" spans="11:11">
      <c r="K976" s="1849">
        <v>39257</v>
      </c>
    </row>
    <row r="977" spans="11:11">
      <c r="K977" s="1849">
        <v>39258</v>
      </c>
    </row>
    <row r="978" spans="11:11">
      <c r="K978" s="1849">
        <v>39259</v>
      </c>
    </row>
    <row r="979" spans="11:11">
      <c r="K979" s="1849">
        <v>39260</v>
      </c>
    </row>
    <row r="980" spans="11:11">
      <c r="K980" s="1849">
        <v>39261</v>
      </c>
    </row>
    <row r="981" spans="11:11">
      <c r="K981" s="1849">
        <v>39262</v>
      </c>
    </row>
    <row r="982" spans="11:11">
      <c r="K982" s="1849">
        <v>39263</v>
      </c>
    </row>
    <row r="983" spans="11:11">
      <c r="K983" s="1849">
        <v>39264</v>
      </c>
    </row>
    <row r="984" spans="11:11">
      <c r="K984" s="1849">
        <v>39265</v>
      </c>
    </row>
    <row r="985" spans="11:11">
      <c r="K985" s="1849">
        <v>39266</v>
      </c>
    </row>
    <row r="986" spans="11:11">
      <c r="K986" s="1849">
        <v>39267</v>
      </c>
    </row>
    <row r="987" spans="11:11">
      <c r="K987" s="1849">
        <v>39268</v>
      </c>
    </row>
    <row r="988" spans="11:11">
      <c r="K988" s="1849">
        <v>39269</v>
      </c>
    </row>
    <row r="989" spans="11:11">
      <c r="K989" s="1849">
        <v>39270</v>
      </c>
    </row>
    <row r="990" spans="11:11">
      <c r="K990" s="1849">
        <v>39271</v>
      </c>
    </row>
    <row r="991" spans="11:11">
      <c r="K991" s="1849">
        <v>39272</v>
      </c>
    </row>
    <row r="992" spans="11:11">
      <c r="K992" s="1849">
        <v>39273</v>
      </c>
    </row>
    <row r="993" spans="11:11">
      <c r="K993" s="1849">
        <v>39274</v>
      </c>
    </row>
    <row r="994" spans="11:11">
      <c r="K994" s="1849">
        <v>39275</v>
      </c>
    </row>
    <row r="995" spans="11:11">
      <c r="K995" s="1849">
        <v>39276</v>
      </c>
    </row>
    <row r="996" spans="11:11">
      <c r="K996" s="1849">
        <v>39277</v>
      </c>
    </row>
    <row r="997" spans="11:11">
      <c r="K997" s="1849">
        <v>39278</v>
      </c>
    </row>
    <row r="998" spans="11:11">
      <c r="K998" s="1849">
        <v>39279</v>
      </c>
    </row>
    <row r="999" spans="11:11">
      <c r="K999" s="1849">
        <v>39280</v>
      </c>
    </row>
    <row r="1000" spans="11:11">
      <c r="K1000" s="1849">
        <v>39281</v>
      </c>
    </row>
    <row r="1001" spans="11:11">
      <c r="K1001" s="1849">
        <v>39282</v>
      </c>
    </row>
    <row r="1002" spans="11:11">
      <c r="K1002" s="1849">
        <v>39283</v>
      </c>
    </row>
    <row r="1003" spans="11:11">
      <c r="K1003" s="1849">
        <v>39284</v>
      </c>
    </row>
    <row r="1004" spans="11:11">
      <c r="K1004" s="1849">
        <v>39285</v>
      </c>
    </row>
    <row r="1005" spans="11:11">
      <c r="K1005" s="1849">
        <v>39286</v>
      </c>
    </row>
    <row r="1006" spans="11:11">
      <c r="K1006" s="1849">
        <v>39287</v>
      </c>
    </row>
    <row r="1007" spans="11:11">
      <c r="K1007" s="1849">
        <v>39288</v>
      </c>
    </row>
    <row r="1008" spans="11:11">
      <c r="K1008" s="1849">
        <v>39289</v>
      </c>
    </row>
    <row r="1009" spans="11:11">
      <c r="K1009" s="1849">
        <v>39290</v>
      </c>
    </row>
    <row r="1010" spans="11:11">
      <c r="K1010" s="1849">
        <v>39291</v>
      </c>
    </row>
    <row r="1011" spans="11:11">
      <c r="K1011" s="1849">
        <v>39292</v>
      </c>
    </row>
    <row r="1012" spans="11:11">
      <c r="K1012" s="1849">
        <v>39293</v>
      </c>
    </row>
    <row r="1013" spans="11:11">
      <c r="K1013" s="1849">
        <v>39294</v>
      </c>
    </row>
    <row r="1014" spans="11:11">
      <c r="K1014" s="1849">
        <v>39295</v>
      </c>
    </row>
    <row r="1015" spans="11:11">
      <c r="K1015" s="1849">
        <v>39296</v>
      </c>
    </row>
    <row r="1016" spans="11:11">
      <c r="K1016" s="1849">
        <v>39297</v>
      </c>
    </row>
    <row r="1017" spans="11:11">
      <c r="K1017" s="1849">
        <v>39298</v>
      </c>
    </row>
    <row r="1018" spans="11:11">
      <c r="K1018" s="1849">
        <v>39299</v>
      </c>
    </row>
    <row r="1019" spans="11:11">
      <c r="K1019" s="1849">
        <v>39300</v>
      </c>
    </row>
    <row r="1020" spans="11:11">
      <c r="K1020" s="1849">
        <v>39301</v>
      </c>
    </row>
    <row r="1021" spans="11:11">
      <c r="K1021" s="1849">
        <v>39302</v>
      </c>
    </row>
    <row r="1022" spans="11:11">
      <c r="K1022" s="1849">
        <v>39303</v>
      </c>
    </row>
    <row r="1023" spans="11:11">
      <c r="K1023" s="1849">
        <v>39304</v>
      </c>
    </row>
    <row r="1024" spans="11:11">
      <c r="K1024" s="1849">
        <v>39305</v>
      </c>
    </row>
    <row r="1025" spans="11:11">
      <c r="K1025" s="1849">
        <v>39306</v>
      </c>
    </row>
    <row r="1026" spans="11:11">
      <c r="K1026" s="1849">
        <v>39307</v>
      </c>
    </row>
    <row r="1027" spans="11:11">
      <c r="K1027" s="1849">
        <v>39308</v>
      </c>
    </row>
    <row r="1028" spans="11:11">
      <c r="K1028" s="1849">
        <v>39309</v>
      </c>
    </row>
    <row r="1029" spans="11:11">
      <c r="K1029" s="1849">
        <v>39310</v>
      </c>
    </row>
    <row r="1030" spans="11:11">
      <c r="K1030" s="1849">
        <v>39311</v>
      </c>
    </row>
    <row r="1031" spans="11:11">
      <c r="K1031" s="1849">
        <v>39312</v>
      </c>
    </row>
    <row r="1032" spans="11:11">
      <c r="K1032" s="1849">
        <v>39313</v>
      </c>
    </row>
    <row r="1033" spans="11:11">
      <c r="K1033" s="1849">
        <v>39314</v>
      </c>
    </row>
    <row r="1034" spans="11:11">
      <c r="K1034" s="1849">
        <v>39315</v>
      </c>
    </row>
    <row r="1035" spans="11:11">
      <c r="K1035" s="1849">
        <v>39316</v>
      </c>
    </row>
    <row r="1036" spans="11:11">
      <c r="K1036" s="1849">
        <v>39317</v>
      </c>
    </row>
    <row r="1037" spans="11:11">
      <c r="K1037" s="1849">
        <v>39318</v>
      </c>
    </row>
    <row r="1038" spans="11:11">
      <c r="K1038" s="1849">
        <v>39319</v>
      </c>
    </row>
    <row r="1039" spans="11:11">
      <c r="K1039" s="1849">
        <v>39320</v>
      </c>
    </row>
    <row r="1040" spans="11:11">
      <c r="K1040" s="1849">
        <v>39321</v>
      </c>
    </row>
    <row r="1041" spans="11:11">
      <c r="K1041" s="1849">
        <v>39322</v>
      </c>
    </row>
    <row r="1042" spans="11:11">
      <c r="K1042" s="1849">
        <v>39323</v>
      </c>
    </row>
    <row r="1043" spans="11:11">
      <c r="K1043" s="1849">
        <v>39324</v>
      </c>
    </row>
    <row r="1044" spans="11:11">
      <c r="K1044" s="1849">
        <v>39325</v>
      </c>
    </row>
    <row r="1045" spans="11:11">
      <c r="K1045" s="1849">
        <v>39326</v>
      </c>
    </row>
    <row r="1046" spans="11:11">
      <c r="K1046" s="1849">
        <v>39327</v>
      </c>
    </row>
    <row r="1047" spans="11:11">
      <c r="K1047" s="1849">
        <v>39328</v>
      </c>
    </row>
    <row r="1048" spans="11:11">
      <c r="K1048" s="1849">
        <v>39329</v>
      </c>
    </row>
    <row r="1049" spans="11:11">
      <c r="K1049" s="1849">
        <v>39330</v>
      </c>
    </row>
    <row r="1050" spans="11:11">
      <c r="K1050" s="1849">
        <v>39331</v>
      </c>
    </row>
    <row r="1051" spans="11:11">
      <c r="K1051" s="1849">
        <v>39332</v>
      </c>
    </row>
    <row r="1052" spans="11:11">
      <c r="K1052" s="1849">
        <v>39333</v>
      </c>
    </row>
    <row r="1053" spans="11:11">
      <c r="K1053" s="1849">
        <v>39334</v>
      </c>
    </row>
    <row r="1054" spans="11:11">
      <c r="K1054" s="1849">
        <v>39335</v>
      </c>
    </row>
    <row r="1055" spans="11:11">
      <c r="K1055" s="1849">
        <v>39336</v>
      </c>
    </row>
    <row r="1056" spans="11:11">
      <c r="K1056" s="1849">
        <v>39337</v>
      </c>
    </row>
    <row r="1057" spans="11:11">
      <c r="K1057" s="1849">
        <v>39338</v>
      </c>
    </row>
    <row r="1058" spans="11:11">
      <c r="K1058" s="1849">
        <v>39339</v>
      </c>
    </row>
    <row r="1059" spans="11:11">
      <c r="K1059" s="1849">
        <v>39340</v>
      </c>
    </row>
    <row r="1060" spans="11:11">
      <c r="K1060" s="1849">
        <v>39341</v>
      </c>
    </row>
    <row r="1061" spans="11:11">
      <c r="K1061" s="1849">
        <v>39342</v>
      </c>
    </row>
    <row r="1062" spans="11:11">
      <c r="K1062" s="1849">
        <v>39343</v>
      </c>
    </row>
    <row r="1063" spans="11:11">
      <c r="K1063" s="1849">
        <v>39344</v>
      </c>
    </row>
    <row r="1064" spans="11:11">
      <c r="K1064" s="1849">
        <v>39345</v>
      </c>
    </row>
    <row r="1065" spans="11:11">
      <c r="K1065" s="1849">
        <v>39346</v>
      </c>
    </row>
    <row r="1066" spans="11:11">
      <c r="K1066" s="1849">
        <v>39347</v>
      </c>
    </row>
    <row r="1067" spans="11:11">
      <c r="K1067" s="1849">
        <v>39348</v>
      </c>
    </row>
    <row r="1068" spans="11:11">
      <c r="K1068" s="1849">
        <v>39349</v>
      </c>
    </row>
    <row r="1069" spans="11:11">
      <c r="K1069" s="1849">
        <v>39350</v>
      </c>
    </row>
    <row r="1070" spans="11:11">
      <c r="K1070" s="1849">
        <v>39351</v>
      </c>
    </row>
    <row r="1071" spans="11:11">
      <c r="K1071" s="1849">
        <v>39352</v>
      </c>
    </row>
    <row r="1072" spans="11:11">
      <c r="K1072" s="1849">
        <v>39353</v>
      </c>
    </row>
    <row r="1073" spans="11:11">
      <c r="K1073" s="1849">
        <v>39354</v>
      </c>
    </row>
    <row r="1074" spans="11:11">
      <c r="K1074" s="1849">
        <v>39355</v>
      </c>
    </row>
    <row r="1075" spans="11:11">
      <c r="K1075" s="1849">
        <v>39356</v>
      </c>
    </row>
    <row r="1076" spans="11:11">
      <c r="K1076" s="1849">
        <v>39357</v>
      </c>
    </row>
    <row r="1077" spans="11:11">
      <c r="K1077" s="1849">
        <v>39358</v>
      </c>
    </row>
    <row r="1078" spans="11:11">
      <c r="K1078" s="1849">
        <v>39359</v>
      </c>
    </row>
    <row r="1079" spans="11:11">
      <c r="K1079" s="1849">
        <v>39360</v>
      </c>
    </row>
    <row r="1080" spans="11:11">
      <c r="K1080" s="1849">
        <v>39361</v>
      </c>
    </row>
    <row r="1081" spans="11:11">
      <c r="K1081" s="1849">
        <v>39362</v>
      </c>
    </row>
    <row r="1082" spans="11:11">
      <c r="K1082" s="1849">
        <v>39363</v>
      </c>
    </row>
    <row r="1083" spans="11:11">
      <c r="K1083" s="1849">
        <v>39364</v>
      </c>
    </row>
    <row r="1084" spans="11:11">
      <c r="K1084" s="1849">
        <v>39365</v>
      </c>
    </row>
    <row r="1085" spans="11:11">
      <c r="K1085" s="1849">
        <v>39366</v>
      </c>
    </row>
    <row r="1086" spans="11:11">
      <c r="K1086" s="1849">
        <v>39367</v>
      </c>
    </row>
    <row r="1087" spans="11:11">
      <c r="K1087" s="1849">
        <v>39368</v>
      </c>
    </row>
    <row r="1088" spans="11:11">
      <c r="K1088" s="1849">
        <v>39369</v>
      </c>
    </row>
    <row r="1089" spans="11:11">
      <c r="K1089" s="1849">
        <v>39370</v>
      </c>
    </row>
    <row r="1090" spans="11:11">
      <c r="K1090" s="1849">
        <v>39371</v>
      </c>
    </row>
    <row r="1091" spans="11:11">
      <c r="K1091" s="1849">
        <v>39372</v>
      </c>
    </row>
    <row r="1092" spans="11:11">
      <c r="K1092" s="1849">
        <v>39373</v>
      </c>
    </row>
    <row r="1093" spans="11:11">
      <c r="K1093" s="1849">
        <v>39374</v>
      </c>
    </row>
    <row r="1094" spans="11:11">
      <c r="K1094" s="1849">
        <v>39375</v>
      </c>
    </row>
    <row r="1095" spans="11:11">
      <c r="K1095" s="1849">
        <v>39376</v>
      </c>
    </row>
    <row r="1096" spans="11:11">
      <c r="K1096" s="1849">
        <v>39377</v>
      </c>
    </row>
    <row r="1097" spans="11:11">
      <c r="K1097" s="1849">
        <v>39378</v>
      </c>
    </row>
    <row r="1098" spans="11:11">
      <c r="K1098" s="1849">
        <v>39379</v>
      </c>
    </row>
    <row r="1099" spans="11:11">
      <c r="K1099" s="1849">
        <v>39380</v>
      </c>
    </row>
    <row r="1100" spans="11:11">
      <c r="K1100" s="1849">
        <v>39381</v>
      </c>
    </row>
    <row r="1101" spans="11:11">
      <c r="K1101" s="1849">
        <v>39382</v>
      </c>
    </row>
    <row r="1102" spans="11:11">
      <c r="K1102" s="1849">
        <v>39383</v>
      </c>
    </row>
    <row r="1103" spans="11:11">
      <c r="K1103" s="1849">
        <v>39384</v>
      </c>
    </row>
    <row r="1104" spans="11:11">
      <c r="K1104" s="1849">
        <v>39385</v>
      </c>
    </row>
    <row r="1105" spans="11:11">
      <c r="K1105" s="1849">
        <v>39386</v>
      </c>
    </row>
    <row r="1106" spans="11:11">
      <c r="K1106" s="1849">
        <v>39387</v>
      </c>
    </row>
    <row r="1107" spans="11:11">
      <c r="K1107" s="1849">
        <v>39388</v>
      </c>
    </row>
    <row r="1108" spans="11:11">
      <c r="K1108" s="1849">
        <v>39389</v>
      </c>
    </row>
    <row r="1109" spans="11:11">
      <c r="K1109" s="1849">
        <v>39390</v>
      </c>
    </row>
    <row r="1110" spans="11:11">
      <c r="K1110" s="1849">
        <v>39391</v>
      </c>
    </row>
    <row r="1111" spans="11:11">
      <c r="K1111" s="1849">
        <v>39392</v>
      </c>
    </row>
    <row r="1112" spans="11:11">
      <c r="K1112" s="1849">
        <v>39393</v>
      </c>
    </row>
    <row r="1113" spans="11:11">
      <c r="K1113" s="1849">
        <v>39394</v>
      </c>
    </row>
    <row r="1114" spans="11:11">
      <c r="K1114" s="1849">
        <v>39395</v>
      </c>
    </row>
    <row r="1115" spans="11:11">
      <c r="K1115" s="1849">
        <v>39396</v>
      </c>
    </row>
    <row r="1116" spans="11:11">
      <c r="K1116" s="1849">
        <v>39397</v>
      </c>
    </row>
    <row r="1117" spans="11:11">
      <c r="K1117" s="1849">
        <v>39398</v>
      </c>
    </row>
    <row r="1118" spans="11:11">
      <c r="K1118" s="1849">
        <v>39399</v>
      </c>
    </row>
    <row r="1119" spans="11:11">
      <c r="K1119" s="1849">
        <v>39400</v>
      </c>
    </row>
    <row r="1120" spans="11:11">
      <c r="K1120" s="1849">
        <v>39401</v>
      </c>
    </row>
    <row r="1121" spans="11:11">
      <c r="K1121" s="1849">
        <v>39402</v>
      </c>
    </row>
    <row r="1122" spans="11:11">
      <c r="K1122" s="1849">
        <v>39403</v>
      </c>
    </row>
    <row r="1123" spans="11:11">
      <c r="K1123" s="1849">
        <v>39404</v>
      </c>
    </row>
    <row r="1124" spans="11:11">
      <c r="K1124" s="1849">
        <v>39405</v>
      </c>
    </row>
    <row r="1125" spans="11:11">
      <c r="K1125" s="1849">
        <v>39406</v>
      </c>
    </row>
    <row r="1126" spans="11:11">
      <c r="K1126" s="1849">
        <v>39407</v>
      </c>
    </row>
    <row r="1127" spans="11:11">
      <c r="K1127" s="1849">
        <v>39408</v>
      </c>
    </row>
    <row r="1128" spans="11:11">
      <c r="K1128" s="1849">
        <v>39409</v>
      </c>
    </row>
    <row r="1129" spans="11:11">
      <c r="K1129" s="1849">
        <v>39410</v>
      </c>
    </row>
    <row r="1130" spans="11:11">
      <c r="K1130" s="1849">
        <v>39411</v>
      </c>
    </row>
    <row r="1131" spans="11:11">
      <c r="K1131" s="1849">
        <v>39412</v>
      </c>
    </row>
    <row r="1132" spans="11:11">
      <c r="K1132" s="1849">
        <v>39413</v>
      </c>
    </row>
    <row r="1133" spans="11:11">
      <c r="K1133" s="1849">
        <v>39414</v>
      </c>
    </row>
    <row r="1134" spans="11:11">
      <c r="K1134" s="1849">
        <v>39415</v>
      </c>
    </row>
    <row r="1135" spans="11:11">
      <c r="K1135" s="1849">
        <v>39416</v>
      </c>
    </row>
    <row r="1136" spans="11:11">
      <c r="K1136" s="1849">
        <v>39417</v>
      </c>
    </row>
    <row r="1137" spans="11:11">
      <c r="K1137" s="1849">
        <v>39418</v>
      </c>
    </row>
    <row r="1138" spans="11:11">
      <c r="K1138" s="1849">
        <v>39419</v>
      </c>
    </row>
    <row r="1139" spans="11:11">
      <c r="K1139" s="1849">
        <v>39420</v>
      </c>
    </row>
    <row r="1140" spans="11:11">
      <c r="K1140" s="1849">
        <v>39421</v>
      </c>
    </row>
    <row r="1141" spans="11:11">
      <c r="K1141" s="1849">
        <v>39422</v>
      </c>
    </row>
    <row r="1142" spans="11:11">
      <c r="K1142" s="1849">
        <v>39423</v>
      </c>
    </row>
    <row r="1143" spans="11:11">
      <c r="K1143" s="1849">
        <v>39424</v>
      </c>
    </row>
    <row r="1144" spans="11:11">
      <c r="K1144" s="1849">
        <v>39425</v>
      </c>
    </row>
    <row r="1145" spans="11:11">
      <c r="K1145" s="1849">
        <v>39426</v>
      </c>
    </row>
    <row r="1146" spans="11:11">
      <c r="K1146" s="1849">
        <v>39427</v>
      </c>
    </row>
    <row r="1147" spans="11:11">
      <c r="K1147" s="1849">
        <v>39428</v>
      </c>
    </row>
    <row r="1148" spans="11:11">
      <c r="K1148" s="1849">
        <v>39429</v>
      </c>
    </row>
    <row r="1149" spans="11:11">
      <c r="K1149" s="1849">
        <v>39430</v>
      </c>
    </row>
    <row r="1150" spans="11:11">
      <c r="K1150" s="1849">
        <v>39431</v>
      </c>
    </row>
    <row r="1151" spans="11:11">
      <c r="K1151" s="1849">
        <v>39432</v>
      </c>
    </row>
    <row r="1152" spans="11:11">
      <c r="K1152" s="1849">
        <v>39433</v>
      </c>
    </row>
    <row r="1153" spans="11:11">
      <c r="K1153" s="1849">
        <v>39434</v>
      </c>
    </row>
    <row r="1154" spans="11:11">
      <c r="K1154" s="1849">
        <v>39435</v>
      </c>
    </row>
    <row r="1155" spans="11:11">
      <c r="K1155" s="1849">
        <v>39436</v>
      </c>
    </row>
    <row r="1156" spans="11:11">
      <c r="K1156" s="1849">
        <v>39437</v>
      </c>
    </row>
    <row r="1157" spans="11:11">
      <c r="K1157" s="1849">
        <v>39438</v>
      </c>
    </row>
    <row r="1158" spans="11:11">
      <c r="K1158" s="1849">
        <v>39439</v>
      </c>
    </row>
    <row r="1159" spans="11:11">
      <c r="K1159" s="1849">
        <v>39440</v>
      </c>
    </row>
    <row r="1160" spans="11:11">
      <c r="K1160" s="1849">
        <v>39441</v>
      </c>
    </row>
    <row r="1161" spans="11:11">
      <c r="K1161" s="1849">
        <v>39442</v>
      </c>
    </row>
    <row r="1162" spans="11:11">
      <c r="K1162" s="1849">
        <v>39443</v>
      </c>
    </row>
    <row r="1163" spans="11:11">
      <c r="K1163" s="1849">
        <v>39444</v>
      </c>
    </row>
    <row r="1164" spans="11:11">
      <c r="K1164" s="1849">
        <v>39445</v>
      </c>
    </row>
    <row r="1165" spans="11:11">
      <c r="K1165" s="1849">
        <v>39446</v>
      </c>
    </row>
    <row r="1166" spans="11:11">
      <c r="K1166" s="1849">
        <v>39447</v>
      </c>
    </row>
    <row r="1167" spans="11:11">
      <c r="K1167" s="1849">
        <v>39448</v>
      </c>
    </row>
    <row r="1168" spans="11:11">
      <c r="K1168" s="1849">
        <v>39449</v>
      </c>
    </row>
    <row r="1169" spans="11:11">
      <c r="K1169" s="1849">
        <v>39450</v>
      </c>
    </row>
    <row r="1170" spans="11:11">
      <c r="K1170" s="1849">
        <v>39451</v>
      </c>
    </row>
    <row r="1171" spans="11:11">
      <c r="K1171" s="1849">
        <v>39452</v>
      </c>
    </row>
    <row r="1172" spans="11:11">
      <c r="K1172" s="1849">
        <v>39453</v>
      </c>
    </row>
    <row r="1173" spans="11:11">
      <c r="K1173" s="1849">
        <v>39454</v>
      </c>
    </row>
    <row r="1174" spans="11:11">
      <c r="K1174" s="1849">
        <v>39455</v>
      </c>
    </row>
    <row r="1175" spans="11:11">
      <c r="K1175" s="1849">
        <v>39456</v>
      </c>
    </row>
    <row r="1176" spans="11:11">
      <c r="K1176" s="1849">
        <v>39457</v>
      </c>
    </row>
    <row r="1177" spans="11:11">
      <c r="K1177" s="1849">
        <v>39458</v>
      </c>
    </row>
    <row r="1178" spans="11:11">
      <c r="K1178" s="1849">
        <v>39459</v>
      </c>
    </row>
    <row r="1179" spans="11:11">
      <c r="K1179" s="1849">
        <v>39460</v>
      </c>
    </row>
    <row r="1180" spans="11:11">
      <c r="K1180" s="1849">
        <v>39461</v>
      </c>
    </row>
    <row r="1181" spans="11:11">
      <c r="K1181" s="1849">
        <v>39462</v>
      </c>
    </row>
    <row r="1182" spans="11:11">
      <c r="K1182" s="1849">
        <v>39463</v>
      </c>
    </row>
    <row r="1183" spans="11:11">
      <c r="K1183" s="1849">
        <v>39464</v>
      </c>
    </row>
    <row r="1184" spans="11:11">
      <c r="K1184" s="1849">
        <v>39465</v>
      </c>
    </row>
    <row r="1185" spans="11:11">
      <c r="K1185" s="1849">
        <v>39466</v>
      </c>
    </row>
    <row r="1186" spans="11:11">
      <c r="K1186" s="1849">
        <v>39467</v>
      </c>
    </row>
    <row r="1187" spans="11:11">
      <c r="K1187" s="1849">
        <v>39468</v>
      </c>
    </row>
    <row r="1188" spans="11:11">
      <c r="K1188" s="1849">
        <v>39469</v>
      </c>
    </row>
    <row r="1189" spans="11:11">
      <c r="K1189" s="1849">
        <v>39470</v>
      </c>
    </row>
    <row r="1190" spans="11:11">
      <c r="K1190" s="1849">
        <v>39471</v>
      </c>
    </row>
    <row r="1191" spans="11:11">
      <c r="K1191" s="1849">
        <v>39472</v>
      </c>
    </row>
    <row r="1192" spans="11:11">
      <c r="K1192" s="1849">
        <v>39473</v>
      </c>
    </row>
    <row r="1193" spans="11:11">
      <c r="K1193" s="1849">
        <v>39474</v>
      </c>
    </row>
    <row r="1194" spans="11:11">
      <c r="K1194" s="1849">
        <v>39475</v>
      </c>
    </row>
    <row r="1195" spans="11:11">
      <c r="K1195" s="1849">
        <v>39476</v>
      </c>
    </row>
    <row r="1196" spans="11:11">
      <c r="K1196" s="1849">
        <v>39477</v>
      </c>
    </row>
    <row r="1197" spans="11:11">
      <c r="K1197" s="1849">
        <v>39478</v>
      </c>
    </row>
    <row r="1198" spans="11:11">
      <c r="K1198" s="1849">
        <v>39479</v>
      </c>
    </row>
    <row r="1199" spans="11:11">
      <c r="K1199" s="1849">
        <v>39480</v>
      </c>
    </row>
    <row r="1200" spans="11:11">
      <c r="K1200" s="1849">
        <v>39481</v>
      </c>
    </row>
    <row r="1201" spans="11:11">
      <c r="K1201" s="1849">
        <v>39482</v>
      </c>
    </row>
    <row r="1202" spans="11:11">
      <c r="K1202" s="1849">
        <v>39483</v>
      </c>
    </row>
    <row r="1203" spans="11:11">
      <c r="K1203" s="1849">
        <v>39484</v>
      </c>
    </row>
    <row r="1204" spans="11:11">
      <c r="K1204" s="1849">
        <v>39485</v>
      </c>
    </row>
    <row r="1205" spans="11:11">
      <c r="K1205" s="1849">
        <v>39486</v>
      </c>
    </row>
    <row r="1206" spans="11:11">
      <c r="K1206" s="1849">
        <v>39487</v>
      </c>
    </row>
    <row r="1207" spans="11:11">
      <c r="K1207" s="1849">
        <v>39488</v>
      </c>
    </row>
    <row r="1208" spans="11:11">
      <c r="K1208" s="1849">
        <v>39489</v>
      </c>
    </row>
    <row r="1209" spans="11:11">
      <c r="K1209" s="1849">
        <v>39490</v>
      </c>
    </row>
    <row r="1210" spans="11:11">
      <c r="K1210" s="1849">
        <v>39491</v>
      </c>
    </row>
    <row r="1211" spans="11:11">
      <c r="K1211" s="1849">
        <v>39492</v>
      </c>
    </row>
    <row r="1212" spans="11:11">
      <c r="K1212" s="1849">
        <v>39493</v>
      </c>
    </row>
    <row r="1213" spans="11:11">
      <c r="K1213" s="1849">
        <v>39494</v>
      </c>
    </row>
    <row r="1214" spans="11:11">
      <c r="K1214" s="1849">
        <v>39495</v>
      </c>
    </row>
    <row r="1215" spans="11:11">
      <c r="K1215" s="1849">
        <v>39496</v>
      </c>
    </row>
    <row r="1216" spans="11:11">
      <c r="K1216" s="1849">
        <v>39497</v>
      </c>
    </row>
    <row r="1217" spans="11:11">
      <c r="K1217" s="1849">
        <v>39498</v>
      </c>
    </row>
    <row r="1218" spans="11:11">
      <c r="K1218" s="1849">
        <v>39499</v>
      </c>
    </row>
    <row r="1219" spans="11:11">
      <c r="K1219" s="1849">
        <v>39500</v>
      </c>
    </row>
    <row r="1220" spans="11:11">
      <c r="K1220" s="1849">
        <v>39501</v>
      </c>
    </row>
    <row r="1221" spans="11:11">
      <c r="K1221" s="1849">
        <v>39502</v>
      </c>
    </row>
    <row r="1222" spans="11:11">
      <c r="K1222" s="1849">
        <v>39503</v>
      </c>
    </row>
    <row r="1223" spans="11:11">
      <c r="K1223" s="1849">
        <v>39504</v>
      </c>
    </row>
    <row r="1224" spans="11:11">
      <c r="K1224" s="1849">
        <v>39505</v>
      </c>
    </row>
    <row r="1225" spans="11:11">
      <c r="K1225" s="1849">
        <v>39506</v>
      </c>
    </row>
    <row r="1226" spans="11:11">
      <c r="K1226" s="1849">
        <v>39507</v>
      </c>
    </row>
    <row r="1227" spans="11:11">
      <c r="K1227" s="1849">
        <v>39508</v>
      </c>
    </row>
    <row r="1228" spans="11:11">
      <c r="K1228" s="1849">
        <v>39509</v>
      </c>
    </row>
    <row r="1229" spans="11:11">
      <c r="K1229" s="1849">
        <v>39510</v>
      </c>
    </row>
    <row r="1230" spans="11:11">
      <c r="K1230" s="1849">
        <v>39511</v>
      </c>
    </row>
    <row r="1231" spans="11:11">
      <c r="K1231" s="1849">
        <v>39512</v>
      </c>
    </row>
    <row r="1232" spans="11:11">
      <c r="K1232" s="1849">
        <v>39513</v>
      </c>
    </row>
    <row r="1233" spans="11:11">
      <c r="K1233" s="1849">
        <v>39514</v>
      </c>
    </row>
    <row r="1234" spans="11:11">
      <c r="K1234" s="1849">
        <v>39515</v>
      </c>
    </row>
    <row r="1235" spans="11:11">
      <c r="K1235" s="1849">
        <v>39516</v>
      </c>
    </row>
    <row r="1236" spans="11:11">
      <c r="K1236" s="1849">
        <v>39517</v>
      </c>
    </row>
    <row r="1237" spans="11:11">
      <c r="K1237" s="1849">
        <v>39518</v>
      </c>
    </row>
    <row r="1238" spans="11:11">
      <c r="K1238" s="1849">
        <v>39519</v>
      </c>
    </row>
    <row r="1239" spans="11:11">
      <c r="K1239" s="1849">
        <v>39520</v>
      </c>
    </row>
    <row r="1240" spans="11:11">
      <c r="K1240" s="1849">
        <v>39521</v>
      </c>
    </row>
    <row r="1241" spans="11:11">
      <c r="K1241" s="1849">
        <v>39522</v>
      </c>
    </row>
    <row r="1242" spans="11:11">
      <c r="K1242" s="1849">
        <v>39523</v>
      </c>
    </row>
    <row r="1243" spans="11:11">
      <c r="K1243" s="1849">
        <v>39524</v>
      </c>
    </row>
    <row r="1244" spans="11:11">
      <c r="K1244" s="1849">
        <v>39525</v>
      </c>
    </row>
    <row r="1245" spans="11:11">
      <c r="K1245" s="1849">
        <v>39526</v>
      </c>
    </row>
    <row r="1246" spans="11:11">
      <c r="K1246" s="1849">
        <v>39527</v>
      </c>
    </row>
    <row r="1247" spans="11:11">
      <c r="K1247" s="1849">
        <v>39528</v>
      </c>
    </row>
    <row r="1248" spans="11:11">
      <c r="K1248" s="1849">
        <v>39529</v>
      </c>
    </row>
    <row r="1249" spans="11:11">
      <c r="K1249" s="1849">
        <v>39530</v>
      </c>
    </row>
    <row r="1250" spans="11:11">
      <c r="K1250" s="1849">
        <v>39531</v>
      </c>
    </row>
    <row r="1251" spans="11:11">
      <c r="K1251" s="1849">
        <v>39532</v>
      </c>
    </row>
    <row r="1252" spans="11:11">
      <c r="K1252" s="1849">
        <v>39533</v>
      </c>
    </row>
    <row r="1253" spans="11:11">
      <c r="K1253" s="1849">
        <v>39534</v>
      </c>
    </row>
    <row r="1254" spans="11:11">
      <c r="K1254" s="1849">
        <v>39535</v>
      </c>
    </row>
    <row r="1255" spans="11:11">
      <c r="K1255" s="1849">
        <v>39536</v>
      </c>
    </row>
    <row r="1256" spans="11:11">
      <c r="K1256" s="1849">
        <v>39537</v>
      </c>
    </row>
    <row r="1257" spans="11:11">
      <c r="K1257" s="1849">
        <v>39538</v>
      </c>
    </row>
    <row r="1258" spans="11:11">
      <c r="K1258" s="1849">
        <v>39539</v>
      </c>
    </row>
    <row r="1259" spans="11:11">
      <c r="K1259" s="1849">
        <v>39540</v>
      </c>
    </row>
    <row r="1260" spans="11:11">
      <c r="K1260" s="1849">
        <v>39541</v>
      </c>
    </row>
    <row r="1261" spans="11:11">
      <c r="K1261" s="1849">
        <v>39542</v>
      </c>
    </row>
    <row r="1262" spans="11:11">
      <c r="K1262" s="1849">
        <v>39543</v>
      </c>
    </row>
    <row r="1263" spans="11:11">
      <c r="K1263" s="1849">
        <v>39544</v>
      </c>
    </row>
    <row r="1264" spans="11:11">
      <c r="K1264" s="1849">
        <v>39545</v>
      </c>
    </row>
    <row r="1265" spans="11:11">
      <c r="K1265" s="1849">
        <v>39546</v>
      </c>
    </row>
    <row r="1266" spans="11:11">
      <c r="K1266" s="1849">
        <v>39547</v>
      </c>
    </row>
    <row r="1267" spans="11:11">
      <c r="K1267" s="1849">
        <v>39548</v>
      </c>
    </row>
    <row r="1268" spans="11:11">
      <c r="K1268" s="1849">
        <v>39549</v>
      </c>
    </row>
    <row r="1269" spans="11:11">
      <c r="K1269" s="1849">
        <v>39550</v>
      </c>
    </row>
    <row r="1270" spans="11:11">
      <c r="K1270" s="1849">
        <v>39551</v>
      </c>
    </row>
    <row r="1271" spans="11:11">
      <c r="K1271" s="1849">
        <v>39552</v>
      </c>
    </row>
    <row r="1272" spans="11:11">
      <c r="K1272" s="1849">
        <v>39553</v>
      </c>
    </row>
    <row r="1273" spans="11:11">
      <c r="K1273" s="1849">
        <v>39554</v>
      </c>
    </row>
    <row r="1274" spans="11:11">
      <c r="K1274" s="1849">
        <v>39555</v>
      </c>
    </row>
    <row r="1275" spans="11:11">
      <c r="K1275" s="1849">
        <v>39556</v>
      </c>
    </row>
    <row r="1276" spans="11:11">
      <c r="K1276" s="1849">
        <v>39557</v>
      </c>
    </row>
    <row r="1277" spans="11:11">
      <c r="K1277" s="1849">
        <v>39558</v>
      </c>
    </row>
    <row r="1278" spans="11:11">
      <c r="K1278" s="1849">
        <v>39559</v>
      </c>
    </row>
    <row r="1279" spans="11:11">
      <c r="K1279" s="1849">
        <v>39560</v>
      </c>
    </row>
    <row r="1280" spans="11:11">
      <c r="K1280" s="1849">
        <v>39561</v>
      </c>
    </row>
    <row r="1281" spans="11:11">
      <c r="K1281" s="1849">
        <v>39562</v>
      </c>
    </row>
    <row r="1282" spans="11:11">
      <c r="K1282" s="1849">
        <v>39563</v>
      </c>
    </row>
    <row r="1283" spans="11:11">
      <c r="K1283" s="1849">
        <v>39564</v>
      </c>
    </row>
    <row r="1284" spans="11:11">
      <c r="K1284" s="1849">
        <v>39565</v>
      </c>
    </row>
    <row r="1285" spans="11:11">
      <c r="K1285" s="1849">
        <v>39566</v>
      </c>
    </row>
    <row r="1286" spans="11:11">
      <c r="K1286" s="1849">
        <v>39567</v>
      </c>
    </row>
    <row r="1287" spans="11:11">
      <c r="K1287" s="1849">
        <v>39568</v>
      </c>
    </row>
    <row r="1288" spans="11:11">
      <c r="K1288" s="1849">
        <v>39569</v>
      </c>
    </row>
    <row r="1289" spans="11:11">
      <c r="K1289" s="1849">
        <v>39570</v>
      </c>
    </row>
    <row r="1290" spans="11:11">
      <c r="K1290" s="1849">
        <v>39571</v>
      </c>
    </row>
    <row r="1291" spans="11:11">
      <c r="K1291" s="1849">
        <v>39572</v>
      </c>
    </row>
    <row r="1292" spans="11:11">
      <c r="K1292" s="1849">
        <v>39573</v>
      </c>
    </row>
    <row r="1293" spans="11:11">
      <c r="K1293" s="1849">
        <v>39574</v>
      </c>
    </row>
    <row r="1294" spans="11:11">
      <c r="K1294" s="1849">
        <v>39575</v>
      </c>
    </row>
    <row r="1295" spans="11:11">
      <c r="K1295" s="1849">
        <v>39576</v>
      </c>
    </row>
    <row r="1296" spans="11:11">
      <c r="K1296" s="1849">
        <v>39577</v>
      </c>
    </row>
    <row r="1297" spans="11:11">
      <c r="K1297" s="1849">
        <v>39578</v>
      </c>
    </row>
    <row r="1298" spans="11:11">
      <c r="K1298" s="1849">
        <v>39579</v>
      </c>
    </row>
    <row r="1299" spans="11:11">
      <c r="K1299" s="1849">
        <v>39580</v>
      </c>
    </row>
    <row r="1300" spans="11:11">
      <c r="K1300" s="1849">
        <v>39581</v>
      </c>
    </row>
    <row r="1301" spans="11:11">
      <c r="K1301" s="1849">
        <v>39582</v>
      </c>
    </row>
    <row r="1302" spans="11:11">
      <c r="K1302" s="1849">
        <v>39583</v>
      </c>
    </row>
    <row r="1303" spans="11:11">
      <c r="K1303" s="1849">
        <v>39584</v>
      </c>
    </row>
    <row r="1304" spans="11:11">
      <c r="K1304" s="1849">
        <v>39585</v>
      </c>
    </row>
    <row r="1305" spans="11:11">
      <c r="K1305" s="1849">
        <v>39586</v>
      </c>
    </row>
    <row r="1306" spans="11:11">
      <c r="K1306" s="1849">
        <v>39587</v>
      </c>
    </row>
    <row r="1307" spans="11:11">
      <c r="K1307" s="1849">
        <v>39588</v>
      </c>
    </row>
    <row r="1308" spans="11:11">
      <c r="K1308" s="1849">
        <v>39589</v>
      </c>
    </row>
    <row r="1309" spans="11:11">
      <c r="K1309" s="1849">
        <v>39590</v>
      </c>
    </row>
    <row r="1310" spans="11:11">
      <c r="K1310" s="1849">
        <v>39591</v>
      </c>
    </row>
    <row r="1311" spans="11:11">
      <c r="K1311" s="1849">
        <v>39592</v>
      </c>
    </row>
    <row r="1312" spans="11:11">
      <c r="K1312" s="1849">
        <v>39593</v>
      </c>
    </row>
    <row r="1313" spans="11:11">
      <c r="K1313" s="1849">
        <v>39594</v>
      </c>
    </row>
    <row r="1314" spans="11:11">
      <c r="K1314" s="1849">
        <v>39595</v>
      </c>
    </row>
    <row r="1315" spans="11:11">
      <c r="K1315" s="1849">
        <v>39596</v>
      </c>
    </row>
    <row r="1316" spans="11:11">
      <c r="K1316" s="1849">
        <v>39597</v>
      </c>
    </row>
    <row r="1317" spans="11:11">
      <c r="K1317" s="1849">
        <v>39598</v>
      </c>
    </row>
    <row r="1318" spans="11:11">
      <c r="K1318" s="1849">
        <v>39599</v>
      </c>
    </row>
    <row r="1319" spans="11:11">
      <c r="K1319" s="1849">
        <v>39600</v>
      </c>
    </row>
    <row r="1320" spans="11:11">
      <c r="K1320" s="1849">
        <v>39601</v>
      </c>
    </row>
    <row r="1321" spans="11:11">
      <c r="K1321" s="1849">
        <v>39602</v>
      </c>
    </row>
    <row r="1322" spans="11:11">
      <c r="K1322" s="1849">
        <v>39603</v>
      </c>
    </row>
    <row r="1323" spans="11:11">
      <c r="K1323" s="1849">
        <v>39604</v>
      </c>
    </row>
    <row r="1324" spans="11:11">
      <c r="K1324" s="1849">
        <v>39605</v>
      </c>
    </row>
    <row r="1325" spans="11:11">
      <c r="K1325" s="1849">
        <v>39606</v>
      </c>
    </row>
    <row r="1326" spans="11:11">
      <c r="K1326" s="1849">
        <v>39607</v>
      </c>
    </row>
    <row r="1327" spans="11:11">
      <c r="K1327" s="1849">
        <v>39608</v>
      </c>
    </row>
    <row r="1328" spans="11:11">
      <c r="K1328" s="1849">
        <v>39609</v>
      </c>
    </row>
    <row r="1329" spans="11:11">
      <c r="K1329" s="1849">
        <v>39610</v>
      </c>
    </row>
    <row r="1330" spans="11:11">
      <c r="K1330" s="1849">
        <v>39611</v>
      </c>
    </row>
    <row r="1331" spans="11:11">
      <c r="K1331" s="1849">
        <v>39612</v>
      </c>
    </row>
    <row r="1332" spans="11:11">
      <c r="K1332" s="1849">
        <v>39613</v>
      </c>
    </row>
    <row r="1333" spans="11:11">
      <c r="K1333" s="1849">
        <v>39614</v>
      </c>
    </row>
    <row r="1334" spans="11:11">
      <c r="K1334" s="1849">
        <v>39615</v>
      </c>
    </row>
    <row r="1335" spans="11:11">
      <c r="K1335" s="1849">
        <v>39616</v>
      </c>
    </row>
    <row r="1336" spans="11:11">
      <c r="K1336" s="1849">
        <v>39617</v>
      </c>
    </row>
    <row r="1337" spans="11:11">
      <c r="K1337" s="1849">
        <v>39618</v>
      </c>
    </row>
    <row r="1338" spans="11:11">
      <c r="K1338" s="1849">
        <v>39619</v>
      </c>
    </row>
    <row r="1339" spans="11:11">
      <c r="K1339" s="1849">
        <v>39620</v>
      </c>
    </row>
    <row r="1340" spans="11:11">
      <c r="K1340" s="1849">
        <v>39621</v>
      </c>
    </row>
    <row r="1341" spans="11:11">
      <c r="K1341" s="1849">
        <v>39622</v>
      </c>
    </row>
    <row r="1342" spans="11:11">
      <c r="K1342" s="1849">
        <v>39623</v>
      </c>
    </row>
    <row r="1343" spans="11:11">
      <c r="K1343" s="1849">
        <v>39624</v>
      </c>
    </row>
    <row r="1344" spans="11:11">
      <c r="K1344" s="1849">
        <v>39625</v>
      </c>
    </row>
    <row r="1345" spans="11:11">
      <c r="K1345" s="1849">
        <v>39626</v>
      </c>
    </row>
    <row r="1346" spans="11:11">
      <c r="K1346" s="1849">
        <v>39627</v>
      </c>
    </row>
    <row r="1347" spans="11:11">
      <c r="K1347" s="1849">
        <v>39628</v>
      </c>
    </row>
    <row r="1348" spans="11:11">
      <c r="K1348" s="1849">
        <v>39629</v>
      </c>
    </row>
    <row r="1349" spans="11:11">
      <c r="K1349" s="1849">
        <v>39630</v>
      </c>
    </row>
    <row r="1350" spans="11:11">
      <c r="K1350" s="1849">
        <v>39631</v>
      </c>
    </row>
    <row r="1351" spans="11:11">
      <c r="K1351" s="1849">
        <v>39632</v>
      </c>
    </row>
    <row r="1352" spans="11:11">
      <c r="K1352" s="1849">
        <v>39633</v>
      </c>
    </row>
    <row r="1353" spans="11:11">
      <c r="K1353" s="1849">
        <v>39634</v>
      </c>
    </row>
    <row r="1354" spans="11:11">
      <c r="K1354" s="1849">
        <v>39635</v>
      </c>
    </row>
    <row r="1355" spans="11:11">
      <c r="K1355" s="1849">
        <v>39636</v>
      </c>
    </row>
    <row r="1356" spans="11:11">
      <c r="K1356" s="1849">
        <v>39637</v>
      </c>
    </row>
    <row r="1357" spans="11:11">
      <c r="K1357" s="1849">
        <v>39638</v>
      </c>
    </row>
    <row r="1358" spans="11:11">
      <c r="K1358" s="1849">
        <v>39639</v>
      </c>
    </row>
    <row r="1359" spans="11:11">
      <c r="K1359" s="1849">
        <v>39640</v>
      </c>
    </row>
    <row r="1360" spans="11:11">
      <c r="K1360" s="1849">
        <v>39641</v>
      </c>
    </row>
    <row r="1361" spans="11:11">
      <c r="K1361" s="1849">
        <v>39642</v>
      </c>
    </row>
    <row r="1362" spans="11:11">
      <c r="K1362" s="1849">
        <v>39643</v>
      </c>
    </row>
    <row r="1363" spans="11:11">
      <c r="K1363" s="1849">
        <v>39644</v>
      </c>
    </row>
    <row r="1364" spans="11:11">
      <c r="K1364" s="1849">
        <v>39645</v>
      </c>
    </row>
    <row r="1365" spans="11:11">
      <c r="K1365" s="1849">
        <v>39646</v>
      </c>
    </row>
    <row r="1366" spans="11:11">
      <c r="K1366" s="1849">
        <v>39647</v>
      </c>
    </row>
    <row r="1367" spans="11:11">
      <c r="K1367" s="1849">
        <v>39648</v>
      </c>
    </row>
    <row r="1368" spans="11:11">
      <c r="K1368" s="1849">
        <v>39649</v>
      </c>
    </row>
    <row r="1369" spans="11:11">
      <c r="K1369" s="1849">
        <v>39650</v>
      </c>
    </row>
    <row r="1370" spans="11:11">
      <c r="K1370" s="1849">
        <v>39651</v>
      </c>
    </row>
    <row r="1371" spans="11:11">
      <c r="K1371" s="1849">
        <v>39652</v>
      </c>
    </row>
    <row r="1372" spans="11:11">
      <c r="K1372" s="1849">
        <v>39653</v>
      </c>
    </row>
    <row r="1373" spans="11:11">
      <c r="K1373" s="1849">
        <v>39654</v>
      </c>
    </row>
    <row r="1374" spans="11:11">
      <c r="K1374" s="1849">
        <v>39655</v>
      </c>
    </row>
    <row r="1375" spans="11:11">
      <c r="K1375" s="1849">
        <v>39656</v>
      </c>
    </row>
    <row r="1376" spans="11:11">
      <c r="K1376" s="1849">
        <v>39657</v>
      </c>
    </row>
    <row r="1377" spans="11:11">
      <c r="K1377" s="1849">
        <v>39658</v>
      </c>
    </row>
    <row r="1378" spans="11:11">
      <c r="K1378" s="1849">
        <v>39659</v>
      </c>
    </row>
    <row r="1379" spans="11:11">
      <c r="K1379" s="1849">
        <v>39660</v>
      </c>
    </row>
    <row r="1380" spans="11:11">
      <c r="K1380" s="1849">
        <v>39661</v>
      </c>
    </row>
    <row r="1381" spans="11:11">
      <c r="K1381" s="1849">
        <v>39662</v>
      </c>
    </row>
    <row r="1382" spans="11:11">
      <c r="K1382" s="1849">
        <v>39663</v>
      </c>
    </row>
    <row r="1383" spans="11:11">
      <c r="K1383" s="1849">
        <v>39664</v>
      </c>
    </row>
    <row r="1384" spans="11:11">
      <c r="K1384" s="1849">
        <v>39665</v>
      </c>
    </row>
    <row r="1385" spans="11:11">
      <c r="K1385" s="1849">
        <v>39666</v>
      </c>
    </row>
    <row r="1386" spans="11:11">
      <c r="K1386" s="1849">
        <v>39667</v>
      </c>
    </row>
    <row r="1387" spans="11:11">
      <c r="K1387" s="1849">
        <v>39668</v>
      </c>
    </row>
    <row r="1388" spans="11:11">
      <c r="K1388" s="1849">
        <v>39669</v>
      </c>
    </row>
    <row r="1389" spans="11:11">
      <c r="K1389" s="1849">
        <v>39670</v>
      </c>
    </row>
    <row r="1390" spans="11:11">
      <c r="K1390" s="1849">
        <v>39671</v>
      </c>
    </row>
    <row r="1391" spans="11:11">
      <c r="K1391" s="1849">
        <v>39672</v>
      </c>
    </row>
    <row r="1392" spans="11:11">
      <c r="K1392" s="1849">
        <v>39673</v>
      </c>
    </row>
    <row r="1393" spans="11:11">
      <c r="K1393" s="1849">
        <v>39674</v>
      </c>
    </row>
    <row r="1394" spans="11:11">
      <c r="K1394" s="1849">
        <v>39675</v>
      </c>
    </row>
    <row r="1395" spans="11:11">
      <c r="K1395" s="1849">
        <v>39676</v>
      </c>
    </row>
    <row r="1396" spans="11:11">
      <c r="K1396" s="1849">
        <v>39677</v>
      </c>
    </row>
    <row r="1397" spans="11:11">
      <c r="K1397" s="1849">
        <v>39678</v>
      </c>
    </row>
    <row r="1398" spans="11:11">
      <c r="K1398" s="1849">
        <v>39679</v>
      </c>
    </row>
    <row r="1399" spans="11:11">
      <c r="K1399" s="1849">
        <v>39680</v>
      </c>
    </row>
    <row r="1400" spans="11:11">
      <c r="K1400" s="1849">
        <v>39681</v>
      </c>
    </row>
    <row r="1401" spans="11:11">
      <c r="K1401" s="1849">
        <v>39682</v>
      </c>
    </row>
    <row r="1402" spans="11:11">
      <c r="K1402" s="1849">
        <v>39683</v>
      </c>
    </row>
    <row r="1403" spans="11:11">
      <c r="K1403" s="1849">
        <v>39684</v>
      </c>
    </row>
    <row r="1404" spans="11:11">
      <c r="K1404" s="1849">
        <v>39685</v>
      </c>
    </row>
    <row r="1405" spans="11:11">
      <c r="K1405" s="1849">
        <v>39686</v>
      </c>
    </row>
    <row r="1406" spans="11:11">
      <c r="K1406" s="1849">
        <v>39687</v>
      </c>
    </row>
    <row r="1407" spans="11:11">
      <c r="K1407" s="1849">
        <v>39688</v>
      </c>
    </row>
    <row r="1408" spans="11:11">
      <c r="K1408" s="1849">
        <v>39689</v>
      </c>
    </row>
    <row r="1409" spans="11:11">
      <c r="K1409" s="1849">
        <v>39690</v>
      </c>
    </row>
    <row r="1410" spans="11:11">
      <c r="K1410" s="1849">
        <v>39691</v>
      </c>
    </row>
    <row r="1411" spans="11:11">
      <c r="K1411" s="1849">
        <v>39692</v>
      </c>
    </row>
    <row r="1412" spans="11:11">
      <c r="K1412" s="1849">
        <v>39693</v>
      </c>
    </row>
    <row r="1413" spans="11:11">
      <c r="K1413" s="1849">
        <v>39694</v>
      </c>
    </row>
    <row r="1414" spans="11:11">
      <c r="K1414" s="1849">
        <v>39695</v>
      </c>
    </row>
    <row r="1415" spans="11:11">
      <c r="K1415" s="1849">
        <v>39696</v>
      </c>
    </row>
    <row r="1416" spans="11:11">
      <c r="K1416" s="1849">
        <v>39697</v>
      </c>
    </row>
    <row r="1417" spans="11:11">
      <c r="K1417" s="1849">
        <v>39698</v>
      </c>
    </row>
    <row r="1418" spans="11:11">
      <c r="K1418" s="1849">
        <v>39699</v>
      </c>
    </row>
    <row r="1419" spans="11:11">
      <c r="K1419" s="1849">
        <v>39700</v>
      </c>
    </row>
    <row r="1420" spans="11:11">
      <c r="K1420" s="1849">
        <v>39701</v>
      </c>
    </row>
    <row r="1421" spans="11:11">
      <c r="K1421" s="1849">
        <v>39702</v>
      </c>
    </row>
    <row r="1422" spans="11:11">
      <c r="K1422" s="1849">
        <v>39703</v>
      </c>
    </row>
    <row r="1423" spans="11:11">
      <c r="K1423" s="1849">
        <v>39704</v>
      </c>
    </row>
    <row r="1424" spans="11:11">
      <c r="K1424" s="1849">
        <v>39705</v>
      </c>
    </row>
    <row r="1425" spans="11:11">
      <c r="K1425" s="1849">
        <v>39706</v>
      </c>
    </row>
    <row r="1426" spans="11:11">
      <c r="K1426" s="1849">
        <v>39707</v>
      </c>
    </row>
    <row r="1427" spans="11:11">
      <c r="K1427" s="1849">
        <v>39708</v>
      </c>
    </row>
    <row r="1428" spans="11:11">
      <c r="K1428" s="1849">
        <v>39709</v>
      </c>
    </row>
    <row r="1429" spans="11:11">
      <c r="K1429" s="1849">
        <v>39710</v>
      </c>
    </row>
    <row r="1430" spans="11:11">
      <c r="K1430" s="1849">
        <v>39711</v>
      </c>
    </row>
    <row r="1431" spans="11:11">
      <c r="K1431" s="1849">
        <v>39712</v>
      </c>
    </row>
    <row r="1432" spans="11:11">
      <c r="K1432" s="1849">
        <v>39713</v>
      </c>
    </row>
    <row r="1433" spans="11:11">
      <c r="K1433" s="1849">
        <v>39714</v>
      </c>
    </row>
    <row r="1434" spans="11:11">
      <c r="K1434" s="1849">
        <v>39715</v>
      </c>
    </row>
    <row r="1435" spans="11:11">
      <c r="K1435" s="1849">
        <v>39716</v>
      </c>
    </row>
    <row r="1436" spans="11:11">
      <c r="K1436" s="1849">
        <v>39717</v>
      </c>
    </row>
    <row r="1437" spans="11:11">
      <c r="K1437" s="1849">
        <v>39718</v>
      </c>
    </row>
    <row r="1438" spans="11:11">
      <c r="K1438" s="1849">
        <v>39719</v>
      </c>
    </row>
    <row r="1439" spans="11:11">
      <c r="K1439" s="1849">
        <v>39720</v>
      </c>
    </row>
    <row r="1440" spans="11:11">
      <c r="K1440" s="1849">
        <v>39721</v>
      </c>
    </row>
    <row r="1441" spans="11:11">
      <c r="K1441" s="1849">
        <v>39722</v>
      </c>
    </row>
    <row r="1442" spans="11:11">
      <c r="K1442" s="1849">
        <v>39723</v>
      </c>
    </row>
    <row r="1443" spans="11:11">
      <c r="K1443" s="1849">
        <v>39724</v>
      </c>
    </row>
    <row r="1444" spans="11:11">
      <c r="K1444" s="1849">
        <v>39725</v>
      </c>
    </row>
    <row r="1445" spans="11:11">
      <c r="K1445" s="1849">
        <v>39726</v>
      </c>
    </row>
    <row r="1446" spans="11:11">
      <c r="K1446" s="1849">
        <v>39727</v>
      </c>
    </row>
    <row r="1447" spans="11:11">
      <c r="K1447" s="1849">
        <v>39728</v>
      </c>
    </row>
    <row r="1448" spans="11:11">
      <c r="K1448" s="1849">
        <v>39729</v>
      </c>
    </row>
    <row r="1449" spans="11:11">
      <c r="K1449" s="1849">
        <v>39730</v>
      </c>
    </row>
    <row r="1450" spans="11:11">
      <c r="K1450" s="1849">
        <v>39731</v>
      </c>
    </row>
    <row r="1451" spans="11:11">
      <c r="K1451" s="1849">
        <v>39732</v>
      </c>
    </row>
    <row r="1452" spans="11:11">
      <c r="K1452" s="1849">
        <v>39733</v>
      </c>
    </row>
    <row r="1453" spans="11:11">
      <c r="K1453" s="1849">
        <v>39734</v>
      </c>
    </row>
    <row r="1454" spans="11:11">
      <c r="K1454" s="1849">
        <v>39735</v>
      </c>
    </row>
    <row r="1455" spans="11:11">
      <c r="K1455" s="1849">
        <v>39736</v>
      </c>
    </row>
    <row r="1456" spans="11:11">
      <c r="K1456" s="1849">
        <v>39737</v>
      </c>
    </row>
    <row r="1457" spans="11:11">
      <c r="K1457" s="1849">
        <v>39738</v>
      </c>
    </row>
    <row r="1458" spans="11:11">
      <c r="K1458" s="1849">
        <v>39739</v>
      </c>
    </row>
    <row r="1459" spans="11:11">
      <c r="K1459" s="1849">
        <v>39740</v>
      </c>
    </row>
    <row r="1460" spans="11:11">
      <c r="K1460" s="1849">
        <v>39741</v>
      </c>
    </row>
    <row r="1461" spans="11:11">
      <c r="K1461" s="1849">
        <v>39742</v>
      </c>
    </row>
    <row r="1462" spans="11:11">
      <c r="K1462" s="1849">
        <v>39743</v>
      </c>
    </row>
    <row r="1463" spans="11:11">
      <c r="K1463" s="1849">
        <v>39744</v>
      </c>
    </row>
    <row r="1464" spans="11:11">
      <c r="K1464" s="1849">
        <v>39745</v>
      </c>
    </row>
    <row r="1465" spans="11:11">
      <c r="K1465" s="1849">
        <v>39746</v>
      </c>
    </row>
    <row r="1466" spans="11:11">
      <c r="K1466" s="1849">
        <v>39747</v>
      </c>
    </row>
    <row r="1467" spans="11:11">
      <c r="K1467" s="1849">
        <v>39748</v>
      </c>
    </row>
    <row r="1468" spans="11:11">
      <c r="K1468" s="1849">
        <v>39749</v>
      </c>
    </row>
    <row r="1469" spans="11:11">
      <c r="K1469" s="1849">
        <v>39750</v>
      </c>
    </row>
    <row r="1470" spans="11:11">
      <c r="K1470" s="1849">
        <v>39751</v>
      </c>
    </row>
    <row r="1471" spans="11:11">
      <c r="K1471" s="1849">
        <v>39752</v>
      </c>
    </row>
    <row r="1472" spans="11:11">
      <c r="K1472" s="1849">
        <v>39753</v>
      </c>
    </row>
    <row r="1473" spans="11:11">
      <c r="K1473" s="1849">
        <v>39754</v>
      </c>
    </row>
    <row r="1474" spans="11:11">
      <c r="K1474" s="1849">
        <v>39755</v>
      </c>
    </row>
    <row r="1475" spans="11:11">
      <c r="K1475" s="1849">
        <v>39756</v>
      </c>
    </row>
    <row r="1476" spans="11:11">
      <c r="K1476" s="1849">
        <v>39757</v>
      </c>
    </row>
    <row r="1477" spans="11:11">
      <c r="K1477" s="1849">
        <v>39758</v>
      </c>
    </row>
    <row r="1478" spans="11:11">
      <c r="K1478" s="1849">
        <v>39759</v>
      </c>
    </row>
    <row r="1479" spans="11:11">
      <c r="K1479" s="1849">
        <v>39760</v>
      </c>
    </row>
    <row r="1480" spans="11:11">
      <c r="K1480" s="1849">
        <v>39761</v>
      </c>
    </row>
    <row r="1481" spans="11:11">
      <c r="K1481" s="1849">
        <v>39762</v>
      </c>
    </row>
    <row r="1482" spans="11:11">
      <c r="K1482" s="1849">
        <v>39763</v>
      </c>
    </row>
    <row r="1483" spans="11:11">
      <c r="K1483" s="1849">
        <v>39764</v>
      </c>
    </row>
    <row r="1484" spans="11:11">
      <c r="K1484" s="1849">
        <v>39765</v>
      </c>
    </row>
    <row r="1485" spans="11:11">
      <c r="K1485" s="1849">
        <v>39766</v>
      </c>
    </row>
    <row r="1486" spans="11:11">
      <c r="K1486" s="1849">
        <v>39767</v>
      </c>
    </row>
    <row r="1487" spans="11:11">
      <c r="K1487" s="1849">
        <v>39768</v>
      </c>
    </row>
    <row r="1488" spans="11:11">
      <c r="K1488" s="1849">
        <v>39769</v>
      </c>
    </row>
    <row r="1489" spans="11:11">
      <c r="K1489" s="1849">
        <v>39770</v>
      </c>
    </row>
    <row r="1490" spans="11:11">
      <c r="K1490" s="1849">
        <v>39771</v>
      </c>
    </row>
    <row r="1491" spans="11:11">
      <c r="K1491" s="1849">
        <v>39772</v>
      </c>
    </row>
    <row r="1492" spans="11:11">
      <c r="K1492" s="1849">
        <v>39773</v>
      </c>
    </row>
    <row r="1493" spans="11:11">
      <c r="K1493" s="1849">
        <v>39774</v>
      </c>
    </row>
    <row r="1494" spans="11:11">
      <c r="K1494" s="1849">
        <v>39775</v>
      </c>
    </row>
    <row r="1495" spans="11:11">
      <c r="K1495" s="1849">
        <v>39776</v>
      </c>
    </row>
    <row r="1496" spans="11:11">
      <c r="K1496" s="1849">
        <v>39777</v>
      </c>
    </row>
    <row r="1497" spans="11:11">
      <c r="K1497" s="1849">
        <v>39778</v>
      </c>
    </row>
    <row r="1498" spans="11:11">
      <c r="K1498" s="1849">
        <v>39779</v>
      </c>
    </row>
    <row r="1499" spans="11:11">
      <c r="K1499" s="1849">
        <v>39780</v>
      </c>
    </row>
    <row r="1500" spans="11:11">
      <c r="K1500" s="1849">
        <v>39781</v>
      </c>
    </row>
    <row r="1501" spans="11:11">
      <c r="K1501" s="1849">
        <v>39782</v>
      </c>
    </row>
    <row r="1502" spans="11:11">
      <c r="K1502" s="1849">
        <v>39783</v>
      </c>
    </row>
    <row r="1503" spans="11:11">
      <c r="K1503" s="1849">
        <v>39784</v>
      </c>
    </row>
    <row r="1504" spans="11:11">
      <c r="K1504" s="1849">
        <v>39785</v>
      </c>
    </row>
    <row r="1505" spans="11:11">
      <c r="K1505" s="1849">
        <v>39786</v>
      </c>
    </row>
    <row r="1506" spans="11:11">
      <c r="K1506" s="1849">
        <v>39787</v>
      </c>
    </row>
    <row r="1507" spans="11:11">
      <c r="K1507" s="1849">
        <v>39788</v>
      </c>
    </row>
    <row r="1508" spans="11:11">
      <c r="K1508" s="1849">
        <v>39789</v>
      </c>
    </row>
    <row r="1509" spans="11:11">
      <c r="K1509" s="1849">
        <v>39790</v>
      </c>
    </row>
    <row r="1510" spans="11:11">
      <c r="K1510" s="1849">
        <v>39791</v>
      </c>
    </row>
    <row r="1511" spans="11:11">
      <c r="K1511" s="1849">
        <v>39792</v>
      </c>
    </row>
    <row r="1512" spans="11:11">
      <c r="K1512" s="1849">
        <v>39793</v>
      </c>
    </row>
    <row r="1513" spans="11:11">
      <c r="K1513" s="1849">
        <v>39794</v>
      </c>
    </row>
    <row r="1514" spans="11:11">
      <c r="K1514" s="1849">
        <v>39795</v>
      </c>
    </row>
    <row r="1515" spans="11:11">
      <c r="K1515" s="1849">
        <v>39796</v>
      </c>
    </row>
    <row r="1516" spans="11:11">
      <c r="K1516" s="1849">
        <v>39797</v>
      </c>
    </row>
    <row r="1517" spans="11:11">
      <c r="K1517" s="1849">
        <v>39798</v>
      </c>
    </row>
    <row r="1518" spans="11:11">
      <c r="K1518" s="1849">
        <v>39799</v>
      </c>
    </row>
    <row r="1519" spans="11:11">
      <c r="K1519" s="1849">
        <v>39800</v>
      </c>
    </row>
    <row r="1520" spans="11:11">
      <c r="K1520" s="1849">
        <v>39801</v>
      </c>
    </row>
    <row r="1521" spans="11:11">
      <c r="K1521" s="1849">
        <v>39802</v>
      </c>
    </row>
    <row r="1522" spans="11:11">
      <c r="K1522" s="1849">
        <v>39803</v>
      </c>
    </row>
    <row r="1523" spans="11:11">
      <c r="K1523" s="1849">
        <v>39804</v>
      </c>
    </row>
    <row r="1524" spans="11:11">
      <c r="K1524" s="1849">
        <v>39805</v>
      </c>
    </row>
    <row r="1525" spans="11:11">
      <c r="K1525" s="1849">
        <v>39806</v>
      </c>
    </row>
    <row r="1526" spans="11:11">
      <c r="K1526" s="1849">
        <v>39807</v>
      </c>
    </row>
    <row r="1527" spans="11:11">
      <c r="K1527" s="1849">
        <v>39808</v>
      </c>
    </row>
    <row r="1528" spans="11:11">
      <c r="K1528" s="1849">
        <v>39809</v>
      </c>
    </row>
    <row r="1529" spans="11:11">
      <c r="K1529" s="1849">
        <v>39810</v>
      </c>
    </row>
    <row r="1530" spans="11:11">
      <c r="K1530" s="1849">
        <v>39811</v>
      </c>
    </row>
    <row r="1531" spans="11:11">
      <c r="K1531" s="1849">
        <v>39812</v>
      </c>
    </row>
    <row r="1532" spans="11:11">
      <c r="K1532" s="1849">
        <v>39813</v>
      </c>
    </row>
    <row r="1533" spans="11:11">
      <c r="K1533" s="1849">
        <v>39814</v>
      </c>
    </row>
    <row r="1534" spans="11:11">
      <c r="K1534" s="1849">
        <v>39815</v>
      </c>
    </row>
    <row r="1535" spans="11:11">
      <c r="K1535" s="1849">
        <v>39816</v>
      </c>
    </row>
    <row r="1536" spans="11:11">
      <c r="K1536" s="1849">
        <v>39817</v>
      </c>
    </row>
    <row r="1537" spans="11:11">
      <c r="K1537" s="1849">
        <v>39818</v>
      </c>
    </row>
    <row r="1538" spans="11:11">
      <c r="K1538" s="1849">
        <v>39819</v>
      </c>
    </row>
    <row r="1539" spans="11:11">
      <c r="K1539" s="1849">
        <v>39820</v>
      </c>
    </row>
    <row r="1540" spans="11:11">
      <c r="K1540" s="1849">
        <v>39821</v>
      </c>
    </row>
    <row r="1541" spans="11:11">
      <c r="K1541" s="1849">
        <v>39822</v>
      </c>
    </row>
    <row r="1542" spans="11:11">
      <c r="K1542" s="1849">
        <v>39823</v>
      </c>
    </row>
    <row r="1543" spans="11:11">
      <c r="K1543" s="1849">
        <v>39824</v>
      </c>
    </row>
    <row r="1544" spans="11:11">
      <c r="K1544" s="1849">
        <v>39825</v>
      </c>
    </row>
    <row r="1545" spans="11:11">
      <c r="K1545" s="1849">
        <v>39826</v>
      </c>
    </row>
    <row r="1546" spans="11:11">
      <c r="K1546" s="1849">
        <v>39827</v>
      </c>
    </row>
    <row r="1547" spans="11:11">
      <c r="K1547" s="1849">
        <v>39828</v>
      </c>
    </row>
    <row r="1548" spans="11:11">
      <c r="K1548" s="1849">
        <v>39829</v>
      </c>
    </row>
    <row r="1549" spans="11:11">
      <c r="K1549" s="1849">
        <v>39830</v>
      </c>
    </row>
    <row r="1550" spans="11:11">
      <c r="K1550" s="1849">
        <v>39831</v>
      </c>
    </row>
    <row r="1551" spans="11:11">
      <c r="K1551" s="1849">
        <v>39832</v>
      </c>
    </row>
    <row r="1552" spans="11:11">
      <c r="K1552" s="1849">
        <v>39833</v>
      </c>
    </row>
    <row r="1553" spans="11:11">
      <c r="K1553" s="1849">
        <v>39834</v>
      </c>
    </row>
    <row r="1554" spans="11:11">
      <c r="K1554" s="1849">
        <v>39835</v>
      </c>
    </row>
    <row r="1555" spans="11:11">
      <c r="K1555" s="1849">
        <v>39836</v>
      </c>
    </row>
    <row r="1556" spans="11:11">
      <c r="K1556" s="1849">
        <v>39837</v>
      </c>
    </row>
    <row r="1557" spans="11:11">
      <c r="K1557" s="1849">
        <v>39838</v>
      </c>
    </row>
    <row r="1558" spans="11:11">
      <c r="K1558" s="1849">
        <v>39839</v>
      </c>
    </row>
    <row r="1559" spans="11:11">
      <c r="K1559" s="1849">
        <v>39840</v>
      </c>
    </row>
    <row r="1560" spans="11:11">
      <c r="K1560" s="1849">
        <v>39841</v>
      </c>
    </row>
    <row r="1561" spans="11:11">
      <c r="K1561" s="1849">
        <v>39842</v>
      </c>
    </row>
    <row r="1562" spans="11:11">
      <c r="K1562" s="1849">
        <v>39843</v>
      </c>
    </row>
    <row r="1563" spans="11:11">
      <c r="K1563" s="1849">
        <v>39844</v>
      </c>
    </row>
    <row r="1564" spans="11:11">
      <c r="K1564" s="1849">
        <v>39845</v>
      </c>
    </row>
    <row r="1565" spans="11:11">
      <c r="K1565" s="1849">
        <v>39846</v>
      </c>
    </row>
    <row r="1566" spans="11:11">
      <c r="K1566" s="1849">
        <v>39847</v>
      </c>
    </row>
    <row r="1567" spans="11:11">
      <c r="K1567" s="1849">
        <v>39848</v>
      </c>
    </row>
    <row r="1568" spans="11:11">
      <c r="K1568" s="1849">
        <v>39849</v>
      </c>
    </row>
    <row r="1569" spans="11:11">
      <c r="K1569" s="1849">
        <v>39850</v>
      </c>
    </row>
    <row r="1570" spans="11:11">
      <c r="K1570" s="1849">
        <v>39851</v>
      </c>
    </row>
    <row r="1571" spans="11:11">
      <c r="K1571" s="1849">
        <v>39852</v>
      </c>
    </row>
    <row r="1572" spans="11:11">
      <c r="K1572" s="1849">
        <v>39853</v>
      </c>
    </row>
    <row r="1573" spans="11:11">
      <c r="K1573" s="1849">
        <v>39854</v>
      </c>
    </row>
    <row r="1574" spans="11:11">
      <c r="K1574" s="1849">
        <v>39855</v>
      </c>
    </row>
    <row r="1575" spans="11:11">
      <c r="K1575" s="1849">
        <v>39856</v>
      </c>
    </row>
    <row r="1576" spans="11:11">
      <c r="K1576" s="1849">
        <v>39857</v>
      </c>
    </row>
    <row r="1577" spans="11:11">
      <c r="K1577" s="1849">
        <v>39858</v>
      </c>
    </row>
    <row r="1578" spans="11:11">
      <c r="K1578" s="1849">
        <v>39859</v>
      </c>
    </row>
    <row r="1579" spans="11:11">
      <c r="K1579" s="1849">
        <v>39860</v>
      </c>
    </row>
    <row r="1580" spans="11:11">
      <c r="K1580" s="1849">
        <v>39861</v>
      </c>
    </row>
    <row r="1581" spans="11:11">
      <c r="K1581" s="1849">
        <v>39862</v>
      </c>
    </row>
    <row r="1582" spans="11:11">
      <c r="K1582" s="1849">
        <v>39863</v>
      </c>
    </row>
    <row r="1583" spans="11:11">
      <c r="K1583" s="1849">
        <v>39864</v>
      </c>
    </row>
    <row r="1584" spans="11:11">
      <c r="K1584" s="1849">
        <v>39865</v>
      </c>
    </row>
    <row r="1585" spans="11:11">
      <c r="K1585" s="1849">
        <v>39866</v>
      </c>
    </row>
    <row r="1586" spans="11:11">
      <c r="K1586" s="1849">
        <v>39867</v>
      </c>
    </row>
    <row r="1587" spans="11:11">
      <c r="K1587" s="1849">
        <v>39868</v>
      </c>
    </row>
    <row r="1588" spans="11:11">
      <c r="K1588" s="1849">
        <v>39869</v>
      </c>
    </row>
    <row r="1589" spans="11:11">
      <c r="K1589" s="1849">
        <v>39870</v>
      </c>
    </row>
    <row r="1590" spans="11:11">
      <c r="K1590" s="1849">
        <v>39871</v>
      </c>
    </row>
    <row r="1591" spans="11:11">
      <c r="K1591" s="1849">
        <v>39872</v>
      </c>
    </row>
    <row r="1592" spans="11:11">
      <c r="K1592" s="1849">
        <v>39873</v>
      </c>
    </row>
    <row r="1593" spans="11:11">
      <c r="K1593" s="1849">
        <v>39874</v>
      </c>
    </row>
    <row r="1594" spans="11:11">
      <c r="K1594" s="1849">
        <v>39875</v>
      </c>
    </row>
    <row r="1595" spans="11:11">
      <c r="K1595" s="1849">
        <v>39876</v>
      </c>
    </row>
    <row r="1596" spans="11:11">
      <c r="K1596" s="1849">
        <v>39877</v>
      </c>
    </row>
    <row r="1597" spans="11:11">
      <c r="K1597" s="1849">
        <v>39878</v>
      </c>
    </row>
    <row r="1598" spans="11:11">
      <c r="K1598" s="1849">
        <v>39879</v>
      </c>
    </row>
    <row r="1599" spans="11:11">
      <c r="K1599" s="1849">
        <v>39880</v>
      </c>
    </row>
    <row r="1600" spans="11:11">
      <c r="K1600" s="1849">
        <v>39881</v>
      </c>
    </row>
    <row r="1601" spans="11:11">
      <c r="K1601" s="1849">
        <v>39882</v>
      </c>
    </row>
    <row r="1602" spans="11:11">
      <c r="K1602" s="1849">
        <v>39883</v>
      </c>
    </row>
    <row r="1603" spans="11:11">
      <c r="K1603" s="1849">
        <v>39884</v>
      </c>
    </row>
    <row r="1604" spans="11:11">
      <c r="K1604" s="1849">
        <v>39885</v>
      </c>
    </row>
    <row r="1605" spans="11:11">
      <c r="K1605" s="1849">
        <v>39886</v>
      </c>
    </row>
    <row r="1606" spans="11:11">
      <c r="K1606" s="1849">
        <v>39887</v>
      </c>
    </row>
    <row r="1607" spans="11:11">
      <c r="K1607" s="1849">
        <v>39888</v>
      </c>
    </row>
    <row r="1608" spans="11:11">
      <c r="K1608" s="1849">
        <v>39889</v>
      </c>
    </row>
    <row r="1609" spans="11:11">
      <c r="K1609" s="1849">
        <v>39890</v>
      </c>
    </row>
    <row r="1610" spans="11:11">
      <c r="K1610" s="1849">
        <v>39891</v>
      </c>
    </row>
    <row r="1611" spans="11:11">
      <c r="K1611" s="1849">
        <v>39892</v>
      </c>
    </row>
    <row r="1612" spans="11:11">
      <c r="K1612" s="1849">
        <v>39893</v>
      </c>
    </row>
    <row r="1613" spans="11:11">
      <c r="K1613" s="1849">
        <v>39894</v>
      </c>
    </row>
    <row r="1614" spans="11:11">
      <c r="K1614" s="1849">
        <v>39895</v>
      </c>
    </row>
    <row r="1615" spans="11:11">
      <c r="K1615" s="1849">
        <v>39896</v>
      </c>
    </row>
    <row r="1616" spans="11:11">
      <c r="K1616" s="1849">
        <v>39897</v>
      </c>
    </row>
    <row r="1617" spans="11:11">
      <c r="K1617" s="1849">
        <v>39898</v>
      </c>
    </row>
    <row r="1618" spans="11:11">
      <c r="K1618" s="1849">
        <v>39899</v>
      </c>
    </row>
    <row r="1619" spans="11:11">
      <c r="K1619" s="1849">
        <v>39900</v>
      </c>
    </row>
    <row r="1620" spans="11:11">
      <c r="K1620" s="1849">
        <v>39901</v>
      </c>
    </row>
    <row r="1621" spans="11:11">
      <c r="K1621" s="1849">
        <v>39902</v>
      </c>
    </row>
    <row r="1622" spans="11:11">
      <c r="K1622" s="1849">
        <v>39903</v>
      </c>
    </row>
    <row r="1623" spans="11:11">
      <c r="K1623" s="1849">
        <v>39904</v>
      </c>
    </row>
    <row r="1624" spans="11:11">
      <c r="K1624" s="1849">
        <v>39905</v>
      </c>
    </row>
    <row r="1625" spans="11:11">
      <c r="K1625" s="1849">
        <v>39906</v>
      </c>
    </row>
    <row r="1626" spans="11:11">
      <c r="K1626" s="1849">
        <v>39907</v>
      </c>
    </row>
    <row r="1627" spans="11:11">
      <c r="K1627" s="1849">
        <v>39908</v>
      </c>
    </row>
    <row r="1628" spans="11:11">
      <c r="K1628" s="1849">
        <v>39909</v>
      </c>
    </row>
    <row r="1629" spans="11:11">
      <c r="K1629" s="1849">
        <v>39910</v>
      </c>
    </row>
    <row r="1630" spans="11:11">
      <c r="K1630" s="1849">
        <v>39911</v>
      </c>
    </row>
    <row r="1631" spans="11:11">
      <c r="K1631" s="1849">
        <v>39912</v>
      </c>
    </row>
    <row r="1632" spans="11:11">
      <c r="K1632" s="1849">
        <v>39913</v>
      </c>
    </row>
    <row r="1633" spans="11:11">
      <c r="K1633" s="1849">
        <v>39914</v>
      </c>
    </row>
    <row r="1634" spans="11:11">
      <c r="K1634" s="1849">
        <v>39915</v>
      </c>
    </row>
    <row r="1635" spans="11:11">
      <c r="K1635" s="1849">
        <v>39916</v>
      </c>
    </row>
    <row r="1636" spans="11:11">
      <c r="K1636" s="1849">
        <v>39917</v>
      </c>
    </row>
    <row r="1637" spans="11:11">
      <c r="K1637" s="1849">
        <v>39918</v>
      </c>
    </row>
    <row r="1638" spans="11:11">
      <c r="K1638" s="1849">
        <v>39919</v>
      </c>
    </row>
    <row r="1639" spans="11:11">
      <c r="K1639" s="1849">
        <v>39920</v>
      </c>
    </row>
    <row r="1640" spans="11:11">
      <c r="K1640" s="1849">
        <v>39921</v>
      </c>
    </row>
    <row r="1641" spans="11:11">
      <c r="K1641" s="1849">
        <v>39922</v>
      </c>
    </row>
    <row r="1642" spans="11:11">
      <c r="K1642" s="1849">
        <v>39923</v>
      </c>
    </row>
    <row r="1643" spans="11:11">
      <c r="K1643" s="1849">
        <v>39924</v>
      </c>
    </row>
    <row r="1644" spans="11:11">
      <c r="K1644" s="1849">
        <v>39925</v>
      </c>
    </row>
    <row r="1645" spans="11:11">
      <c r="K1645" s="1849">
        <v>39926</v>
      </c>
    </row>
    <row r="1646" spans="11:11">
      <c r="K1646" s="1849">
        <v>39927</v>
      </c>
    </row>
    <row r="1647" spans="11:11">
      <c r="K1647" s="1849">
        <v>39928</v>
      </c>
    </row>
    <row r="1648" spans="11:11">
      <c r="K1648" s="1849">
        <v>39929</v>
      </c>
    </row>
    <row r="1649" spans="11:11">
      <c r="K1649" s="1849">
        <v>39930</v>
      </c>
    </row>
    <row r="1650" spans="11:11">
      <c r="K1650" s="1849">
        <v>39931</v>
      </c>
    </row>
    <row r="1651" spans="11:11">
      <c r="K1651" s="1849">
        <v>39932</v>
      </c>
    </row>
    <row r="1652" spans="11:11">
      <c r="K1652" s="1849">
        <v>39933</v>
      </c>
    </row>
    <row r="1653" spans="11:11">
      <c r="K1653" s="1849">
        <v>39934</v>
      </c>
    </row>
    <row r="1654" spans="11:11">
      <c r="K1654" s="1849">
        <v>39935</v>
      </c>
    </row>
    <row r="1655" spans="11:11">
      <c r="K1655" s="1849">
        <v>39936</v>
      </c>
    </row>
    <row r="1656" spans="11:11">
      <c r="K1656" s="1849">
        <v>39937</v>
      </c>
    </row>
    <row r="1657" spans="11:11">
      <c r="K1657" s="1849">
        <v>39938</v>
      </c>
    </row>
    <row r="1658" spans="11:11">
      <c r="K1658" s="1849">
        <v>39939</v>
      </c>
    </row>
    <row r="1659" spans="11:11">
      <c r="K1659" s="1849">
        <v>39940</v>
      </c>
    </row>
    <row r="1660" spans="11:11">
      <c r="K1660" s="1849">
        <v>39941</v>
      </c>
    </row>
    <row r="1661" spans="11:11">
      <c r="K1661" s="1849">
        <v>39942</v>
      </c>
    </row>
    <row r="1662" spans="11:11">
      <c r="K1662" s="1849">
        <v>39943</v>
      </c>
    </row>
    <row r="1663" spans="11:11">
      <c r="K1663" s="1849">
        <v>39944</v>
      </c>
    </row>
    <row r="1664" spans="11:11">
      <c r="K1664" s="1849">
        <v>39945</v>
      </c>
    </row>
    <row r="1665" spans="11:11">
      <c r="K1665" s="1849">
        <v>39946</v>
      </c>
    </row>
    <row r="1666" spans="11:11">
      <c r="K1666" s="1849">
        <v>39947</v>
      </c>
    </row>
    <row r="1667" spans="11:11">
      <c r="K1667" s="1849">
        <v>39948</v>
      </c>
    </row>
    <row r="1668" spans="11:11">
      <c r="K1668" s="1849">
        <v>39949</v>
      </c>
    </row>
    <row r="1669" spans="11:11">
      <c r="K1669" s="1849">
        <v>39950</v>
      </c>
    </row>
    <row r="1670" spans="11:11">
      <c r="K1670" s="1849">
        <v>39951</v>
      </c>
    </row>
    <row r="1671" spans="11:11">
      <c r="K1671" s="1849">
        <v>39952</v>
      </c>
    </row>
    <row r="1672" spans="11:11">
      <c r="K1672" s="1849">
        <v>39953</v>
      </c>
    </row>
    <row r="1673" spans="11:11">
      <c r="K1673" s="1849">
        <v>39954</v>
      </c>
    </row>
    <row r="1674" spans="11:11">
      <c r="K1674" s="1849">
        <v>39955</v>
      </c>
    </row>
    <row r="1675" spans="11:11">
      <c r="K1675" s="1849">
        <v>39956</v>
      </c>
    </row>
    <row r="1676" spans="11:11">
      <c r="K1676" s="1849">
        <v>39957</v>
      </c>
    </row>
    <row r="1677" spans="11:11">
      <c r="K1677" s="1849">
        <v>39958</v>
      </c>
    </row>
    <row r="1678" spans="11:11">
      <c r="K1678" s="1849">
        <v>39959</v>
      </c>
    </row>
    <row r="1679" spans="11:11">
      <c r="K1679" s="1849">
        <v>39960</v>
      </c>
    </row>
    <row r="1680" spans="11:11">
      <c r="K1680" s="1849">
        <v>39961</v>
      </c>
    </row>
    <row r="1681" spans="11:11">
      <c r="K1681" s="1849">
        <v>39962</v>
      </c>
    </row>
    <row r="1682" spans="11:11">
      <c r="K1682" s="1849">
        <v>39963</v>
      </c>
    </row>
    <row r="1683" spans="11:11">
      <c r="K1683" s="1849">
        <v>39964</v>
      </c>
    </row>
    <row r="1684" spans="11:11">
      <c r="K1684" s="1849">
        <v>39965</v>
      </c>
    </row>
    <row r="1685" spans="11:11">
      <c r="K1685" s="1849">
        <v>39966</v>
      </c>
    </row>
    <row r="1686" spans="11:11">
      <c r="K1686" s="1849">
        <v>39967</v>
      </c>
    </row>
    <row r="1687" spans="11:11">
      <c r="K1687" s="1849">
        <v>39968</v>
      </c>
    </row>
    <row r="1688" spans="11:11">
      <c r="K1688" s="1849">
        <v>39969</v>
      </c>
    </row>
    <row r="1689" spans="11:11">
      <c r="K1689" s="1849">
        <v>39970</v>
      </c>
    </row>
    <row r="1690" spans="11:11">
      <c r="K1690" s="1849">
        <v>39971</v>
      </c>
    </row>
    <row r="1691" spans="11:11">
      <c r="K1691" s="1849">
        <v>39972</v>
      </c>
    </row>
    <row r="1692" spans="11:11">
      <c r="K1692" s="1849">
        <v>39973</v>
      </c>
    </row>
    <row r="1693" spans="11:11">
      <c r="K1693" s="1849">
        <v>39974</v>
      </c>
    </row>
    <row r="1694" spans="11:11">
      <c r="K1694" s="1849">
        <v>39975</v>
      </c>
    </row>
    <row r="1695" spans="11:11">
      <c r="K1695" s="1849">
        <v>39976</v>
      </c>
    </row>
    <row r="1696" spans="11:11">
      <c r="K1696" s="1849">
        <v>39977</v>
      </c>
    </row>
    <row r="1697" spans="11:11">
      <c r="K1697" s="1849">
        <v>39978</v>
      </c>
    </row>
    <row r="1698" spans="11:11">
      <c r="K1698" s="1849">
        <v>39979</v>
      </c>
    </row>
    <row r="1699" spans="11:11">
      <c r="K1699" s="1849">
        <v>39980</v>
      </c>
    </row>
    <row r="1700" spans="11:11">
      <c r="K1700" s="1849">
        <v>39981</v>
      </c>
    </row>
    <row r="1701" spans="11:11">
      <c r="K1701" s="1849">
        <v>39982</v>
      </c>
    </row>
    <row r="1702" spans="11:11">
      <c r="K1702" s="1849">
        <v>39983</v>
      </c>
    </row>
    <row r="1703" spans="11:11">
      <c r="K1703" s="1849">
        <v>39984</v>
      </c>
    </row>
    <row r="1704" spans="11:11">
      <c r="K1704" s="1849">
        <v>39985</v>
      </c>
    </row>
    <row r="1705" spans="11:11">
      <c r="K1705" s="1849">
        <v>39986</v>
      </c>
    </row>
    <row r="1706" spans="11:11">
      <c r="K1706" s="1849">
        <v>39987</v>
      </c>
    </row>
    <row r="1707" spans="11:11">
      <c r="K1707" s="1849">
        <v>39988</v>
      </c>
    </row>
    <row r="1708" spans="11:11">
      <c r="K1708" s="1849">
        <v>39989</v>
      </c>
    </row>
    <row r="1709" spans="11:11">
      <c r="K1709" s="1849">
        <v>39990</v>
      </c>
    </row>
    <row r="1710" spans="11:11">
      <c r="K1710" s="1849">
        <v>39991</v>
      </c>
    </row>
  </sheetData>
  <protectedRanges>
    <protectedRange sqref="F1 F3:F9" name="Range1"/>
    <protectedRange sqref="G2" name="Range1_1"/>
  </protectedRanges>
  <mergeCells count="36">
    <mergeCell ref="D39:F39"/>
    <mergeCell ref="A1:M1"/>
    <mergeCell ref="A5:F5"/>
    <mergeCell ref="G5:M5"/>
    <mergeCell ref="A7:F7"/>
    <mergeCell ref="I33:N33"/>
    <mergeCell ref="I29:N29"/>
    <mergeCell ref="I31:N31"/>
    <mergeCell ref="A3:M3"/>
    <mergeCell ref="A6:F6"/>
    <mergeCell ref="G34:L34"/>
    <mergeCell ref="A9:F9"/>
    <mergeCell ref="G9:M9"/>
    <mergeCell ref="F19:H19"/>
    <mergeCell ref="I19:K19"/>
    <mergeCell ref="F20:H20"/>
    <mergeCell ref="F27:H27"/>
    <mergeCell ref="I27:K27"/>
    <mergeCell ref="F24:H24"/>
    <mergeCell ref="I24:K24"/>
    <mergeCell ref="F25:H25"/>
    <mergeCell ref="I25:K25"/>
    <mergeCell ref="A2:G2"/>
    <mergeCell ref="F17:M17"/>
    <mergeCell ref="F26:H26"/>
    <mergeCell ref="I22:K22"/>
    <mergeCell ref="I26:K26"/>
    <mergeCell ref="G6:M6"/>
    <mergeCell ref="F23:H23"/>
    <mergeCell ref="I23:K23"/>
    <mergeCell ref="A8:F8"/>
    <mergeCell ref="G8:M8"/>
    <mergeCell ref="I20:K20"/>
    <mergeCell ref="F21:H21"/>
    <mergeCell ref="F22:H22"/>
    <mergeCell ref="I21:K21"/>
  </mergeCells>
  <phoneticPr fontId="0" type="noConversion"/>
  <dataValidations count="1">
    <dataValidation type="list" allowBlank="1" showInputMessage="1" showErrorMessage="1" sqref="I29:N29">
      <formula1>$K$71:$K$1633</formula1>
    </dataValidation>
  </dataValidations>
  <hyperlinks>
    <hyperlink ref="D38" r:id="rId1"/>
  </hyperlinks>
  <pageMargins left="0" right="0" top="0.5" bottom="0.5" header="0.5" footer="0.5"/>
  <pageSetup scale="84" orientation="portrait" r:id="rId2"/>
  <headerFooter alignWithMargins="0"/>
</worksheet>
</file>

<file path=xl/worksheets/sheet18.xml><?xml version="1.0" encoding="utf-8"?>
<worksheet xmlns="http://schemas.openxmlformats.org/spreadsheetml/2006/main" xmlns:r="http://schemas.openxmlformats.org/officeDocument/2006/relationships">
  <sheetPr codeName="Sheet17">
    <pageSetUpPr fitToPage="1"/>
  </sheetPr>
  <dimension ref="A1:G18"/>
  <sheetViews>
    <sheetView zoomScale="85" workbookViewId="0">
      <selection activeCell="C14" sqref="C14"/>
    </sheetView>
  </sheetViews>
  <sheetFormatPr defaultColWidth="9.140625" defaultRowHeight="12.75"/>
  <cols>
    <col min="1" max="1" width="16.7109375" style="937" customWidth="1"/>
    <col min="2" max="2" width="34.7109375" style="937" customWidth="1"/>
    <col min="3" max="3" width="36" style="937" customWidth="1"/>
    <col min="4" max="4" width="24.5703125" style="937" customWidth="1"/>
    <col min="5" max="5" width="21.7109375" style="938" customWidth="1"/>
    <col min="6" max="6" width="25.5703125" style="937" customWidth="1"/>
    <col min="7" max="7" width="17.5703125" style="28" hidden="1" customWidth="1"/>
    <col min="8" max="16384" width="9.140625" style="937"/>
  </cols>
  <sheetData>
    <row r="1" spans="1:7" customFormat="1" ht="27" customHeight="1" thickBot="1">
      <c r="A1" s="2691" t="s">
        <v>539</v>
      </c>
      <c r="B1" s="2692"/>
      <c r="C1" s="2692"/>
      <c r="D1" s="2692"/>
      <c r="E1" s="2692"/>
      <c r="F1" s="2692"/>
      <c r="G1" s="2692"/>
    </row>
    <row r="2" spans="1:7" customFormat="1" ht="18" customHeight="1" thickBot="1">
      <c r="A2" s="549" t="s">
        <v>4182</v>
      </c>
      <c r="B2" s="550"/>
      <c r="C2" s="2701" t="str">
        <f>+'Financial Summary'!B4</f>
        <v>IEEE - International Conference on Plasma Science 2008</v>
      </c>
      <c r="D2" s="2775"/>
      <c r="E2" s="2717"/>
      <c r="F2" s="2717"/>
      <c r="G2" s="2718"/>
    </row>
    <row r="3" spans="1:7" customFormat="1" ht="18" customHeight="1" thickBot="1">
      <c r="A3" s="508" t="s">
        <v>317</v>
      </c>
      <c r="B3" s="509"/>
      <c r="C3" s="1241">
        <f>+'Financial Summary'!B5</f>
        <v>11352</v>
      </c>
      <c r="D3" s="508" t="s">
        <v>2390</v>
      </c>
      <c r="E3" s="1245"/>
      <c r="F3" s="1243" t="str">
        <f>'Financial Summary'!H5</f>
        <v>ICOPS 2008</v>
      </c>
      <c r="G3" s="1092"/>
    </row>
    <row r="4" spans="1:7" customFormat="1" ht="18.75" customHeight="1" thickBot="1">
      <c r="A4" s="2776" t="s">
        <v>4184</v>
      </c>
      <c r="B4" s="2776"/>
      <c r="C4" s="2776"/>
      <c r="D4" s="2776"/>
      <c r="E4" s="2776"/>
      <c r="F4" s="2776"/>
      <c r="G4" s="2776"/>
    </row>
    <row r="5" spans="1:7" customFormat="1" ht="78" customHeight="1" thickTop="1" thickBot="1">
      <c r="A5" s="2773" t="s">
        <v>1304</v>
      </c>
      <c r="B5" s="2774"/>
      <c r="C5" s="2774"/>
      <c r="D5" s="2774"/>
      <c r="E5" s="2774"/>
      <c r="F5" s="2774"/>
      <c r="G5" s="2774"/>
    </row>
    <row r="6" spans="1:7" s="1914" customFormat="1" ht="18.75" customHeight="1" thickTop="1" thickBot="1">
      <c r="A6" s="1915" t="s">
        <v>248</v>
      </c>
      <c r="B6" s="1915" t="s">
        <v>249</v>
      </c>
      <c r="C6" s="1915" t="s">
        <v>636</v>
      </c>
      <c r="D6" s="1915" t="s">
        <v>1183</v>
      </c>
      <c r="E6" s="1916" t="s">
        <v>250</v>
      </c>
      <c r="F6" s="1916" t="s">
        <v>2318</v>
      </c>
      <c r="G6" s="788" t="s">
        <v>251</v>
      </c>
    </row>
    <row r="7" spans="1:7" ht="51">
      <c r="A7" s="951" t="s">
        <v>253</v>
      </c>
      <c r="B7" s="2346" t="s">
        <v>4284</v>
      </c>
      <c r="C7" s="951" t="s">
        <v>4285</v>
      </c>
      <c r="D7" s="2347" t="s">
        <v>4289</v>
      </c>
      <c r="E7" s="2348">
        <v>54904.07</v>
      </c>
      <c r="G7" s="28" t="s">
        <v>252</v>
      </c>
    </row>
    <row r="8" spans="1:7" ht="25.5">
      <c r="A8" s="937" t="s">
        <v>3353</v>
      </c>
      <c r="B8" s="2349" t="s">
        <v>4286</v>
      </c>
      <c r="C8" s="937" t="s">
        <v>4287</v>
      </c>
      <c r="D8" s="2350" t="s">
        <v>4288</v>
      </c>
      <c r="E8" s="2351">
        <v>63282.35</v>
      </c>
      <c r="G8" s="28" t="s">
        <v>253</v>
      </c>
    </row>
    <row r="9" spans="1:7">
      <c r="G9" s="28" t="s">
        <v>254</v>
      </c>
    </row>
    <row r="10" spans="1:7">
      <c r="G10" s="28" t="s">
        <v>3353</v>
      </c>
    </row>
    <row r="11" spans="1:7">
      <c r="G11" s="28" t="s">
        <v>255</v>
      </c>
    </row>
    <row r="12" spans="1:7">
      <c r="G12" s="28" t="s">
        <v>256</v>
      </c>
    </row>
    <row r="13" spans="1:7">
      <c r="G13" s="28" t="s">
        <v>257</v>
      </c>
    </row>
    <row r="14" spans="1:7">
      <c r="G14" s="28" t="s">
        <v>3416</v>
      </c>
    </row>
    <row r="15" spans="1:7">
      <c r="G15" s="28" t="s">
        <v>258</v>
      </c>
    </row>
    <row r="16" spans="1:7">
      <c r="G16" s="28" t="s">
        <v>1836</v>
      </c>
    </row>
    <row r="17" spans="7:7">
      <c r="G17" s="28" t="s">
        <v>272</v>
      </c>
    </row>
    <row r="18" spans="7:7">
      <c r="G18" s="28" t="s">
        <v>278</v>
      </c>
    </row>
  </sheetData>
  <protectedRanges>
    <protectedRange sqref="G1:G65536" name="Range1"/>
  </protectedRanges>
  <mergeCells count="4">
    <mergeCell ref="A5:G5"/>
    <mergeCell ref="C2:G2"/>
    <mergeCell ref="A1:G1"/>
    <mergeCell ref="A4:G4"/>
  </mergeCells>
  <phoneticPr fontId="0" type="noConversion"/>
  <dataValidations count="1">
    <dataValidation type="list" allowBlank="1" showInputMessage="1" showErrorMessage="1" sqref="A7:A31">
      <formula1>$G$6:$G$19</formula1>
    </dataValidation>
  </dataValidations>
  <hyperlinks>
    <hyperlink ref="D7" r:id="rId1"/>
    <hyperlink ref="D8" r:id="rId2"/>
  </hyperlinks>
  <printOptions horizontalCentered="1"/>
  <pageMargins left="0" right="0" top="0" bottom="0.25" header="0.5" footer="0.5"/>
  <pageSetup scale="87" orientation="landscape" r:id="rId3"/>
  <headerFooter alignWithMargins="0">
    <oddFooter>&amp;L&amp;D    &amp;T&amp;R&amp;F</oddFooter>
  </headerFooter>
</worksheet>
</file>

<file path=xl/worksheets/sheet19.xml><?xml version="1.0" encoding="utf-8"?>
<worksheet xmlns="http://schemas.openxmlformats.org/spreadsheetml/2006/main" xmlns:r="http://schemas.openxmlformats.org/officeDocument/2006/relationships">
  <sheetPr codeName="Sheet13">
    <pageSetUpPr fitToPage="1"/>
  </sheetPr>
  <dimension ref="A1:AA115"/>
  <sheetViews>
    <sheetView topLeftCell="A52" zoomScale="85" zoomScaleNormal="85" workbookViewId="0">
      <selection activeCell="F73" sqref="F73"/>
    </sheetView>
  </sheetViews>
  <sheetFormatPr defaultColWidth="9.140625" defaultRowHeight="12.75"/>
  <cols>
    <col min="1" max="1" width="5.28515625" customWidth="1"/>
    <col min="2" max="2" width="8" customWidth="1"/>
    <col min="3" max="3" width="39.140625" customWidth="1"/>
    <col min="4" max="4" width="8.28515625" customWidth="1"/>
    <col min="5" max="5" width="16.28515625" customWidth="1"/>
    <col min="6" max="6" width="6.140625" customWidth="1"/>
    <col min="7" max="7" width="14" customWidth="1"/>
    <col min="8" max="8" width="14.42578125" customWidth="1"/>
    <col min="9" max="9" width="13.42578125" customWidth="1"/>
    <col min="10" max="10" width="13" customWidth="1"/>
    <col min="11" max="11" width="11.42578125" customWidth="1"/>
    <col min="12" max="12" width="12" customWidth="1"/>
    <col min="13" max="13" width="12.140625" customWidth="1"/>
    <col min="14" max="14" width="2.140625" customWidth="1"/>
    <col min="15" max="25" width="9.140625" customWidth="1"/>
    <col min="26" max="26" width="16.85546875" customWidth="1"/>
  </cols>
  <sheetData>
    <row r="1" spans="1:27" ht="20.25" customHeight="1" thickBot="1">
      <c r="A1" s="2777" t="s">
        <v>1176</v>
      </c>
      <c r="B1" s="2778"/>
      <c r="C1" s="2778"/>
      <c r="D1" s="2778"/>
      <c r="E1" s="2778"/>
      <c r="F1" s="2778"/>
      <c r="G1" s="2778"/>
      <c r="H1" s="2778"/>
      <c r="I1" s="2778"/>
    </row>
    <row r="2" spans="1:27" ht="18" customHeight="1" thickBot="1">
      <c r="A2" s="990" t="s">
        <v>4182</v>
      </c>
      <c r="B2" s="975"/>
      <c r="C2" s="991"/>
      <c r="D2" s="2783" t="str">
        <f>+'Financial Summary'!B4</f>
        <v>IEEE - International Conference on Plasma Science 2008</v>
      </c>
      <c r="E2" s="2784"/>
      <c r="F2" s="2784"/>
      <c r="G2" s="2784"/>
      <c r="H2" s="2784"/>
      <c r="I2" s="2784"/>
      <c r="J2" s="2785"/>
    </row>
    <row r="3" spans="1:27" ht="18" customHeight="1" thickBot="1">
      <c r="A3" s="990" t="s">
        <v>317</v>
      </c>
      <c r="B3" s="975"/>
      <c r="C3" s="991"/>
      <c r="D3" s="2782">
        <f>+'Financial Summary'!B5</f>
        <v>11352</v>
      </c>
      <c r="E3" s="2655"/>
      <c r="F3" s="1250"/>
      <c r="G3" s="1249" t="s">
        <v>2392</v>
      </c>
      <c r="H3" s="1250"/>
      <c r="I3" s="1248" t="str">
        <f>'Financial Summary'!H5</f>
        <v>ICOPS 2008</v>
      </c>
      <c r="J3" s="1251" t="s">
        <v>2393</v>
      </c>
      <c r="K3" s="2788">
        <f>'Financial Summary'!B6</f>
        <v>39614</v>
      </c>
      <c r="L3" s="2789"/>
    </row>
    <row r="4" spans="1:27" ht="22.5" customHeight="1" thickBot="1">
      <c r="A4" s="990" t="s">
        <v>2395</v>
      </c>
      <c r="B4" s="975"/>
      <c r="C4" s="991"/>
      <c r="D4" s="2790" t="str">
        <f>'Financial Summary'!G6</f>
        <v>Congress Center Karlsruhe, Germany</v>
      </c>
      <c r="E4" s="2791"/>
      <c r="F4" s="2791"/>
      <c r="G4" s="2791"/>
      <c r="H4" s="2791"/>
      <c r="I4" s="2792"/>
      <c r="J4" s="1252" t="s">
        <v>2394</v>
      </c>
      <c r="K4" s="2788" t="str">
        <f>'Financial Summary'!E6</f>
        <v>06.19.08</v>
      </c>
      <c r="L4" s="2789"/>
      <c r="M4" s="10"/>
      <c r="N4" s="10"/>
      <c r="O4" s="10"/>
      <c r="P4" s="10"/>
      <c r="Q4" s="10"/>
      <c r="R4" s="10"/>
      <c r="S4" s="10"/>
    </row>
    <row r="5" spans="1:27" ht="18.75" customHeight="1" thickBot="1">
      <c r="A5" s="2776" t="s">
        <v>4184</v>
      </c>
      <c r="B5" s="2776"/>
      <c r="C5" s="2776"/>
      <c r="D5" s="2776"/>
      <c r="E5" s="2776"/>
      <c r="F5" s="2776"/>
      <c r="G5" s="2776"/>
    </row>
    <row r="6" spans="1:27" ht="82.5" customHeight="1" thickTop="1" thickBot="1">
      <c r="A6" s="2786" t="s">
        <v>1303</v>
      </c>
      <c r="B6" s="2477"/>
      <c r="C6" s="2477"/>
      <c r="D6" s="2477"/>
      <c r="E6" s="2477"/>
      <c r="F6" s="2477"/>
      <c r="G6" s="2477"/>
      <c r="H6" s="2477"/>
      <c r="I6" s="2477"/>
      <c r="J6" s="2787"/>
      <c r="K6" s="2787"/>
      <c r="L6" s="2787"/>
      <c r="M6" s="10"/>
      <c r="N6" s="10"/>
      <c r="O6" s="10"/>
      <c r="P6" s="10"/>
      <c r="Q6" s="10"/>
      <c r="R6" s="10"/>
      <c r="S6" s="10"/>
      <c r="T6" s="10"/>
      <c r="U6" s="10"/>
      <c r="V6" s="10"/>
      <c r="W6" s="10"/>
      <c r="X6" s="10"/>
      <c r="Y6" s="10"/>
      <c r="Z6" s="10"/>
      <c r="AA6" s="10"/>
    </row>
    <row r="7" spans="1:27" ht="18" customHeight="1" thickTop="1" thickBot="1">
      <c r="A7" s="949"/>
      <c r="B7" s="950"/>
      <c r="C7" s="950"/>
      <c r="D7" s="950"/>
      <c r="E7" s="950"/>
      <c r="F7" s="950"/>
      <c r="G7" s="950"/>
      <c r="H7" s="950"/>
      <c r="I7" s="950"/>
    </row>
    <row r="8" spans="1:27" ht="16.5" thickBot="1">
      <c r="A8" s="948"/>
      <c r="B8" s="499" t="s">
        <v>2255</v>
      </c>
    </row>
    <row r="9" spans="1:27">
      <c r="B9" t="s">
        <v>2256</v>
      </c>
    </row>
    <row r="10" spans="1:27">
      <c r="C10" s="814" t="s">
        <v>2254</v>
      </c>
      <c r="D10" s="814"/>
      <c r="F10" s="59"/>
      <c r="H10" s="814" t="s">
        <v>4172</v>
      </c>
    </row>
    <row r="11" spans="1:27" ht="13.5" thickBot="1">
      <c r="C11" s="2779"/>
      <c r="D11" s="2780"/>
      <c r="E11" s="2781"/>
      <c r="F11" s="1094"/>
      <c r="H11" s="992">
        <f>Revenue!N62</f>
        <v>6499.29</v>
      </c>
    </row>
    <row r="12" spans="1:27" ht="14.25" thickTop="1" thickBot="1">
      <c r="F12" s="59"/>
    </row>
    <row r="13" spans="1:27" ht="16.5" thickBot="1">
      <c r="A13" s="948"/>
      <c r="B13" s="499" t="s">
        <v>1187</v>
      </c>
      <c r="F13" s="59"/>
    </row>
    <row r="14" spans="1:27">
      <c r="B14" t="s">
        <v>2256</v>
      </c>
      <c r="F14" s="59"/>
    </row>
    <row r="15" spans="1:27">
      <c r="C15" s="814" t="s">
        <v>2262</v>
      </c>
      <c r="D15" s="814"/>
      <c r="F15" s="59"/>
      <c r="H15" s="814" t="s">
        <v>4172</v>
      </c>
    </row>
    <row r="16" spans="1:27" ht="13.5" thickBot="1">
      <c r="C16" s="2779"/>
      <c r="D16" s="2780"/>
      <c r="E16" s="2781"/>
      <c r="F16" s="1094"/>
      <c r="H16" s="992">
        <f>Revenue!N63</f>
        <v>0</v>
      </c>
    </row>
    <row r="17" spans="1:26" ht="14.25" thickTop="1" thickBot="1">
      <c r="F17" s="59"/>
    </row>
    <row r="18" spans="1:26" ht="16.5" thickBot="1">
      <c r="A18" s="948"/>
      <c r="B18" s="499" t="s">
        <v>1201</v>
      </c>
      <c r="F18" s="59"/>
    </row>
    <row r="19" spans="1:26">
      <c r="B19" t="s">
        <v>2256</v>
      </c>
      <c r="F19" s="59"/>
    </row>
    <row r="20" spans="1:26">
      <c r="C20" s="814" t="s">
        <v>2262</v>
      </c>
      <c r="D20" s="814"/>
      <c r="F20" s="59"/>
      <c r="H20" s="814" t="s">
        <v>4172</v>
      </c>
    </row>
    <row r="21" spans="1:26" ht="13.5" thickBot="1">
      <c r="C21" s="2779"/>
      <c r="D21" s="2780"/>
      <c r="E21" s="2781"/>
      <c r="F21" s="1094"/>
      <c r="H21" s="992">
        <f>Expense!H32</f>
        <v>0</v>
      </c>
    </row>
    <row r="22" spans="1:26" ht="14.25" thickTop="1" thickBot="1">
      <c r="F22" s="59"/>
    </row>
    <row r="23" spans="1:26" ht="16.5" thickBot="1">
      <c r="A23" s="948"/>
      <c r="B23" s="499" t="s">
        <v>1179</v>
      </c>
      <c r="F23" s="59"/>
    </row>
    <row r="24" spans="1:26">
      <c r="B24" t="s">
        <v>1203</v>
      </c>
      <c r="F24" s="59"/>
    </row>
    <row r="25" spans="1:26">
      <c r="C25" s="814" t="s">
        <v>1202</v>
      </c>
      <c r="D25" s="814"/>
      <c r="F25" s="59"/>
      <c r="H25" s="814" t="s">
        <v>2414</v>
      </c>
      <c r="J25" s="814" t="s">
        <v>2413</v>
      </c>
    </row>
    <row r="26" spans="1:26" ht="13.5" thickBot="1">
      <c r="C26" s="2779"/>
      <c r="D26" s="2780"/>
      <c r="E26" s="2781"/>
      <c r="F26" s="1094"/>
      <c r="H26" s="992">
        <f>Revenue!N52</f>
        <v>13816.29</v>
      </c>
      <c r="J26" s="992">
        <f>Expense!H46</f>
        <v>81.375599999999991</v>
      </c>
    </row>
    <row r="27" spans="1:26" ht="14.25" thickTop="1" thickBot="1">
      <c r="F27" s="59"/>
    </row>
    <row r="28" spans="1:26" ht="16.5" thickBot="1">
      <c r="A28" s="948"/>
      <c r="B28" s="499" t="s">
        <v>1186</v>
      </c>
      <c r="F28" s="59"/>
      <c r="Z28" s="111" t="s">
        <v>2366</v>
      </c>
    </row>
    <row r="29" spans="1:26" ht="15.75">
      <c r="A29" s="942"/>
      <c r="B29" s="231" t="s">
        <v>1203</v>
      </c>
      <c r="F29" s="59"/>
      <c r="Z29" s="111"/>
    </row>
    <row r="30" spans="1:26" ht="12.75" customHeight="1">
      <c r="C30" s="1142"/>
      <c r="D30" s="1143"/>
      <c r="E30" s="1143"/>
      <c r="F30" s="1144"/>
      <c r="G30" s="1143" t="s">
        <v>850</v>
      </c>
      <c r="H30" s="1143"/>
      <c r="I30" s="1143"/>
      <c r="J30" s="1143"/>
      <c r="K30" s="1143"/>
      <c r="L30" s="1143"/>
      <c r="M30" s="1143"/>
      <c r="N30" s="1145"/>
    </row>
    <row r="31" spans="1:26">
      <c r="C31" s="1146" t="s">
        <v>852</v>
      </c>
      <c r="D31" s="10"/>
      <c r="E31" s="1147" t="s">
        <v>849</v>
      </c>
      <c r="F31" s="1148" t="s">
        <v>2367</v>
      </c>
      <c r="G31" s="1154"/>
      <c r="H31" s="1154"/>
      <c r="I31" s="1154"/>
      <c r="J31" s="1154"/>
      <c r="K31" s="1154"/>
      <c r="L31" s="1154"/>
      <c r="M31" s="1154"/>
      <c r="N31" s="517"/>
    </row>
    <row r="32" spans="1:26">
      <c r="C32" s="1093"/>
      <c r="D32" s="10"/>
      <c r="E32" s="1152">
        <v>0</v>
      </c>
      <c r="F32" s="1141" t="s">
        <v>2368</v>
      </c>
      <c r="G32" s="1153">
        <v>0</v>
      </c>
      <c r="H32" s="1153">
        <v>0</v>
      </c>
      <c r="I32" s="1153">
        <v>0</v>
      </c>
      <c r="J32" s="1153">
        <v>0</v>
      </c>
      <c r="K32" s="1153">
        <v>0</v>
      </c>
      <c r="L32" s="1153">
        <v>0</v>
      </c>
      <c r="M32" s="1153">
        <v>0</v>
      </c>
      <c r="N32" s="517"/>
    </row>
    <row r="33" spans="1:14">
      <c r="C33" s="1149"/>
      <c r="D33" s="82"/>
      <c r="E33" s="82"/>
      <c r="F33" s="82"/>
      <c r="G33" s="82"/>
      <c r="H33" s="82"/>
      <c r="I33" s="82"/>
      <c r="J33" s="82"/>
      <c r="K33" s="82"/>
      <c r="L33" s="82"/>
      <c r="M33" s="82"/>
      <c r="N33" s="517"/>
    </row>
    <row r="34" spans="1:14">
      <c r="C34" s="1149"/>
      <c r="D34" s="82"/>
      <c r="E34" s="82"/>
      <c r="F34" s="82"/>
      <c r="G34" s="82" t="s">
        <v>851</v>
      </c>
      <c r="H34" s="82"/>
      <c r="I34" s="82"/>
      <c r="J34" s="10"/>
      <c r="K34" s="10"/>
      <c r="L34" s="10"/>
      <c r="M34" s="10"/>
      <c r="N34" s="517"/>
    </row>
    <row r="35" spans="1:14">
      <c r="C35" s="1034"/>
      <c r="D35" s="10"/>
      <c r="E35" s="1147" t="s">
        <v>849</v>
      </c>
      <c r="F35" s="1148" t="s">
        <v>2367</v>
      </c>
      <c r="G35" s="1154"/>
      <c r="H35" s="1154"/>
      <c r="I35" s="1154"/>
      <c r="J35" s="1154"/>
      <c r="K35" s="1154"/>
      <c r="L35" s="1154"/>
      <c r="M35" s="1154"/>
      <c r="N35" s="517"/>
    </row>
    <row r="36" spans="1:14">
      <c r="C36" s="1034"/>
      <c r="D36" s="10"/>
      <c r="E36" s="1152">
        <v>0</v>
      </c>
      <c r="F36" s="1141" t="s">
        <v>2368</v>
      </c>
      <c r="G36" s="1153">
        <v>0</v>
      </c>
      <c r="H36" s="1153">
        <v>0</v>
      </c>
      <c r="I36" s="1153">
        <v>0</v>
      </c>
      <c r="J36" s="1153">
        <v>0</v>
      </c>
      <c r="K36" s="1153">
        <v>0</v>
      </c>
      <c r="L36" s="1153">
        <v>0</v>
      </c>
      <c r="M36" s="1153">
        <v>0</v>
      </c>
      <c r="N36" s="517"/>
    </row>
    <row r="37" spans="1:14" s="59" customFormat="1" ht="13.5" thickBot="1">
      <c r="C37" s="1150"/>
      <c r="D37" s="790"/>
      <c r="E37" s="790"/>
      <c r="F37" s="790"/>
      <c r="G37" s="790"/>
      <c r="H37" s="790"/>
      <c r="I37" s="790"/>
      <c r="J37" s="790"/>
      <c r="K37" s="790"/>
      <c r="L37" s="790"/>
      <c r="M37" s="790"/>
      <c r="N37" s="1151"/>
    </row>
    <row r="38" spans="1:14" ht="16.5" thickBot="1">
      <c r="A38" s="948"/>
      <c r="B38" s="499" t="s">
        <v>2257</v>
      </c>
    </row>
    <row r="39" spans="1:14" ht="15.75">
      <c r="A39" s="942"/>
      <c r="B39" s="1937" t="s">
        <v>2350</v>
      </c>
    </row>
    <row r="40" spans="1:14" ht="15.75">
      <c r="A40" s="942"/>
      <c r="B40" s="499"/>
      <c r="C40" s="1936" t="s">
        <v>301</v>
      </c>
      <c r="D40" s="993"/>
    </row>
    <row r="41" spans="1:14" ht="15.75">
      <c r="A41" s="942"/>
      <c r="B41" s="499"/>
      <c r="C41" s="1936" t="s">
        <v>302</v>
      </c>
      <c r="D41" s="993"/>
    </row>
    <row r="42" spans="1:14" ht="22.5" customHeight="1">
      <c r="A42" s="942"/>
      <c r="B42" s="493" t="s">
        <v>1178</v>
      </c>
    </row>
    <row r="43" spans="1:14">
      <c r="C43" t="s">
        <v>1200</v>
      </c>
    </row>
    <row r="44" spans="1:14" ht="15.75">
      <c r="C44" t="s">
        <v>1188</v>
      </c>
      <c r="D44" s="993"/>
    </row>
    <row r="45" spans="1:14" ht="15.75">
      <c r="C45" t="s">
        <v>1189</v>
      </c>
      <c r="D45" s="1678"/>
    </row>
    <row r="46" spans="1:14" ht="15.75">
      <c r="C46" t="s">
        <v>1190</v>
      </c>
      <c r="D46" s="1678"/>
    </row>
    <row r="47" spans="1:14" ht="15.75">
      <c r="C47" t="s">
        <v>216</v>
      </c>
      <c r="D47" s="1678"/>
    </row>
    <row r="48" spans="1:14" ht="15.75">
      <c r="C48" t="s">
        <v>1191</v>
      </c>
      <c r="D48" s="1680"/>
    </row>
    <row r="49" spans="1:9" ht="6.75" customHeight="1">
      <c r="D49" s="1935"/>
    </row>
    <row r="50" spans="1:9" ht="19.5" customHeight="1" thickBot="1"/>
    <row r="51" spans="1:9" ht="16.5" thickBot="1">
      <c r="A51" s="948"/>
      <c r="B51" s="499" t="s">
        <v>3347</v>
      </c>
    </row>
    <row r="52" spans="1:9" ht="15">
      <c r="B52" s="493" t="s">
        <v>1180</v>
      </c>
    </row>
    <row r="53" spans="1:9">
      <c r="C53" t="s">
        <v>1193</v>
      </c>
    </row>
    <row r="54" spans="1:9" ht="28.5" customHeight="1"/>
    <row r="55" spans="1:9" ht="15.75">
      <c r="C55" t="s">
        <v>1194</v>
      </c>
      <c r="D55" s="993"/>
    </row>
    <row r="56" spans="1:9" ht="15.75">
      <c r="C56" t="s">
        <v>1195</v>
      </c>
      <c r="D56" s="1678"/>
    </row>
    <row r="57" spans="1:9" ht="15.75">
      <c r="C57" t="s">
        <v>1196</v>
      </c>
      <c r="D57" s="1678"/>
    </row>
    <row r="58" spans="1:9" ht="15.75">
      <c r="C58" t="s">
        <v>1197</v>
      </c>
      <c r="D58" s="993"/>
    </row>
    <row r="59" spans="1:9" ht="15.75">
      <c r="C59" t="s">
        <v>1198</v>
      </c>
      <c r="D59" s="993"/>
    </row>
    <row r="60" spans="1:9" ht="15.75">
      <c r="C60" t="s">
        <v>1194</v>
      </c>
      <c r="D60" s="993"/>
    </row>
    <row r="62" spans="1:9" ht="15.75">
      <c r="B62" s="499" t="s">
        <v>1204</v>
      </c>
    </row>
    <row r="63" spans="1:9">
      <c r="B63" s="2793"/>
      <c r="C63" s="2794"/>
      <c r="D63" s="2794"/>
      <c r="E63" s="2794"/>
      <c r="F63" s="2794"/>
      <c r="G63" s="2794"/>
      <c r="H63" s="2794"/>
      <c r="I63" s="2795"/>
    </row>
    <row r="64" spans="1:9">
      <c r="B64" s="2796"/>
      <c r="C64" s="2797"/>
      <c r="D64" s="2797"/>
      <c r="E64" s="2797"/>
      <c r="F64" s="2797"/>
      <c r="G64" s="2797"/>
      <c r="H64" s="2797"/>
      <c r="I64" s="2798"/>
    </row>
    <row r="65" spans="2:9">
      <c r="B65" s="2796"/>
      <c r="C65" s="2797"/>
      <c r="D65" s="2797"/>
      <c r="E65" s="2797"/>
      <c r="F65" s="2797"/>
      <c r="G65" s="2797"/>
      <c r="H65" s="2797"/>
      <c r="I65" s="2798"/>
    </row>
    <row r="66" spans="2:9">
      <c r="B66" s="2796"/>
      <c r="C66" s="2797"/>
      <c r="D66" s="2797"/>
      <c r="E66" s="2797"/>
      <c r="F66" s="2797"/>
      <c r="G66" s="2797"/>
      <c r="H66" s="2797"/>
      <c r="I66" s="2798"/>
    </row>
    <row r="67" spans="2:9">
      <c r="B67" s="2796"/>
      <c r="C67" s="2797"/>
      <c r="D67" s="2797"/>
      <c r="E67" s="2797"/>
      <c r="F67" s="2797"/>
      <c r="G67" s="2797"/>
      <c r="H67" s="2797"/>
      <c r="I67" s="2798"/>
    </row>
    <row r="68" spans="2:9">
      <c r="B68" s="2799"/>
      <c r="C68" s="2800"/>
      <c r="D68" s="2800"/>
      <c r="E68" s="2800"/>
      <c r="F68" s="2800"/>
      <c r="G68" s="2800"/>
      <c r="H68" s="2800"/>
      <c r="I68" s="2801"/>
    </row>
    <row r="108" spans="26:26">
      <c r="Z108" s="111" t="s">
        <v>2366</v>
      </c>
    </row>
    <row r="109" spans="26:26">
      <c r="Z109" t="s">
        <v>2359</v>
      </c>
    </row>
    <row r="110" spans="26:26">
      <c r="Z110" t="s">
        <v>2360</v>
      </c>
    </row>
    <row r="111" spans="26:26">
      <c r="Z111" t="s">
        <v>2361</v>
      </c>
    </row>
    <row r="112" spans="26:26">
      <c r="Z112" t="s">
        <v>2362</v>
      </c>
    </row>
    <row r="113" spans="26:26">
      <c r="Z113" t="s">
        <v>2363</v>
      </c>
    </row>
    <row r="114" spans="26:26">
      <c r="Z114" t="s">
        <v>2364</v>
      </c>
    </row>
    <row r="115" spans="26:26">
      <c r="Z115" t="s">
        <v>2365</v>
      </c>
    </row>
  </sheetData>
  <protectedRanges>
    <protectedRange sqref="G1:G2 G4 G6:G7" name="Range1"/>
    <protectedRange sqref="G5" name="Range1_1"/>
  </protectedRanges>
  <mergeCells count="13">
    <mergeCell ref="B63:I68"/>
    <mergeCell ref="C26:E26"/>
    <mergeCell ref="A1:I1"/>
    <mergeCell ref="C11:E11"/>
    <mergeCell ref="C16:E16"/>
    <mergeCell ref="C21:E21"/>
    <mergeCell ref="D3:E3"/>
    <mergeCell ref="D2:J2"/>
    <mergeCell ref="A5:G5"/>
    <mergeCell ref="A6:L6"/>
    <mergeCell ref="K3:L3"/>
    <mergeCell ref="K4:L4"/>
    <mergeCell ref="D4:I4"/>
  </mergeCells>
  <phoneticPr fontId="0" type="noConversion"/>
  <dataValidations disablePrompts="1" count="1">
    <dataValidation type="list" allowBlank="1" showInputMessage="1" showErrorMessage="1" sqref="G31:M31 G35:M35">
      <formula1>$Z$109:$Z$115</formula1>
    </dataValidation>
  </dataValidations>
  <printOptions horizontalCentered="1"/>
  <pageMargins left="0" right="0" top="0" bottom="0.5" header="0.5" footer="0.5"/>
  <pageSetup scale="52" orientation="landscape" r:id="rId1"/>
  <headerFooter alignWithMargins="0">
    <oddFooter>&amp;L&amp;D    &amp;T&amp;R&amp;F</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sheetPr transitionEvaluation="1"/>
  <dimension ref="A1:O750"/>
  <sheetViews>
    <sheetView showGridLines="0" topLeftCell="A195" zoomScaleNormal="100" workbookViewId="0">
      <selection activeCell="D204" sqref="D204"/>
    </sheetView>
  </sheetViews>
  <sheetFormatPr defaultColWidth="9.7109375" defaultRowHeight="12.75"/>
  <cols>
    <col min="1" max="1" width="11.7109375" style="1312" customWidth="1"/>
    <col min="2" max="2" width="12.7109375" style="1312" customWidth="1"/>
    <col min="3" max="3" width="12.28515625" style="1312" customWidth="1"/>
    <col min="4" max="4" width="13.7109375" style="1312" customWidth="1"/>
    <col min="5" max="5" width="10.28515625" style="1312" customWidth="1"/>
    <col min="6" max="6" width="16.140625" style="1313" customWidth="1"/>
    <col min="7" max="7" width="13" style="1312" customWidth="1"/>
    <col min="8" max="8" width="13.5703125" style="1312" customWidth="1"/>
    <col min="9" max="16384" width="9.7109375" style="1314"/>
  </cols>
  <sheetData>
    <row r="1" spans="1:8" s="1307" customFormat="1" ht="18">
      <c r="A1" s="1305" t="s">
        <v>800</v>
      </c>
      <c r="B1" s="1306"/>
      <c r="C1" s="1306"/>
      <c r="D1" s="1306"/>
      <c r="E1" s="1306"/>
      <c r="F1" s="1306"/>
      <c r="G1" s="1306"/>
      <c r="H1" s="1306"/>
    </row>
    <row r="2" spans="1:8" s="1307" customFormat="1" ht="18">
      <c r="A2" s="1305" t="s">
        <v>801</v>
      </c>
      <c r="B2" s="1306"/>
      <c r="C2" s="1306"/>
      <c r="D2" s="1306"/>
      <c r="E2" s="1306"/>
      <c r="F2" s="1306"/>
      <c r="G2" s="1306"/>
      <c r="H2" s="1306"/>
    </row>
    <row r="3" spans="1:8" s="1310" customFormat="1" ht="15.75">
      <c r="A3" s="1308" t="s">
        <v>802</v>
      </c>
      <c r="B3" s="1309"/>
      <c r="C3" s="1309"/>
      <c r="D3" s="1309"/>
      <c r="E3" s="1309"/>
      <c r="F3" s="1309"/>
      <c r="G3" s="1309"/>
      <c r="H3" s="1309"/>
    </row>
    <row r="4" spans="1:8" s="1310" customFormat="1" ht="15.75">
      <c r="A4" s="1308"/>
      <c r="B4" s="1309"/>
      <c r="C4" s="1309"/>
      <c r="D4" s="1309"/>
      <c r="E4" s="1309"/>
      <c r="F4" s="1309"/>
      <c r="G4" s="1309"/>
      <c r="H4" s="1309"/>
    </row>
    <row r="5" spans="1:8">
      <c r="A5" s="1311"/>
    </row>
    <row r="6" spans="1:8" s="1307" customFormat="1">
      <c r="A6" s="1315" t="s">
        <v>803</v>
      </c>
      <c r="B6" s="1316"/>
      <c r="C6" s="1316"/>
      <c r="D6" s="1316"/>
      <c r="E6" s="1316"/>
      <c r="F6" s="1317"/>
      <c r="G6" s="1316"/>
      <c r="H6" s="1316"/>
    </row>
    <row r="7" spans="1:8" s="1321" customFormat="1" ht="14.25">
      <c r="A7" s="1318" t="s">
        <v>808</v>
      </c>
      <c r="B7" s="1319"/>
      <c r="C7" s="1319"/>
      <c r="D7" s="1319"/>
      <c r="E7" s="1319"/>
      <c r="F7" s="1320"/>
      <c r="G7" s="1319"/>
      <c r="H7" s="1319"/>
    </row>
    <row r="8" spans="1:8" s="1321" customFormat="1" ht="14.25">
      <c r="A8" s="1318"/>
      <c r="B8" s="1319"/>
      <c r="C8" s="1319"/>
      <c r="D8" s="1319"/>
      <c r="E8" s="1319"/>
      <c r="F8" s="1320"/>
      <c r="G8" s="1319"/>
      <c r="H8" s="1319"/>
    </row>
    <row r="9" spans="1:8" s="1321" customFormat="1" ht="14.25">
      <c r="A9" s="2403" t="s">
        <v>809</v>
      </c>
      <c r="B9" s="2388"/>
      <c r="C9" s="2388"/>
      <c r="D9" s="2388"/>
      <c r="E9" s="2388"/>
      <c r="F9" s="2388"/>
      <c r="G9" s="2388"/>
      <c r="H9" s="2388"/>
    </row>
    <row r="10" spans="1:8" s="1321" customFormat="1" ht="14.25">
      <c r="A10" s="2403" t="s">
        <v>810</v>
      </c>
      <c r="B10" s="2388"/>
      <c r="C10" s="2388"/>
      <c r="D10" s="2388"/>
      <c r="E10" s="2388"/>
      <c r="F10" s="2388"/>
      <c r="G10" s="2388"/>
      <c r="H10" s="2388"/>
    </row>
    <row r="11" spans="1:8" s="1321" customFormat="1" ht="14.25">
      <c r="A11" s="1318" t="s">
        <v>811</v>
      </c>
      <c r="B11" s="1322"/>
      <c r="C11" s="1322"/>
      <c r="D11" s="1322"/>
      <c r="E11" s="1322"/>
      <c r="F11" s="1322"/>
      <c r="G11" s="1322"/>
      <c r="H11" s="1322"/>
    </row>
    <row r="12" spans="1:8" s="1321" customFormat="1" ht="14.25">
      <c r="A12" s="1318"/>
      <c r="B12" s="1322"/>
      <c r="C12" s="1322"/>
      <c r="D12" s="1322"/>
      <c r="E12" s="1322"/>
      <c r="F12" s="1322"/>
      <c r="G12" s="1322"/>
      <c r="H12" s="1322"/>
    </row>
    <row r="13" spans="1:8" s="1321" customFormat="1" ht="15">
      <c r="A13" s="1323" t="s">
        <v>812</v>
      </c>
      <c r="B13" s="1322"/>
      <c r="C13" s="1322"/>
      <c r="D13" s="1322"/>
      <c r="E13" s="1322"/>
      <c r="F13" s="1322"/>
      <c r="G13" s="1322"/>
      <c r="H13" s="1322"/>
    </row>
    <row r="14" spans="1:8" s="1321" customFormat="1" ht="14.25">
      <c r="A14" s="1318"/>
      <c r="B14" s="1322"/>
      <c r="C14" s="1322"/>
      <c r="D14" s="1322"/>
      <c r="E14" s="1322"/>
      <c r="F14" s="1322"/>
      <c r="G14" s="1322"/>
      <c r="H14" s="1322"/>
    </row>
    <row r="15" spans="1:8" s="1321" customFormat="1" ht="14.25">
      <c r="A15" s="1319" t="s">
        <v>326</v>
      </c>
      <c r="B15" s="1319"/>
      <c r="C15" s="1319"/>
      <c r="D15" s="1319"/>
      <c r="E15" s="1319"/>
      <c r="F15" s="1320"/>
      <c r="G15" s="1319"/>
      <c r="H15" s="1319"/>
    </row>
    <row r="16" spans="1:8" s="1321" customFormat="1" ht="14.25">
      <c r="A16" s="1319" t="s">
        <v>327</v>
      </c>
      <c r="B16" s="1319"/>
      <c r="C16" s="1319"/>
      <c r="D16" s="1319"/>
      <c r="E16" s="1319"/>
      <c r="F16" s="1320"/>
      <c r="G16" s="1319"/>
      <c r="H16" s="1319"/>
    </row>
    <row r="17" spans="1:10" s="1307" customFormat="1" ht="14.25">
      <c r="A17" s="1319"/>
      <c r="B17" s="1319"/>
      <c r="C17" s="1319"/>
      <c r="D17" s="1319"/>
      <c r="E17" s="1319"/>
      <c r="F17" s="1320"/>
      <c r="G17" s="1319"/>
      <c r="H17" s="1319"/>
    </row>
    <row r="18" spans="1:10" s="1307" customFormat="1" ht="15">
      <c r="A18" s="1319" t="s">
        <v>3522</v>
      </c>
      <c r="B18" s="1324"/>
      <c r="C18" s="1324"/>
      <c r="D18" s="1325"/>
      <c r="E18" s="1324"/>
      <c r="F18" s="1326"/>
      <c r="G18" s="1319"/>
      <c r="H18" s="1319"/>
    </row>
    <row r="19" spans="1:10" s="1307" customFormat="1" ht="14.25">
      <c r="A19" s="1319" t="s">
        <v>328</v>
      </c>
      <c r="B19" s="1319"/>
      <c r="C19" s="1319"/>
      <c r="D19" s="1319"/>
      <c r="E19" s="1319"/>
      <c r="F19" s="1320"/>
      <c r="G19" s="1319"/>
      <c r="H19" s="1319"/>
    </row>
    <row r="20" spans="1:10" s="1307" customFormat="1" ht="14.25">
      <c r="A20" s="1319" t="s">
        <v>329</v>
      </c>
      <c r="B20" s="1319"/>
      <c r="C20" s="1319"/>
      <c r="D20" s="1319"/>
      <c r="E20" s="1319"/>
      <c r="F20" s="1320"/>
      <c r="G20" s="1327"/>
      <c r="H20" s="1319"/>
    </row>
    <row r="21" spans="1:10" s="1307" customFormat="1" ht="14.25">
      <c r="A21" s="1319"/>
      <c r="B21" s="1319"/>
      <c r="C21" s="1319"/>
      <c r="D21" s="1319"/>
      <c r="E21" s="1319"/>
      <c r="F21" s="1320"/>
      <c r="G21" s="1319"/>
      <c r="H21" s="1319"/>
    </row>
    <row r="22" spans="1:10" s="1307" customFormat="1" ht="14.25">
      <c r="A22" s="2387" t="s">
        <v>330</v>
      </c>
      <c r="B22" s="2388"/>
      <c r="C22" s="2388"/>
      <c r="D22" s="2388"/>
      <c r="E22" s="2388"/>
      <c r="F22" s="2388"/>
      <c r="G22" s="2388"/>
      <c r="H22" s="2388"/>
    </row>
    <row r="23" spans="1:10" s="1307" customFormat="1" ht="14.25">
      <c r="A23" s="2387" t="s">
        <v>331</v>
      </c>
      <c r="B23" s="2388"/>
      <c r="C23" s="2388"/>
      <c r="D23" s="2388"/>
      <c r="E23" s="2388"/>
      <c r="F23" s="2388"/>
      <c r="G23" s="2388"/>
      <c r="H23" s="2388"/>
    </row>
    <row r="24" spans="1:10" s="1307" customFormat="1" ht="14.25">
      <c r="A24" s="2387" t="s">
        <v>332</v>
      </c>
      <c r="B24" s="2388"/>
      <c r="C24" s="2388"/>
      <c r="D24" s="2388"/>
      <c r="E24" s="2388"/>
      <c r="F24" s="2388"/>
      <c r="G24" s="2388"/>
      <c r="H24" s="2388"/>
    </row>
    <row r="25" spans="1:10" s="1307" customFormat="1" ht="14.25">
      <c r="A25" s="1319"/>
      <c r="B25" s="1322"/>
      <c r="C25" s="1322"/>
      <c r="D25" s="1322"/>
      <c r="E25" s="1322"/>
      <c r="F25" s="1322"/>
      <c r="G25" s="1322"/>
      <c r="H25" s="1322"/>
    </row>
    <row r="26" spans="1:10" s="1307" customFormat="1" ht="15">
      <c r="A26" s="1319" t="s">
        <v>333</v>
      </c>
      <c r="B26" s="1328"/>
      <c r="C26" s="1329"/>
      <c r="D26" s="1319" t="s">
        <v>334</v>
      </c>
      <c r="F26" s="1326"/>
      <c r="H26" s="1330"/>
    </row>
    <row r="27" spans="1:10" s="1307" customFormat="1" ht="15">
      <c r="B27" s="1328"/>
      <c r="C27" s="1333"/>
      <c r="D27" s="1322"/>
      <c r="E27" s="1319"/>
      <c r="F27" s="1326"/>
      <c r="J27" s="1334"/>
    </row>
    <row r="28" spans="1:10" s="1307" customFormat="1" ht="14.25">
      <c r="A28" s="1319" t="s">
        <v>930</v>
      </c>
      <c r="B28" s="1322"/>
      <c r="C28" s="1322"/>
      <c r="D28" s="1322"/>
      <c r="E28" s="1322"/>
      <c r="F28" s="1322"/>
      <c r="G28" s="1322"/>
      <c r="H28" s="1322"/>
    </row>
    <row r="29" spans="1:10" s="1307" customFormat="1" ht="14.25">
      <c r="A29" s="1319" t="s">
        <v>931</v>
      </c>
      <c r="B29" s="1322"/>
      <c r="C29" s="1322"/>
      <c r="D29" s="1322"/>
      <c r="E29" s="1322"/>
      <c r="F29" s="1322"/>
      <c r="G29" s="1322"/>
      <c r="H29" s="1322"/>
    </row>
    <row r="30" spans="1:10" s="1307" customFormat="1" ht="14.25">
      <c r="A30" s="1319" t="s">
        <v>932</v>
      </c>
      <c r="B30" s="1322"/>
      <c r="C30" s="1322"/>
      <c r="D30" s="1322"/>
      <c r="E30" s="1322"/>
      <c r="F30" s="1322"/>
      <c r="G30" s="1322"/>
      <c r="H30" s="1322"/>
    </row>
    <row r="31" spans="1:10" s="1307" customFormat="1" ht="14.25">
      <c r="A31" s="1319" t="s">
        <v>933</v>
      </c>
      <c r="B31" s="1322"/>
      <c r="C31" s="1322"/>
      <c r="D31" s="1322"/>
      <c r="E31" s="1322"/>
      <c r="F31" s="1322"/>
      <c r="G31" s="1322"/>
      <c r="H31" s="1322"/>
    </row>
    <row r="32" spans="1:10" s="1307" customFormat="1" ht="14.25">
      <c r="A32" s="1319"/>
      <c r="B32" s="1322"/>
      <c r="C32" s="1322"/>
      <c r="D32" s="1322"/>
      <c r="E32" s="1322"/>
      <c r="F32" s="1322"/>
      <c r="G32" s="1322"/>
      <c r="H32" s="1322"/>
    </row>
    <row r="33" spans="1:8" s="1307" customFormat="1">
      <c r="A33" s="1335" t="s">
        <v>934</v>
      </c>
      <c r="B33" s="1335"/>
      <c r="C33" s="1335"/>
      <c r="D33" s="1335"/>
      <c r="E33" s="1335"/>
      <c r="F33" s="1336"/>
      <c r="G33" s="1335"/>
      <c r="H33" s="1337"/>
    </row>
    <row r="34" spans="1:8" s="1307" customFormat="1" ht="15">
      <c r="A34" s="1338" t="s">
        <v>935</v>
      </c>
      <c r="B34" s="1339"/>
      <c r="C34" s="1340" t="s">
        <v>936</v>
      </c>
      <c r="D34" s="1341"/>
      <c r="E34" s="1341"/>
      <c r="F34" s="1342"/>
      <c r="G34" s="1342" t="s">
        <v>2319</v>
      </c>
      <c r="H34" s="1341"/>
    </row>
    <row r="35" spans="1:8" s="1307" customFormat="1" ht="14.25">
      <c r="A35" s="1338" t="s">
        <v>937</v>
      </c>
      <c r="B35" s="1343"/>
      <c r="C35" s="1343" t="s">
        <v>938</v>
      </c>
      <c r="D35" s="1344"/>
      <c r="E35" s="1344"/>
      <c r="F35" s="1345"/>
      <c r="G35" s="1344"/>
      <c r="H35" s="1344"/>
    </row>
    <row r="36" spans="1:8" s="1321" customFormat="1" ht="15">
      <c r="A36" s="1338" t="s">
        <v>939</v>
      </c>
      <c r="B36" s="1346"/>
      <c r="C36" s="1343" t="s">
        <v>1231</v>
      </c>
      <c r="D36" s="1344"/>
      <c r="E36" s="1344"/>
      <c r="F36" s="1345"/>
      <c r="G36" s="1344"/>
      <c r="H36" s="1344"/>
    </row>
    <row r="37" spans="1:8" s="1307" customFormat="1" ht="14.25">
      <c r="A37" s="2389" t="s">
        <v>1232</v>
      </c>
      <c r="B37" s="2390"/>
      <c r="C37" s="2390"/>
      <c r="D37" s="1344" t="s">
        <v>1233</v>
      </c>
      <c r="E37" s="1344"/>
      <c r="F37" s="1345"/>
      <c r="G37" s="1344"/>
      <c r="H37" s="1344"/>
    </row>
    <row r="38" spans="1:8" s="1307" customFormat="1" ht="14.25">
      <c r="A38" s="1338" t="s">
        <v>1234</v>
      </c>
      <c r="B38" s="1343"/>
      <c r="C38" s="1343" t="s">
        <v>1235</v>
      </c>
      <c r="D38" s="1344"/>
      <c r="E38" s="1344"/>
      <c r="F38" s="1345"/>
      <c r="G38" s="1344"/>
      <c r="H38" s="1344"/>
    </row>
    <row r="39" spans="1:8" s="1307" customFormat="1" ht="14.25">
      <c r="A39" s="1338" t="s">
        <v>1236</v>
      </c>
      <c r="B39" s="1343"/>
      <c r="C39" s="1347" t="s">
        <v>1237</v>
      </c>
      <c r="D39" s="1344"/>
      <c r="E39" s="1344"/>
      <c r="F39" s="1345"/>
      <c r="G39" s="1344"/>
      <c r="H39" s="1344"/>
    </row>
    <row r="40" spans="1:8" s="1307" customFormat="1" ht="14.25">
      <c r="A40" s="1327"/>
      <c r="B40" s="1348"/>
      <c r="C40" s="1348"/>
      <c r="D40" s="1349"/>
      <c r="E40" s="1349"/>
      <c r="F40" s="1350"/>
      <c r="G40" s="1349"/>
      <c r="H40" s="1349"/>
    </row>
    <row r="41" spans="1:8" s="1354" customFormat="1" ht="15">
      <c r="A41" s="1351"/>
      <c r="B41" s="1352"/>
      <c r="C41" s="1352"/>
      <c r="D41" s="1352"/>
      <c r="E41" s="1352"/>
      <c r="F41" s="1353"/>
      <c r="G41" s="1352"/>
      <c r="H41" s="1352"/>
    </row>
    <row r="42" spans="1:8" s="1354" customFormat="1" ht="15">
      <c r="A42" s="1351" t="s">
        <v>1238</v>
      </c>
      <c r="B42" s="1352"/>
      <c r="C42" s="1352"/>
      <c r="D42" s="1352"/>
      <c r="E42" s="1352"/>
      <c r="F42" s="1353"/>
      <c r="G42" s="1352"/>
      <c r="H42" s="1352"/>
    </row>
    <row r="43" spans="1:8" s="1354" customFormat="1" ht="15">
      <c r="A43" s="1351"/>
      <c r="B43" s="1352"/>
      <c r="C43" s="1352"/>
      <c r="D43" s="1352"/>
      <c r="E43" s="1352"/>
      <c r="F43" s="1353"/>
      <c r="G43" s="1352"/>
      <c r="H43" s="1352"/>
    </row>
    <row r="44" spans="1:8" s="1321" customFormat="1" ht="15" customHeight="1">
      <c r="B44" s="1352"/>
      <c r="C44" s="1352" t="s">
        <v>2319</v>
      </c>
      <c r="D44" s="1352"/>
      <c r="E44" s="1352"/>
      <c r="F44" s="1353"/>
      <c r="G44" s="1352"/>
      <c r="H44" s="1352"/>
    </row>
    <row r="45" spans="1:8" s="1321" customFormat="1" ht="15" customHeight="1">
      <c r="A45" s="2391" t="s">
        <v>641</v>
      </c>
      <c r="B45" s="2392"/>
      <c r="C45" s="2392"/>
      <c r="D45" s="2392"/>
      <c r="E45" s="2392"/>
      <c r="F45" s="2392"/>
      <c r="G45" s="2392"/>
      <c r="H45" s="2392"/>
    </row>
    <row r="46" spans="1:8" s="1355" customFormat="1" ht="15" customHeight="1">
      <c r="A46" s="2387" t="s">
        <v>3523</v>
      </c>
      <c r="B46" s="2388"/>
      <c r="C46" s="2388"/>
      <c r="D46" s="2388"/>
      <c r="E46" s="2388"/>
      <c r="F46" s="2388"/>
      <c r="G46" s="2388"/>
      <c r="H46" s="2388"/>
    </row>
    <row r="47" spans="1:8" s="1355" customFormat="1" ht="15" customHeight="1">
      <c r="A47" s="2387" t="s">
        <v>642</v>
      </c>
      <c r="B47" s="2388"/>
      <c r="C47" s="2388"/>
      <c r="D47" s="2388"/>
      <c r="E47" s="2388"/>
      <c r="F47" s="2388"/>
      <c r="G47" s="2388"/>
      <c r="H47" s="1348"/>
    </row>
    <row r="48" spans="1:8" s="1321" customFormat="1" ht="14.25">
      <c r="A48" s="1319"/>
      <c r="B48" s="1348"/>
      <c r="C48" s="1348"/>
      <c r="D48" s="1348"/>
      <c r="E48" s="1348"/>
      <c r="F48" s="1356"/>
      <c r="G48" s="1348"/>
      <c r="H48" s="1348"/>
    </row>
    <row r="49" spans="1:8" s="1321" customFormat="1" ht="14.25">
      <c r="A49" s="1319" t="s">
        <v>832</v>
      </c>
      <c r="B49" s="1319"/>
      <c r="C49" s="1319"/>
      <c r="D49" s="1319"/>
      <c r="E49" s="1319"/>
      <c r="F49" s="1320"/>
      <c r="G49" s="1319"/>
      <c r="H49" s="1319"/>
    </row>
    <row r="50" spans="1:8" s="1321" customFormat="1" ht="14.25">
      <c r="A50" s="1319" t="s">
        <v>833</v>
      </c>
      <c r="B50" s="1319"/>
      <c r="C50" s="1319"/>
      <c r="D50" s="1319"/>
      <c r="E50" s="1319"/>
      <c r="F50" s="1320"/>
      <c r="G50" s="1319"/>
      <c r="H50" s="1319"/>
    </row>
    <row r="51" spans="1:8" s="1321" customFormat="1" ht="14.25">
      <c r="A51" s="1319"/>
      <c r="B51" s="1319"/>
      <c r="C51" s="1319"/>
      <c r="D51" s="1319"/>
      <c r="E51" s="1319"/>
      <c r="F51" s="1320"/>
      <c r="G51" s="1319"/>
      <c r="H51" s="1319"/>
    </row>
    <row r="52" spans="1:8" s="1321" customFormat="1" ht="14.25">
      <c r="A52" s="1319" t="s">
        <v>834</v>
      </c>
      <c r="B52" s="1319"/>
      <c r="C52" s="1319"/>
      <c r="D52" s="1319"/>
      <c r="E52" s="1319"/>
      <c r="F52" s="1320"/>
      <c r="G52" s="1319"/>
      <c r="H52" s="1319"/>
    </row>
    <row r="53" spans="1:8" s="1321" customFormat="1" ht="14.25">
      <c r="A53" s="1319"/>
      <c r="B53" s="1319"/>
      <c r="C53" s="1319"/>
      <c r="D53" s="1319"/>
      <c r="E53" s="1319"/>
      <c r="F53" s="1320"/>
      <c r="G53" s="1319"/>
      <c r="H53" s="1319"/>
    </row>
    <row r="54" spans="1:8" s="1321" customFormat="1" ht="14.25">
      <c r="A54" s="2387" t="s">
        <v>835</v>
      </c>
      <c r="B54" s="2388"/>
      <c r="C54" s="2388"/>
      <c r="D54" s="2388"/>
      <c r="E54" s="2388"/>
      <c r="F54" s="2388"/>
      <c r="G54" s="2388"/>
      <c r="H54" s="2388"/>
    </row>
    <row r="55" spans="1:8" s="1321" customFormat="1" ht="14.25">
      <c r="A55" s="1319" t="s">
        <v>2190</v>
      </c>
      <c r="B55" s="1322"/>
      <c r="C55" s="1322"/>
      <c r="D55" s="1322"/>
      <c r="E55" s="1322"/>
      <c r="F55" s="1322"/>
      <c r="G55" s="1322"/>
      <c r="H55" s="1322"/>
    </row>
    <row r="56" spans="1:8" s="1321" customFormat="1" ht="14.25">
      <c r="A56" s="2387" t="s">
        <v>2191</v>
      </c>
      <c r="B56" s="2388"/>
      <c r="C56" s="2388"/>
      <c r="D56" s="2388"/>
      <c r="E56" s="2388"/>
      <c r="F56" s="2388"/>
      <c r="G56" s="2388"/>
      <c r="H56" s="2388"/>
    </row>
    <row r="57" spans="1:8" s="1321" customFormat="1" ht="14.25">
      <c r="A57" s="1319"/>
      <c r="B57" s="1322"/>
      <c r="C57" s="1322"/>
      <c r="D57" s="1322"/>
      <c r="E57" s="1322"/>
      <c r="F57" s="1322"/>
      <c r="G57" s="1322"/>
      <c r="H57" s="1322"/>
    </row>
    <row r="58" spans="1:8" s="1321" customFormat="1" ht="15">
      <c r="A58" s="1328" t="s">
        <v>2192</v>
      </c>
      <c r="B58" s="1319"/>
      <c r="C58" s="1319"/>
      <c r="D58" s="1319"/>
      <c r="E58" s="1319"/>
      <c r="F58" s="1357"/>
      <c r="G58" s="1319"/>
      <c r="H58" s="1319"/>
    </row>
    <row r="59" spans="1:8" s="1321" customFormat="1" ht="15">
      <c r="A59" s="1328"/>
      <c r="B59" s="1319"/>
      <c r="C59" s="1319"/>
      <c r="D59" s="1319"/>
      <c r="E59" s="1319"/>
      <c r="F59" s="1358"/>
      <c r="G59" s="1319"/>
      <c r="H59" s="1319"/>
    </row>
    <row r="60" spans="1:8" s="1321" customFormat="1" ht="14.25">
      <c r="A60" s="1319" t="s">
        <v>2193</v>
      </c>
      <c r="B60" s="1319"/>
      <c r="C60" s="1319"/>
      <c r="D60" s="1319"/>
      <c r="E60" s="1319"/>
      <c r="F60" s="1320"/>
      <c r="G60" s="1319"/>
      <c r="H60" s="1319"/>
    </row>
    <row r="61" spans="1:8" s="1321" customFormat="1" ht="14.25">
      <c r="A61" s="1319" t="s">
        <v>2194</v>
      </c>
      <c r="B61" s="1319"/>
      <c r="C61" s="1319"/>
      <c r="D61" s="1319"/>
      <c r="E61" s="1319"/>
      <c r="F61" s="1320"/>
      <c r="G61" s="1319"/>
      <c r="H61" s="1319"/>
    </row>
    <row r="62" spans="1:8" s="1321" customFormat="1" ht="14.25">
      <c r="A62" s="1319" t="s">
        <v>2195</v>
      </c>
      <c r="B62" s="1319"/>
      <c r="C62" s="1319"/>
      <c r="D62" s="1319"/>
      <c r="E62" s="1319"/>
      <c r="F62" s="1320"/>
      <c r="G62" s="1319"/>
      <c r="H62" s="1319"/>
    </row>
    <row r="63" spans="1:8" s="1321" customFormat="1" ht="14.25">
      <c r="A63" s="1319" t="s">
        <v>2196</v>
      </c>
      <c r="B63" s="1319"/>
      <c r="C63" s="1319"/>
      <c r="D63" s="1319"/>
      <c r="E63" s="1319"/>
      <c r="F63" s="1320"/>
      <c r="G63" s="1319"/>
      <c r="H63" s="1319"/>
    </row>
    <row r="64" spans="1:8" s="1321" customFormat="1" ht="14.25">
      <c r="A64" s="1319" t="s">
        <v>2197</v>
      </c>
      <c r="B64" s="1319"/>
      <c r="C64" s="1319"/>
      <c r="D64" s="1319"/>
      <c r="E64" s="1319"/>
      <c r="F64" s="1320"/>
      <c r="G64" s="1319"/>
      <c r="H64" s="1319"/>
    </row>
    <row r="65" spans="1:9" s="1321" customFormat="1" ht="14.25">
      <c r="A65" s="1319" t="s">
        <v>2198</v>
      </c>
      <c r="B65" s="1319"/>
      <c r="C65" s="1319"/>
      <c r="D65" s="1319"/>
      <c r="E65" s="1319"/>
      <c r="F65" s="1320"/>
      <c r="G65" s="1319"/>
      <c r="H65" s="1319"/>
    </row>
    <row r="66" spans="1:9" s="1321" customFormat="1" ht="14.25">
      <c r="A66" s="1319"/>
      <c r="B66" s="1319"/>
      <c r="C66" s="1319"/>
      <c r="D66" s="1319"/>
      <c r="E66" s="1319"/>
      <c r="F66" s="1320"/>
      <c r="G66" s="1319"/>
      <c r="H66" s="1319"/>
    </row>
    <row r="67" spans="1:9" s="1321" customFormat="1" ht="14.25">
      <c r="A67" s="1319" t="s">
        <v>2199</v>
      </c>
      <c r="B67" s="1319"/>
      <c r="C67" s="1319"/>
      <c r="D67" s="1319"/>
      <c r="E67" s="1319"/>
      <c r="F67" s="1320"/>
      <c r="G67" s="1319"/>
      <c r="H67" s="1319"/>
    </row>
    <row r="68" spans="1:9" s="1321" customFormat="1" ht="14.25">
      <c r="A68" s="1319" t="s">
        <v>2200</v>
      </c>
      <c r="B68" s="1319"/>
      <c r="C68" s="1319"/>
      <c r="D68" s="1319"/>
      <c r="E68" s="1319"/>
      <c r="F68" s="1320"/>
      <c r="G68" s="1319"/>
      <c r="H68" s="1319"/>
    </row>
    <row r="69" spans="1:9" s="1321" customFormat="1" ht="14.25">
      <c r="A69" s="1319" t="s">
        <v>2201</v>
      </c>
      <c r="B69" s="1319"/>
      <c r="C69" s="1319"/>
      <c r="D69" s="1319"/>
      <c r="E69" s="1319"/>
      <c r="F69" s="1320"/>
      <c r="G69" s="1319"/>
      <c r="H69" s="1319"/>
    </row>
    <row r="70" spans="1:9" s="1321" customFormat="1" ht="14.25">
      <c r="H70" s="1319"/>
    </row>
    <row r="71" spans="1:9" s="1321" customFormat="1">
      <c r="A71" s="1307" t="s">
        <v>2202</v>
      </c>
      <c r="F71" s="1313"/>
    </row>
    <row r="72" spans="1:9" s="1321" customFormat="1">
      <c r="A72" s="1359" t="s">
        <v>2203</v>
      </c>
      <c r="C72" s="1321" t="s">
        <v>2204</v>
      </c>
      <c r="F72" s="1321" t="s">
        <v>655</v>
      </c>
      <c r="G72" s="1321">
        <v>4609004</v>
      </c>
    </row>
    <row r="73" spans="1:9" s="1321" customFormat="1" ht="18" customHeight="1">
      <c r="A73" s="1331" t="s">
        <v>656</v>
      </c>
      <c r="B73" s="1331"/>
      <c r="C73" s="1331"/>
      <c r="D73" s="1331"/>
      <c r="E73" s="1331"/>
      <c r="F73" s="1361"/>
      <c r="G73" s="1362" t="s">
        <v>657</v>
      </c>
      <c r="H73" s="1363"/>
    </row>
    <row r="74" spans="1:9" s="1307" customFormat="1" ht="15" customHeight="1">
      <c r="A74" s="1364" t="s">
        <v>658</v>
      </c>
      <c r="B74" s="1365"/>
      <c r="C74" s="1365" t="s">
        <v>659</v>
      </c>
      <c r="D74" s="1365"/>
      <c r="E74" s="1365"/>
      <c r="F74" s="1366" t="s">
        <v>660</v>
      </c>
      <c r="G74" s="1366" t="s">
        <v>661</v>
      </c>
      <c r="H74" s="1366"/>
      <c r="I74" s="1367"/>
    </row>
    <row r="75" spans="1:9" s="1321" customFormat="1" ht="15" customHeight="1">
      <c r="A75" s="1368" t="s">
        <v>662</v>
      </c>
      <c r="B75" s="1369"/>
      <c r="C75" s="1370" t="s">
        <v>1233</v>
      </c>
      <c r="D75" s="1370"/>
      <c r="E75" s="1370"/>
      <c r="F75" s="1370" t="s">
        <v>663</v>
      </c>
      <c r="G75" s="1371" t="s">
        <v>664</v>
      </c>
      <c r="H75" s="1372"/>
      <c r="I75" s="1373"/>
    </row>
    <row r="76" spans="1:9" s="1321" customFormat="1" ht="15" customHeight="1">
      <c r="A76" s="1368" t="s">
        <v>2253</v>
      </c>
      <c r="B76" s="1369" t="s">
        <v>665</v>
      </c>
      <c r="C76" s="1370"/>
      <c r="D76" s="1370"/>
      <c r="E76" s="1370"/>
      <c r="F76" s="1368"/>
      <c r="G76" s="1368"/>
      <c r="H76" s="1368"/>
      <c r="I76" s="1373"/>
    </row>
    <row r="77" spans="1:9" s="1321" customFormat="1" ht="15" customHeight="1">
      <c r="A77" s="1374"/>
      <c r="B77" s="1374"/>
      <c r="C77" s="1374"/>
      <c r="D77" s="1374"/>
      <c r="E77" s="1374"/>
      <c r="F77" s="1374"/>
      <c r="G77" s="1374"/>
      <c r="H77" s="1374"/>
      <c r="I77" s="1373"/>
    </row>
    <row r="78" spans="1:9" s="1321" customFormat="1" ht="15" customHeight="1">
      <c r="A78" s="1307" t="s">
        <v>2202</v>
      </c>
      <c r="B78" s="1374"/>
      <c r="C78" s="1374"/>
      <c r="D78" s="1374"/>
      <c r="E78" s="1374"/>
      <c r="F78" s="1374"/>
      <c r="G78" s="1374"/>
      <c r="H78" s="1374"/>
      <c r="I78" s="1373"/>
    </row>
    <row r="79" spans="1:9" s="1321" customFormat="1" ht="15" customHeight="1">
      <c r="A79" s="1372" t="s">
        <v>2203</v>
      </c>
      <c r="B79" s="1370"/>
      <c r="C79" s="1370"/>
      <c r="D79" s="1370"/>
      <c r="E79" s="1370"/>
      <c r="F79" s="1321" t="s">
        <v>655</v>
      </c>
      <c r="G79" s="1368"/>
      <c r="H79" s="1368"/>
      <c r="I79" s="1373"/>
    </row>
    <row r="80" spans="1:9" s="1321" customFormat="1" ht="15" customHeight="1">
      <c r="A80" s="1331" t="s">
        <v>666</v>
      </c>
      <c r="B80" s="1331"/>
      <c r="C80" s="1331"/>
      <c r="D80" s="1331"/>
      <c r="E80" s="1331"/>
      <c r="F80" s="1361"/>
      <c r="G80" s="1362" t="s">
        <v>657</v>
      </c>
      <c r="H80" s="1363" t="s">
        <v>667</v>
      </c>
      <c r="I80" s="1373"/>
    </row>
    <row r="81" spans="1:9" s="1321" customFormat="1" ht="15" customHeight="1">
      <c r="A81" s="1368" t="s">
        <v>658</v>
      </c>
      <c r="B81" s="1369"/>
      <c r="C81" s="1369"/>
      <c r="D81" s="1369"/>
      <c r="E81" s="1369"/>
      <c r="F81" s="1366" t="s">
        <v>660</v>
      </c>
      <c r="G81" s="1364"/>
      <c r="H81" s="1364"/>
      <c r="I81" s="1373"/>
    </row>
    <row r="82" spans="1:9" s="1321" customFormat="1" ht="15" customHeight="1">
      <c r="A82" s="1368" t="s">
        <v>662</v>
      </c>
      <c r="B82" s="1370"/>
      <c r="C82" s="1370"/>
      <c r="D82" s="1370"/>
      <c r="E82" s="1370"/>
      <c r="F82" s="1370" t="s">
        <v>663</v>
      </c>
      <c r="G82" s="1372"/>
      <c r="H82" s="1372"/>
      <c r="I82" s="1373"/>
    </row>
    <row r="83" spans="1:9" s="1321" customFormat="1" ht="15" customHeight="1">
      <c r="A83" s="1368" t="s">
        <v>668</v>
      </c>
      <c r="B83" s="1368"/>
      <c r="C83" s="1368"/>
      <c r="D83" s="1368"/>
      <c r="E83" s="1368"/>
      <c r="F83" s="1368"/>
      <c r="G83" s="1368"/>
      <c r="H83" s="1368"/>
      <c r="I83" s="1373"/>
    </row>
    <row r="84" spans="1:9" s="1321" customFormat="1" ht="15" customHeight="1">
      <c r="A84" s="1374"/>
      <c r="B84" s="1374"/>
      <c r="C84" s="1374"/>
      <c r="D84" s="1374"/>
      <c r="E84" s="1374"/>
      <c r="F84" s="1374"/>
      <c r="G84" s="1374"/>
      <c r="H84" s="1374"/>
      <c r="I84" s="1373"/>
    </row>
    <row r="85" spans="1:9" s="1321" customFormat="1" ht="15" customHeight="1">
      <c r="A85" s="1372" t="s">
        <v>669</v>
      </c>
      <c r="B85" s="1370"/>
      <c r="C85" s="1370" t="s">
        <v>670</v>
      </c>
      <c r="D85" s="1370"/>
      <c r="E85" s="1370"/>
      <c r="F85" s="1321" t="s">
        <v>655</v>
      </c>
      <c r="G85" s="1368"/>
      <c r="H85" s="1368"/>
      <c r="I85" s="1373"/>
    </row>
    <row r="86" spans="1:9" s="1321" customFormat="1" ht="15" customHeight="1">
      <c r="A86" s="1331" t="s">
        <v>656</v>
      </c>
      <c r="B86" s="1331"/>
      <c r="C86" s="1331"/>
      <c r="D86" s="1331"/>
      <c r="E86" s="1331"/>
      <c r="F86" s="1361"/>
      <c r="G86" s="1362" t="s">
        <v>657</v>
      </c>
      <c r="H86" s="1363"/>
      <c r="I86" s="1373"/>
    </row>
    <row r="87" spans="1:9" s="1321" customFormat="1" ht="15" customHeight="1">
      <c r="A87" s="1368" t="s">
        <v>658</v>
      </c>
      <c r="B87" s="1369" t="s">
        <v>671</v>
      </c>
      <c r="C87" s="1369"/>
      <c r="D87" s="1369"/>
      <c r="E87" s="1369"/>
      <c r="F87" s="1366" t="s">
        <v>660</v>
      </c>
      <c r="G87" s="1364" t="s">
        <v>672</v>
      </c>
      <c r="H87" s="1364"/>
      <c r="I87" s="1367"/>
    </row>
    <row r="88" spans="1:9" s="1321" customFormat="1">
      <c r="A88" s="1368" t="s">
        <v>662</v>
      </c>
      <c r="B88" s="1370" t="s">
        <v>673</v>
      </c>
      <c r="C88" s="1370"/>
      <c r="D88" s="1370"/>
      <c r="E88" s="1370"/>
      <c r="F88" s="1370" t="s">
        <v>663</v>
      </c>
      <c r="G88" s="1371" t="s">
        <v>674</v>
      </c>
      <c r="H88" s="1372"/>
      <c r="I88" s="1367"/>
    </row>
    <row r="89" spans="1:9" s="1321" customFormat="1" ht="12" customHeight="1">
      <c r="A89" s="1368" t="s">
        <v>2253</v>
      </c>
      <c r="B89" s="1370" t="s">
        <v>675</v>
      </c>
      <c r="C89" s="1370"/>
      <c r="D89" s="1370"/>
      <c r="E89" s="1370"/>
      <c r="F89" s="1368"/>
      <c r="G89" s="1368"/>
      <c r="H89" s="1368"/>
      <c r="I89" s="1373"/>
    </row>
    <row r="90" spans="1:9" s="1321" customFormat="1" ht="15" customHeight="1">
      <c r="A90" s="1374"/>
      <c r="B90" s="1374"/>
      <c r="C90" s="1374"/>
      <c r="D90" s="1374"/>
      <c r="E90" s="1374"/>
      <c r="F90" s="1374"/>
      <c r="G90" s="1374"/>
      <c r="H90" s="1374"/>
      <c r="I90" s="1373"/>
    </row>
    <row r="91" spans="1:9" s="1321" customFormat="1" ht="15" customHeight="1">
      <c r="A91" s="1375" t="s">
        <v>676</v>
      </c>
      <c r="B91" s="1373"/>
      <c r="C91" s="1376"/>
      <c r="D91" s="1373"/>
      <c r="E91" s="1373"/>
      <c r="F91" s="1373"/>
      <c r="G91" s="1373"/>
      <c r="H91" s="1373"/>
      <c r="I91" s="1377"/>
    </row>
    <row r="92" spans="1:9" s="1321" customFormat="1" ht="15" customHeight="1">
      <c r="A92" s="1373" t="s">
        <v>635</v>
      </c>
      <c r="B92" s="1373"/>
      <c r="C92" s="1368"/>
      <c r="D92" s="1368"/>
      <c r="E92" s="1368"/>
      <c r="F92" s="1368"/>
      <c r="G92" s="1368"/>
      <c r="H92" s="1368"/>
      <c r="I92" s="1377"/>
    </row>
    <row r="93" spans="1:9" s="1321" customFormat="1" ht="15" customHeight="1">
      <c r="A93" s="1378" t="s">
        <v>3370</v>
      </c>
      <c r="B93" s="1379"/>
      <c r="C93" s="1379"/>
      <c r="D93" s="1379"/>
      <c r="E93" s="1379"/>
      <c r="F93" s="1380"/>
      <c r="G93" s="1379"/>
      <c r="H93" s="1381"/>
      <c r="I93" s="1377"/>
    </row>
    <row r="94" spans="1:9" s="1321" customFormat="1" ht="15" customHeight="1">
      <c r="A94" s="1364" t="s">
        <v>677</v>
      </c>
      <c r="B94" s="1379"/>
      <c r="C94" s="1379"/>
      <c r="D94" s="1379"/>
      <c r="E94" s="1379"/>
      <c r="F94" s="1380"/>
      <c r="G94" s="1379"/>
      <c r="H94" s="1381"/>
      <c r="I94" s="1377"/>
    </row>
    <row r="95" spans="1:9" s="1321" customFormat="1" ht="15" customHeight="1">
      <c r="A95" s="1374"/>
      <c r="B95" s="1382"/>
      <c r="C95" s="1382"/>
      <c r="D95" s="1382"/>
      <c r="E95" s="1382"/>
      <c r="F95" s="1383"/>
      <c r="G95" s="1382"/>
      <c r="H95" s="1384"/>
      <c r="I95" s="1377"/>
    </row>
    <row r="96" spans="1:9" s="1321" customFormat="1" ht="15" customHeight="1">
      <c r="A96" s="1385" t="s">
        <v>678</v>
      </c>
      <c r="B96" s="1382"/>
      <c r="C96" s="1382"/>
      <c r="D96" s="1382"/>
      <c r="E96" s="1382"/>
      <c r="F96" s="1383"/>
      <c r="G96" s="1382"/>
      <c r="H96" s="1384"/>
      <c r="I96" s="1377"/>
    </row>
    <row r="97" spans="1:9" s="1321" customFormat="1" ht="15" customHeight="1">
      <c r="A97" s="1385" t="s">
        <v>679</v>
      </c>
      <c r="B97" s="1382"/>
      <c r="C97" s="1382"/>
      <c r="D97" s="1382"/>
      <c r="E97" s="1382"/>
      <c r="F97" s="1383"/>
      <c r="G97" s="1382"/>
      <c r="H97" s="1384"/>
      <c r="I97" s="1377"/>
    </row>
    <row r="98" spans="1:9" s="1321" customFormat="1" ht="15" customHeight="1">
      <c r="A98" s="1385" t="s">
        <v>680</v>
      </c>
      <c r="B98" s="1382"/>
      <c r="C98" s="1382"/>
      <c r="D98" s="1382"/>
      <c r="E98" s="1382"/>
      <c r="F98" s="1383"/>
      <c r="G98" s="1382"/>
      <c r="H98" s="1384"/>
      <c r="I98" s="1377"/>
    </row>
    <row r="99" spans="1:9" ht="15" customHeight="1">
      <c r="A99" s="1385" t="s">
        <v>681</v>
      </c>
      <c r="B99" s="1382"/>
      <c r="C99" s="1382"/>
      <c r="D99" s="1382"/>
      <c r="E99" s="1382"/>
      <c r="F99" s="1383"/>
      <c r="G99" s="1382"/>
      <c r="H99" s="1384"/>
      <c r="I99" s="1373"/>
    </row>
    <row r="100" spans="1:9" s="1321" customFormat="1" ht="15" customHeight="1">
      <c r="A100" s="1385"/>
      <c r="B100" s="1382"/>
      <c r="C100" s="1382"/>
      <c r="D100" s="1382"/>
      <c r="E100" s="1382"/>
      <c r="F100" s="1383"/>
      <c r="G100" s="1382"/>
      <c r="H100" s="1384"/>
      <c r="I100" s="1377"/>
    </row>
    <row r="101" spans="1:9" s="1321" customFormat="1" ht="15" customHeight="1">
      <c r="A101" s="1385" t="s">
        <v>682</v>
      </c>
      <c r="B101" s="1382"/>
      <c r="C101" s="1382"/>
      <c r="D101" s="1382"/>
      <c r="E101" s="1382"/>
      <c r="F101" s="1383"/>
      <c r="G101" s="1382"/>
      <c r="H101" s="1384"/>
      <c r="I101" s="1373"/>
    </row>
    <row r="102" spans="1:9" s="1321" customFormat="1" ht="15" customHeight="1">
      <c r="A102" s="1385" t="s">
        <v>683</v>
      </c>
      <c r="B102" s="1382"/>
      <c r="C102" s="1382"/>
      <c r="D102" s="1382"/>
      <c r="E102" s="1382"/>
      <c r="F102" s="1383"/>
      <c r="G102" s="1382"/>
      <c r="H102" s="1384"/>
      <c r="I102" s="1373"/>
    </row>
    <row r="103" spans="1:9" s="1321" customFormat="1" ht="13.15" customHeight="1">
      <c r="A103" s="1385"/>
      <c r="B103" s="1382"/>
      <c r="C103" s="1382"/>
      <c r="D103" s="1382"/>
      <c r="E103" s="1382"/>
      <c r="F103" s="1383"/>
      <c r="G103" s="1382"/>
      <c r="H103" s="1384"/>
      <c r="I103" s="1377"/>
    </row>
    <row r="104" spans="1:9" s="1321" customFormat="1" ht="13.15" customHeight="1">
      <c r="A104" s="1385" t="s">
        <v>684</v>
      </c>
      <c r="B104" s="1382"/>
      <c r="C104" s="1382"/>
      <c r="D104" s="1382"/>
      <c r="E104" s="1382"/>
      <c r="F104" s="1383"/>
      <c r="G104" s="1382"/>
      <c r="H104" s="1384"/>
      <c r="I104" s="1373"/>
    </row>
    <row r="105" spans="1:9" s="1386" customFormat="1" ht="13.15" customHeight="1">
      <c r="A105" s="1385" t="s">
        <v>685</v>
      </c>
      <c r="B105" s="1374"/>
      <c r="C105" s="1374"/>
      <c r="D105" s="1374"/>
      <c r="E105" s="1374"/>
      <c r="F105" s="1374"/>
      <c r="G105" s="1374"/>
      <c r="H105" s="1374"/>
    </row>
    <row r="106" spans="1:9" s="1386" customFormat="1" ht="13.15" customHeight="1">
      <c r="A106" s="1385" t="s">
        <v>686</v>
      </c>
      <c r="B106" s="1374"/>
      <c r="C106" s="1374"/>
      <c r="D106" s="1374"/>
      <c r="E106" s="1374"/>
      <c r="F106" s="1374"/>
      <c r="G106" s="1374"/>
      <c r="H106" s="1374"/>
    </row>
    <row r="107" spans="1:9" s="1321" customFormat="1">
      <c r="A107" s="1359"/>
      <c r="B107" s="1382"/>
      <c r="C107" s="1382"/>
      <c r="D107" s="1382"/>
      <c r="E107" s="1382"/>
      <c r="F107" s="1383"/>
      <c r="G107" s="1382"/>
      <c r="H107" s="1384"/>
    </row>
    <row r="108" spans="1:9" s="1321" customFormat="1">
      <c r="A108" s="1316" t="s">
        <v>687</v>
      </c>
      <c r="B108" s="1387"/>
      <c r="C108" s="1387"/>
      <c r="D108" s="1387"/>
      <c r="E108" s="1387"/>
      <c r="F108" s="1388"/>
      <c r="G108" s="1388"/>
      <c r="H108" s="1388"/>
    </row>
    <row r="109" spans="1:9" s="1321" customFormat="1">
      <c r="A109" s="2396" t="s">
        <v>688</v>
      </c>
      <c r="B109" s="2397"/>
      <c r="C109" s="2397"/>
      <c r="D109" s="2397"/>
      <c r="E109" s="2397"/>
      <c r="F109" s="2397"/>
      <c r="G109" s="2397"/>
      <c r="H109" s="2397"/>
      <c r="I109" s="1390"/>
    </row>
    <row r="110" spans="1:9" s="1321" customFormat="1">
      <c r="A110" s="2396" t="s">
        <v>689</v>
      </c>
      <c r="B110" s="2397"/>
      <c r="C110" s="2397"/>
      <c r="D110" s="2397"/>
      <c r="E110" s="2397"/>
      <c r="F110" s="2397"/>
      <c r="G110" s="2397"/>
      <c r="H110" s="2397"/>
      <c r="I110" s="1391"/>
    </row>
    <row r="111" spans="1:9" s="1321" customFormat="1" ht="15" customHeight="1">
      <c r="B111" s="1392"/>
      <c r="C111" s="1392"/>
      <c r="D111" s="1392"/>
      <c r="E111" s="1392"/>
      <c r="F111" s="1393"/>
      <c r="G111" s="1392"/>
      <c r="H111" s="1392"/>
    </row>
    <row r="112" spans="1:9" s="1321" customFormat="1" ht="15" customHeight="1">
      <c r="A112" s="1394"/>
      <c r="C112" s="1332"/>
      <c r="D112" s="1395" t="s">
        <v>690</v>
      </c>
      <c r="E112" s="1396"/>
      <c r="F112" s="1395" t="s">
        <v>691</v>
      </c>
      <c r="G112" s="1397" t="s">
        <v>692</v>
      </c>
      <c r="H112" s="1312"/>
    </row>
    <row r="113" spans="1:9" s="1321" customFormat="1" ht="15" customHeight="1">
      <c r="A113" s="1391" t="s">
        <v>693</v>
      </c>
      <c r="C113" s="1332"/>
      <c r="D113" s="1395" t="s">
        <v>694</v>
      </c>
      <c r="E113" s="1396"/>
      <c r="F113" s="1395" t="s">
        <v>695</v>
      </c>
      <c r="G113" s="1398" t="s">
        <v>702</v>
      </c>
      <c r="H113" s="1312"/>
    </row>
    <row r="114" spans="1:9" s="1321" customFormat="1" ht="15" customHeight="1">
      <c r="A114" s="1399" t="s">
        <v>703</v>
      </c>
      <c r="B114" s="1399"/>
      <c r="C114" s="1400"/>
      <c r="D114" s="1399"/>
      <c r="E114" s="1399"/>
      <c r="F114" s="1401"/>
      <c r="G114" s="1400"/>
      <c r="H114" s="1402"/>
    </row>
    <row r="115" spans="1:9" s="1321" customFormat="1" ht="15" customHeight="1">
      <c r="A115" s="1399" t="s">
        <v>704</v>
      </c>
      <c r="B115" s="1403" t="s">
        <v>705</v>
      </c>
      <c r="C115" s="1404"/>
      <c r="D115" s="1403"/>
      <c r="E115" s="1403"/>
      <c r="F115" s="1405">
        <v>1</v>
      </c>
      <c r="G115" s="1406"/>
      <c r="H115" s="1407"/>
    </row>
    <row r="116" spans="1:9" s="1321" customFormat="1" ht="15" customHeight="1">
      <c r="A116" s="1399" t="s">
        <v>704</v>
      </c>
      <c r="B116" s="1404"/>
      <c r="C116" s="1403"/>
      <c r="D116" s="1406"/>
      <c r="E116" s="1408"/>
      <c r="F116" s="1405">
        <v>0</v>
      </c>
      <c r="G116" s="1406"/>
      <c r="H116" s="1407"/>
    </row>
    <row r="117" spans="1:9" s="1321" customFormat="1" ht="15" customHeight="1">
      <c r="A117" s="1399" t="s">
        <v>706</v>
      </c>
      <c r="B117" s="1366"/>
      <c r="C117" s="1366"/>
      <c r="D117" s="1366"/>
      <c r="E117" s="1366"/>
      <c r="F117" s="1409">
        <v>0</v>
      </c>
      <c r="G117" s="1407"/>
      <c r="H117" s="1407"/>
    </row>
    <row r="118" spans="1:9" s="1321" customFormat="1" ht="15" customHeight="1">
      <c r="A118" s="1399" t="s">
        <v>707</v>
      </c>
      <c r="B118" s="1399"/>
      <c r="C118" s="1399" t="s">
        <v>2319</v>
      </c>
      <c r="D118" s="1399"/>
      <c r="E118" s="1399"/>
      <c r="F118" s="1401">
        <v>0</v>
      </c>
      <c r="G118" s="1410"/>
      <c r="H118" s="1410"/>
    </row>
    <row r="119" spans="1:9" s="1307" customFormat="1">
      <c r="A119" s="1399" t="s">
        <v>708</v>
      </c>
      <c r="B119" s="1399"/>
      <c r="C119" s="1399"/>
      <c r="D119" s="1399"/>
      <c r="E119" s="1399"/>
      <c r="F119" s="1401">
        <v>0</v>
      </c>
      <c r="G119" s="1410"/>
      <c r="H119" s="1410"/>
    </row>
    <row r="120" spans="1:9" s="1321" customFormat="1">
      <c r="A120" s="1399"/>
      <c r="B120" s="1399"/>
      <c r="C120" s="1399"/>
      <c r="D120" s="1399"/>
      <c r="E120" s="1399"/>
      <c r="F120" s="1401"/>
      <c r="G120" s="1410"/>
      <c r="H120" s="1410"/>
    </row>
    <row r="121" spans="1:9" s="1321" customFormat="1">
      <c r="B121" s="1354"/>
      <c r="C121" s="1354"/>
      <c r="D121" s="1354"/>
      <c r="E121" s="1354"/>
      <c r="F121" s="1411"/>
      <c r="G121" s="1412"/>
      <c r="H121" s="1412"/>
    </row>
    <row r="122" spans="1:9" s="1321" customFormat="1">
      <c r="A122" s="1335" t="s">
        <v>709</v>
      </c>
      <c r="B122" s="1387"/>
      <c r="C122" s="1387"/>
      <c r="D122" s="1387"/>
      <c r="E122" s="1387"/>
      <c r="F122" s="1413"/>
      <c r="G122" s="1414"/>
      <c r="H122" s="1414"/>
    </row>
    <row r="123" spans="1:9" s="1321" customFormat="1">
      <c r="A123" s="2398" t="s">
        <v>710</v>
      </c>
      <c r="B123" s="2397"/>
      <c r="C123" s="2397"/>
      <c r="D123" s="2397"/>
      <c r="E123" s="2397"/>
      <c r="F123" s="2397"/>
      <c r="G123" s="2397"/>
      <c r="H123" s="2397"/>
    </row>
    <row r="124" spans="1:9" s="1321" customFormat="1">
      <c r="A124" s="2399" t="s">
        <v>711</v>
      </c>
      <c r="B124" s="2397"/>
      <c r="C124" s="2397"/>
      <c r="D124" s="2397"/>
      <c r="E124" s="2397"/>
      <c r="F124" s="2397"/>
      <c r="G124" s="2397"/>
      <c r="H124" s="2397"/>
      <c r="I124" s="1390"/>
    </row>
    <row r="125" spans="1:9" s="1321" customFormat="1">
      <c r="F125" s="1313"/>
      <c r="I125" s="1391"/>
    </row>
    <row r="126" spans="1:9" s="1321" customFormat="1" ht="15" customHeight="1">
      <c r="A126" s="1394"/>
      <c r="C126" s="1332"/>
      <c r="D126" s="1395" t="s">
        <v>690</v>
      </c>
      <c r="E126" s="1396"/>
      <c r="F126" s="1395" t="s">
        <v>712</v>
      </c>
      <c r="G126" s="1397" t="s">
        <v>692</v>
      </c>
      <c r="H126" s="1312"/>
    </row>
    <row r="127" spans="1:9" s="1321" customFormat="1" ht="15" customHeight="1">
      <c r="A127" s="1391" t="s">
        <v>713</v>
      </c>
      <c r="C127" s="1332"/>
      <c r="D127" s="1395" t="s">
        <v>694</v>
      </c>
      <c r="E127" s="1396"/>
      <c r="F127" s="1395" t="s">
        <v>695</v>
      </c>
      <c r="G127" s="1398" t="s">
        <v>702</v>
      </c>
      <c r="H127" s="1312"/>
    </row>
    <row r="128" spans="1:9" s="1321" customFormat="1" ht="15" customHeight="1">
      <c r="A128" s="1399"/>
      <c r="C128" s="1394"/>
      <c r="F128" s="1313"/>
    </row>
    <row r="129" spans="1:8" s="1321" customFormat="1" ht="15" customHeight="1">
      <c r="A129" s="1399"/>
      <c r="B129" s="1403"/>
      <c r="C129" s="1403"/>
      <c r="D129" s="1403"/>
      <c r="E129" s="1403"/>
      <c r="F129" s="1403"/>
      <c r="G129" s="1406"/>
      <c r="H129" s="1407"/>
    </row>
    <row r="130" spans="1:8" s="1321" customFormat="1">
      <c r="A130" s="1399"/>
      <c r="B130" s="1404"/>
      <c r="C130" s="1366"/>
      <c r="D130" s="1406"/>
      <c r="E130" s="1408"/>
      <c r="F130" s="1403"/>
      <c r="G130" s="1406"/>
      <c r="H130" s="1407"/>
    </row>
    <row r="131" spans="1:8" s="1321" customFormat="1">
      <c r="A131" s="1399"/>
      <c r="B131" s="1399"/>
      <c r="C131" s="1399"/>
      <c r="D131" s="1399"/>
      <c r="E131" s="1399"/>
      <c r="F131" s="1401"/>
      <c r="G131" s="1410"/>
      <c r="H131" s="1410"/>
    </row>
    <row r="132" spans="1:8" s="1321" customFormat="1">
      <c r="A132" s="1415"/>
      <c r="B132" s="1415"/>
      <c r="C132" s="1415"/>
      <c r="D132" s="1415"/>
      <c r="E132" s="1415"/>
      <c r="F132" s="1416"/>
      <c r="G132" s="1417"/>
      <c r="H132" s="1417"/>
    </row>
    <row r="133" spans="1:8" s="1420" customFormat="1">
      <c r="A133" s="1316" t="s">
        <v>714</v>
      </c>
      <c r="B133" s="1387"/>
      <c r="C133" s="1418"/>
      <c r="D133" s="1387"/>
      <c r="E133" s="1387"/>
      <c r="F133" s="1419"/>
      <c r="G133" s="1419"/>
      <c r="H133" s="1419"/>
    </row>
    <row r="134" spans="1:8" s="1321" customFormat="1">
      <c r="A134" s="1389" t="s">
        <v>974</v>
      </c>
      <c r="F134" s="1313"/>
    </row>
    <row r="135" spans="1:8" s="1321" customFormat="1" ht="15" customHeight="1">
      <c r="A135" s="1389" t="s">
        <v>975</v>
      </c>
      <c r="F135" s="1313"/>
    </row>
    <row r="136" spans="1:8" s="1321" customFormat="1" ht="15" customHeight="1">
      <c r="A136" s="1389" t="s">
        <v>976</v>
      </c>
      <c r="F136" s="1313"/>
    </row>
    <row r="137" spans="1:8" s="1321" customFormat="1" ht="15" customHeight="1">
      <c r="A137" s="1355" t="s">
        <v>977</v>
      </c>
      <c r="C137" s="1421"/>
      <c r="F137" s="1313"/>
    </row>
    <row r="138" spans="1:8" s="1321" customFormat="1" ht="15" customHeight="1">
      <c r="A138" s="1368" t="s">
        <v>978</v>
      </c>
      <c r="B138" s="1422"/>
      <c r="C138" s="1423"/>
      <c r="D138" s="1422"/>
      <c r="E138" s="1422"/>
      <c r="F138" s="1424" t="s">
        <v>4172</v>
      </c>
      <c r="G138" s="1425"/>
      <c r="H138" s="1422"/>
    </row>
    <row r="139" spans="1:8" s="1321" customFormat="1" ht="15" customHeight="1">
      <c r="A139" s="1368" t="s">
        <v>979</v>
      </c>
      <c r="B139" s="1426"/>
      <c r="C139" s="1366"/>
      <c r="D139" s="1426"/>
      <c r="E139" s="1426"/>
      <c r="F139" s="1427">
        <v>0</v>
      </c>
      <c r="G139" s="1428"/>
      <c r="H139" s="1428"/>
    </row>
    <row r="140" spans="1:8" s="1321" customFormat="1" ht="15" customHeight="1">
      <c r="A140" s="1368" t="s">
        <v>980</v>
      </c>
      <c r="B140" s="1399"/>
      <c r="C140" s="1399"/>
      <c r="D140" s="1399"/>
      <c r="E140" s="1399"/>
      <c r="F140" s="1427">
        <v>0</v>
      </c>
      <c r="G140" s="1400"/>
      <c r="H140" s="1400"/>
    </row>
    <row r="141" spans="1:8" s="1321" customFormat="1" ht="15" customHeight="1">
      <c r="A141" s="1368" t="s">
        <v>981</v>
      </c>
      <c r="B141" s="1399"/>
      <c r="C141" s="1399"/>
      <c r="D141" s="1399"/>
      <c r="E141" s="1399"/>
      <c r="F141" s="1427">
        <v>0</v>
      </c>
      <c r="G141" s="1400"/>
      <c r="H141" s="1400"/>
    </row>
    <row r="142" spans="1:8" s="1321" customFormat="1" ht="15" customHeight="1">
      <c r="A142" s="1399" t="s">
        <v>982</v>
      </c>
      <c r="B142" s="1399"/>
      <c r="C142" s="1399"/>
      <c r="D142" s="1399"/>
      <c r="E142" s="1399"/>
      <c r="F142" s="1427">
        <f>SUM(F139:F141)</f>
        <v>0</v>
      </c>
      <c r="G142" s="1400"/>
      <c r="H142" s="1400"/>
    </row>
    <row r="143" spans="1:8" s="1321" customFormat="1" ht="15" customHeight="1">
      <c r="A143" s="1399" t="s">
        <v>983</v>
      </c>
      <c r="B143" s="1399"/>
      <c r="C143" s="1399"/>
      <c r="D143" s="1399"/>
      <c r="E143" s="1399"/>
      <c r="F143" s="1427">
        <v>0</v>
      </c>
      <c r="G143" s="1400"/>
      <c r="H143" s="1400"/>
    </row>
    <row r="144" spans="1:8" s="1321" customFormat="1" ht="15" customHeight="1">
      <c r="A144" s="2393" t="s">
        <v>984</v>
      </c>
      <c r="B144" s="2394"/>
      <c r="C144" s="2394"/>
      <c r="D144" s="2394"/>
      <c r="E144" s="2394"/>
      <c r="F144" s="2394"/>
      <c r="G144" s="1400"/>
      <c r="H144" s="1400"/>
    </row>
    <row r="145" spans="1:9" s="1321" customFormat="1" ht="15" customHeight="1">
      <c r="A145" s="1430" t="s">
        <v>985</v>
      </c>
      <c r="B145" s="1399"/>
      <c r="C145" s="1430" t="s">
        <v>985</v>
      </c>
      <c r="D145" s="1399"/>
      <c r="E145" s="1430" t="s">
        <v>985</v>
      </c>
      <c r="F145" s="1427"/>
      <c r="G145" s="1430" t="s">
        <v>985</v>
      </c>
      <c r="H145" s="1400"/>
    </row>
    <row r="146" spans="1:9" s="1321" customFormat="1" ht="15" customHeight="1">
      <c r="A146" s="1431" t="s">
        <v>986</v>
      </c>
      <c r="B146" s="1399"/>
      <c r="C146" s="1431" t="s">
        <v>986</v>
      </c>
      <c r="D146" s="1399"/>
      <c r="E146" s="1431" t="s">
        <v>986</v>
      </c>
      <c r="F146" s="1427"/>
      <c r="G146" s="1431" t="s">
        <v>986</v>
      </c>
      <c r="H146" s="1400"/>
    </row>
    <row r="147" spans="1:9" s="1321" customFormat="1" ht="15" customHeight="1">
      <c r="A147" s="1432"/>
      <c r="B147" s="1354"/>
      <c r="C147" s="1432"/>
      <c r="D147" s="1354"/>
      <c r="E147" s="1433"/>
      <c r="F147" s="1434"/>
      <c r="G147" s="1433"/>
      <c r="H147" s="1386"/>
    </row>
    <row r="148" spans="1:9" s="1321" customFormat="1" ht="15" customHeight="1">
      <c r="A148" s="2391" t="s">
        <v>987</v>
      </c>
      <c r="B148" s="2395"/>
      <c r="C148" s="2395"/>
      <c r="D148" s="1387"/>
      <c r="E148" s="1387"/>
      <c r="F148" s="1435" t="s">
        <v>988</v>
      </c>
      <c r="G148" s="1387"/>
      <c r="H148" s="1435" t="s">
        <v>989</v>
      </c>
    </row>
    <row r="149" spans="1:9" s="1321" customFormat="1" ht="15" customHeight="1">
      <c r="A149" s="1399" t="s">
        <v>990</v>
      </c>
      <c r="B149" s="1422"/>
      <c r="C149" s="1422"/>
      <c r="D149" s="1422"/>
      <c r="E149" s="1422"/>
      <c r="F149" s="1436">
        <v>3</v>
      </c>
      <c r="G149" s="1436"/>
      <c r="H149" s="1436">
        <v>0</v>
      </c>
    </row>
    <row r="150" spans="1:9" s="1321" customFormat="1" ht="15" customHeight="1">
      <c r="A150" s="1399" t="s">
        <v>991</v>
      </c>
      <c r="B150" s="1422"/>
      <c r="C150" s="1422"/>
      <c r="D150" s="1422"/>
      <c r="E150" s="1422"/>
      <c r="F150" s="1436">
        <v>30</v>
      </c>
      <c r="G150" s="1436"/>
      <c r="H150" s="1436">
        <v>0</v>
      </c>
    </row>
    <row r="151" spans="1:9" s="1321" customFormat="1" ht="15" customHeight="1">
      <c r="A151" s="1399" t="s">
        <v>992</v>
      </c>
      <c r="B151" s="1422"/>
      <c r="C151" s="1422"/>
      <c r="D151" s="1422"/>
      <c r="E151" s="1422"/>
      <c r="F151" s="1436">
        <v>25</v>
      </c>
      <c r="G151" s="1436"/>
      <c r="H151" s="1436">
        <v>0</v>
      </c>
    </row>
    <row r="152" spans="1:9" s="1321" customFormat="1" ht="15" customHeight="1">
      <c r="A152" s="1399" t="s">
        <v>583</v>
      </c>
      <c r="B152" s="1422"/>
      <c r="C152" s="1422"/>
      <c r="D152" s="1422"/>
      <c r="E152" s="1422"/>
      <c r="F152" s="1437">
        <f>SUM(F151/F150)</f>
        <v>0.83333333333333337</v>
      </c>
      <c r="G152" s="1437"/>
      <c r="H152" s="1437" t="e">
        <f>SUM(H151/H150)</f>
        <v>#DIV/0!</v>
      </c>
    </row>
    <row r="153" spans="1:9" s="1321" customFormat="1">
      <c r="A153" s="1432"/>
      <c r="B153" s="1374"/>
      <c r="C153" s="1432"/>
      <c r="D153" s="1386"/>
      <c r="E153" s="1432"/>
      <c r="F153" s="1438"/>
      <c r="G153" s="1432"/>
      <c r="H153" s="1354"/>
    </row>
    <row r="154" spans="1:9" s="1321" customFormat="1" ht="12" customHeight="1">
      <c r="A154" s="1316" t="s">
        <v>584</v>
      </c>
      <c r="B154" s="1387"/>
      <c r="C154" s="1387"/>
      <c r="D154" s="1435"/>
      <c r="E154" s="1435"/>
      <c r="F154" s="1435"/>
      <c r="G154" s="1387"/>
      <c r="H154" s="1435"/>
    </row>
    <row r="155" spans="1:9" s="1307" customFormat="1">
      <c r="A155" s="1439" t="s">
        <v>585</v>
      </c>
      <c r="B155" s="1391"/>
      <c r="C155" s="1391"/>
      <c r="D155" s="1440"/>
      <c r="E155" s="1440"/>
      <c r="F155" s="1440"/>
      <c r="G155" s="1391"/>
      <c r="H155" s="1440"/>
      <c r="I155" s="1377"/>
    </row>
    <row r="156" spans="1:9" s="1307" customFormat="1">
      <c r="A156" s="1439" t="s">
        <v>586</v>
      </c>
      <c r="B156" s="1441"/>
      <c r="C156" s="1441"/>
      <c r="D156" s="1442"/>
      <c r="E156" s="1442"/>
      <c r="F156" s="1442"/>
      <c r="G156" s="1382" t="s">
        <v>657</v>
      </c>
      <c r="H156" s="1384"/>
      <c r="I156" s="1377"/>
    </row>
    <row r="157" spans="1:9" s="1321" customFormat="1" ht="15" customHeight="1">
      <c r="A157" s="1443"/>
      <c r="B157" s="1354"/>
      <c r="D157" s="1444"/>
      <c r="E157" s="1444"/>
      <c r="F157" s="1333" t="s">
        <v>587</v>
      </c>
      <c r="G157" s="1354"/>
      <c r="H157" s="1445" t="s">
        <v>3470</v>
      </c>
    </row>
    <row r="158" spans="1:9" s="1321" customFormat="1" ht="15" customHeight="1">
      <c r="A158" s="1377" t="s">
        <v>588</v>
      </c>
      <c r="C158" s="1421"/>
      <c r="D158" s="1307" t="s">
        <v>589</v>
      </c>
      <c r="F158" s="1307" t="s">
        <v>590</v>
      </c>
      <c r="G158" s="1307" t="s">
        <v>2267</v>
      </c>
      <c r="H158" s="1446" t="s">
        <v>591</v>
      </c>
      <c r="I158" s="1377"/>
    </row>
    <row r="159" spans="1:9" s="1321" customFormat="1" ht="15" customHeight="1">
      <c r="A159" s="1399" t="s">
        <v>2204</v>
      </c>
      <c r="B159" s="1422"/>
      <c r="C159" s="1447"/>
      <c r="D159" s="1422" t="s">
        <v>592</v>
      </c>
      <c r="E159" s="1422"/>
      <c r="F159" s="1448" t="s">
        <v>659</v>
      </c>
      <c r="G159" s="1449" t="s">
        <v>664</v>
      </c>
      <c r="H159" s="1422">
        <v>4609004</v>
      </c>
      <c r="I159" s="1377"/>
    </row>
    <row r="160" spans="1:9" s="1321" customFormat="1" ht="15" customHeight="1">
      <c r="A160" s="1399"/>
      <c r="B160" s="1379"/>
      <c r="C160" s="1379"/>
      <c r="D160" s="1379"/>
      <c r="E160" s="1379"/>
      <c r="F160" s="1379"/>
      <c r="G160" s="1379"/>
      <c r="H160" s="1379"/>
      <c r="I160" s="1377"/>
    </row>
    <row r="161" spans="1:9" s="1321" customFormat="1" ht="15" customHeight="1">
      <c r="A161" s="1354"/>
      <c r="B161" s="1382"/>
      <c r="C161" s="1450"/>
      <c r="D161" s="1382"/>
      <c r="E161" s="1382"/>
      <c r="F161" s="1382"/>
      <c r="G161" s="1382"/>
      <c r="H161" s="1382"/>
      <c r="I161" s="1377"/>
    </row>
    <row r="162" spans="1:9" s="1307" customFormat="1" ht="14.25" customHeight="1">
      <c r="A162" s="1316" t="s">
        <v>593</v>
      </c>
      <c r="B162" s="1387"/>
      <c r="C162" s="1387"/>
      <c r="D162" s="1387"/>
      <c r="E162" s="1387"/>
      <c r="F162" s="1387"/>
      <c r="G162" s="1387"/>
      <c r="H162" s="1387"/>
    </row>
    <row r="163" spans="1:9" s="1307" customFormat="1" ht="15" customHeight="1">
      <c r="A163" s="1321" t="s">
        <v>66</v>
      </c>
      <c r="B163" s="1354"/>
      <c r="C163" s="1354"/>
      <c r="D163" s="1354"/>
      <c r="E163" s="1354"/>
      <c r="F163" s="1354"/>
      <c r="G163" s="1354"/>
      <c r="H163" s="1354"/>
    </row>
    <row r="164" spans="1:9" s="1321" customFormat="1" ht="15" customHeight="1">
      <c r="A164" s="1443"/>
      <c r="B164" s="1354"/>
      <c r="D164" s="1444"/>
      <c r="E164" s="1444"/>
      <c r="F164" s="1333" t="s">
        <v>587</v>
      </c>
      <c r="G164" s="1354"/>
      <c r="H164" s="1444"/>
    </row>
    <row r="165" spans="1:9" s="1389" customFormat="1" ht="15" customHeight="1">
      <c r="A165" s="1377"/>
      <c r="B165" s="1321"/>
      <c r="C165" s="1392" t="s">
        <v>67</v>
      </c>
      <c r="D165" s="1307" t="s">
        <v>589</v>
      </c>
      <c r="E165" s="1321"/>
      <c r="F165" s="1307" t="s">
        <v>590</v>
      </c>
      <c r="G165" s="1307" t="s">
        <v>2267</v>
      </c>
      <c r="H165" s="1396"/>
      <c r="I165" s="1439"/>
    </row>
    <row r="166" spans="1:9" s="1389" customFormat="1" ht="15" customHeight="1">
      <c r="A166" s="1451" t="s">
        <v>68</v>
      </c>
      <c r="B166" s="1452" t="s">
        <v>69</v>
      </c>
      <c r="C166" s="1453"/>
      <c r="D166" s="1452" t="s">
        <v>70</v>
      </c>
      <c r="E166" s="1452"/>
      <c r="F166" s="1454" t="s">
        <v>71</v>
      </c>
      <c r="G166" s="1452"/>
      <c r="H166" s="1452"/>
      <c r="I166" s="1455"/>
    </row>
    <row r="167" spans="1:9" s="1389" customFormat="1" ht="15" customHeight="1">
      <c r="A167" s="1452" t="s">
        <v>72</v>
      </c>
      <c r="B167" s="1452"/>
      <c r="C167" s="1453"/>
      <c r="D167" s="1452" t="s">
        <v>73</v>
      </c>
      <c r="E167" s="1452"/>
      <c r="F167" s="1454" t="s">
        <v>74</v>
      </c>
      <c r="G167" s="1452"/>
      <c r="H167" s="1452"/>
    </row>
    <row r="168" spans="1:9" s="1389" customFormat="1" ht="15" customHeight="1">
      <c r="A168" s="1452" t="s">
        <v>75</v>
      </c>
      <c r="B168" s="1456"/>
      <c r="C168" s="1457"/>
      <c r="D168" s="1378" t="s">
        <v>76</v>
      </c>
      <c r="E168" s="1456"/>
      <c r="F168" s="1378" t="s">
        <v>77</v>
      </c>
      <c r="G168" s="1457"/>
      <c r="H168" s="1457"/>
    </row>
    <row r="169" spans="1:9" s="1389" customFormat="1" ht="15" customHeight="1">
      <c r="A169" s="1452" t="s">
        <v>78</v>
      </c>
      <c r="B169" s="1458"/>
      <c r="C169" s="1459"/>
      <c r="D169" s="1378" t="s">
        <v>79</v>
      </c>
      <c r="E169" s="1460"/>
      <c r="F169" s="1378" t="s">
        <v>80</v>
      </c>
      <c r="G169" s="1457"/>
      <c r="H169" s="1458"/>
    </row>
    <row r="170" spans="1:9" s="1389" customFormat="1" ht="15" customHeight="1">
      <c r="A170" s="1452" t="s">
        <v>81</v>
      </c>
      <c r="B170" s="1451"/>
      <c r="C170" s="1461"/>
      <c r="D170" s="1452" t="s">
        <v>82</v>
      </c>
      <c r="E170" s="1461"/>
      <c r="F170" s="1452" t="s">
        <v>83</v>
      </c>
      <c r="G170" s="1461"/>
      <c r="H170" s="1461"/>
    </row>
    <row r="171" spans="1:9" s="1389" customFormat="1" ht="15" customHeight="1">
      <c r="A171" s="1452" t="s">
        <v>84</v>
      </c>
      <c r="B171" s="1451"/>
      <c r="C171" s="1461"/>
      <c r="D171" s="1452" t="s">
        <v>85</v>
      </c>
      <c r="E171" s="1461"/>
      <c r="F171" s="1461"/>
      <c r="G171" s="1461"/>
      <c r="H171" s="1461"/>
    </row>
    <row r="172" spans="1:9" s="1389" customFormat="1" ht="15" customHeight="1">
      <c r="A172" s="1452" t="s">
        <v>86</v>
      </c>
      <c r="B172" s="1451"/>
      <c r="C172" s="1461"/>
      <c r="D172" s="1461" t="s">
        <v>87</v>
      </c>
      <c r="E172" s="1461"/>
      <c r="F172" s="1452" t="s">
        <v>88</v>
      </c>
      <c r="G172" s="1461"/>
      <c r="H172" s="1461"/>
    </row>
    <row r="173" spans="1:9" s="1389" customFormat="1" ht="15" customHeight="1">
      <c r="A173" s="1452" t="s">
        <v>89</v>
      </c>
      <c r="B173" s="1451"/>
      <c r="C173" s="1461"/>
      <c r="D173" s="1452" t="s">
        <v>90</v>
      </c>
      <c r="E173" s="1461"/>
      <c r="F173" s="1452" t="s">
        <v>91</v>
      </c>
      <c r="G173" s="1461"/>
      <c r="H173" s="1461"/>
    </row>
    <row r="174" spans="1:9" s="1389" customFormat="1" ht="13.9" customHeight="1">
      <c r="A174" s="1355" t="s">
        <v>3478</v>
      </c>
      <c r="B174" s="1462"/>
      <c r="C174" s="1360"/>
      <c r="D174" s="1463" t="s">
        <v>3479</v>
      </c>
      <c r="E174" s="1464"/>
      <c r="F174" s="1463" t="s">
        <v>3480</v>
      </c>
      <c r="G174" s="1464"/>
      <c r="H174" s="1464"/>
    </row>
    <row r="175" spans="1:9" s="1307" customFormat="1">
      <c r="A175" s="1316" t="s">
        <v>3481</v>
      </c>
      <c r="B175" s="1465"/>
      <c r="C175" s="1466" t="s">
        <v>3482</v>
      </c>
      <c r="D175" s="1467"/>
      <c r="E175" s="1466" t="s">
        <v>3483</v>
      </c>
      <c r="F175" s="1467"/>
      <c r="G175" s="1466" t="s">
        <v>3484</v>
      </c>
      <c r="H175" s="1467"/>
    </row>
    <row r="176" spans="1:9" s="1389" customFormat="1" ht="15" customHeight="1">
      <c r="A176" s="1399" t="s">
        <v>3485</v>
      </c>
      <c r="B176" s="1451"/>
      <c r="C176" s="1468" t="s">
        <v>3468</v>
      </c>
      <c r="D176" s="1468"/>
      <c r="E176" s="1469" t="s">
        <v>3486</v>
      </c>
      <c r="F176" s="1470"/>
      <c r="G176" s="1469">
        <v>250</v>
      </c>
      <c r="H176" s="1461"/>
    </row>
    <row r="177" spans="1:8" s="1321" customFormat="1" ht="15" customHeight="1">
      <c r="A177" s="1399" t="s">
        <v>3487</v>
      </c>
      <c r="B177" s="1471"/>
      <c r="C177" s="1472" t="s">
        <v>3468</v>
      </c>
      <c r="D177" s="1473"/>
      <c r="E177" s="1459"/>
      <c r="F177" s="1474"/>
      <c r="G177" s="1459"/>
      <c r="H177" s="1459"/>
    </row>
    <row r="178" spans="1:8" s="1321" customFormat="1" ht="15" customHeight="1">
      <c r="A178" s="1399" t="s">
        <v>3488</v>
      </c>
      <c r="B178" s="1471"/>
      <c r="C178" s="1342"/>
      <c r="D178" s="1473"/>
      <c r="E178" s="1459" t="s">
        <v>3489</v>
      </c>
      <c r="F178" s="1474"/>
      <c r="G178" s="1459"/>
      <c r="H178" s="1459"/>
    </row>
    <row r="179" spans="1:8" s="1321" customFormat="1" ht="15" customHeight="1">
      <c r="A179" s="1399" t="s">
        <v>3490</v>
      </c>
      <c r="B179" s="1475"/>
      <c r="C179" s="1476" t="s">
        <v>2319</v>
      </c>
      <c r="D179" s="1472"/>
      <c r="E179" s="1475" t="s">
        <v>3468</v>
      </c>
      <c r="F179" s="1475"/>
      <c r="G179" s="1475"/>
      <c r="H179" s="1477"/>
    </row>
    <row r="180" spans="1:8" s="1321" customFormat="1" ht="15" customHeight="1">
      <c r="A180" s="1399" t="s">
        <v>3491</v>
      </c>
      <c r="B180" s="1399"/>
      <c r="C180" s="1476" t="s">
        <v>2319</v>
      </c>
      <c r="D180" s="1476"/>
      <c r="E180" s="1478" t="s">
        <v>2319</v>
      </c>
      <c r="F180" s="1478"/>
      <c r="G180" s="1478" t="s">
        <v>2319</v>
      </c>
      <c r="H180" s="1399"/>
    </row>
    <row r="181" spans="1:8" s="1307" customFormat="1">
      <c r="A181" s="2393" t="s">
        <v>3492</v>
      </c>
      <c r="B181" s="2394"/>
      <c r="C181" s="2394"/>
      <c r="D181" s="1461"/>
      <c r="E181" s="1469" t="s">
        <v>3493</v>
      </c>
      <c r="F181" s="1470"/>
      <c r="G181" s="1469"/>
      <c r="H181" s="1461"/>
    </row>
    <row r="182" spans="1:8" s="1307" customFormat="1">
      <c r="A182" s="1479" t="s">
        <v>3494</v>
      </c>
      <c r="B182" s="1480"/>
      <c r="C182" s="1480"/>
      <c r="D182" s="1360"/>
      <c r="E182" s="1360"/>
      <c r="F182" s="1481"/>
      <c r="G182" s="1360"/>
      <c r="H182" s="1360"/>
    </row>
    <row r="183" spans="1:8" s="1307" customFormat="1">
      <c r="A183" s="1479" t="s">
        <v>3495</v>
      </c>
      <c r="B183" s="1480"/>
      <c r="C183" s="1480"/>
      <c r="D183" s="1360"/>
      <c r="E183" s="1360"/>
      <c r="F183" s="1481"/>
      <c r="G183" s="1360"/>
      <c r="H183" s="1360"/>
    </row>
    <row r="184" spans="1:8" s="1307" customFormat="1">
      <c r="A184" s="1479"/>
      <c r="B184" s="1480"/>
      <c r="C184" s="1480"/>
      <c r="D184" s="1360"/>
      <c r="E184" s="1360"/>
      <c r="F184" s="1481"/>
      <c r="G184" s="1360"/>
      <c r="H184" s="1360"/>
    </row>
    <row r="185" spans="1:8" s="1307" customFormat="1">
      <c r="A185" s="1360" t="s">
        <v>3496</v>
      </c>
      <c r="B185" s="1360"/>
      <c r="C185" s="1482"/>
      <c r="D185" s="1483"/>
      <c r="E185" s="1484"/>
      <c r="F185" s="1484"/>
      <c r="G185" s="1484"/>
      <c r="H185" s="1360"/>
    </row>
    <row r="186" spans="1:8" s="1307" customFormat="1">
      <c r="A186" s="1360" t="s">
        <v>3497</v>
      </c>
      <c r="B186" s="1360"/>
      <c r="C186" s="1482"/>
      <c r="D186" s="1483"/>
      <c r="E186" s="1484"/>
      <c r="F186" s="1484"/>
      <c r="G186" s="1484"/>
      <c r="H186" s="1360"/>
    </row>
    <row r="187" spans="1:8" s="1307" customFormat="1">
      <c r="A187" s="1360"/>
      <c r="B187" s="1480"/>
      <c r="C187" s="1480"/>
      <c r="D187" s="1360"/>
      <c r="E187" s="1360"/>
      <c r="F187" s="1481"/>
      <c r="G187" s="1360"/>
      <c r="H187" s="1360"/>
    </row>
    <row r="188" spans="1:8" s="1307" customFormat="1">
      <c r="A188" s="1360" t="s">
        <v>3498</v>
      </c>
      <c r="B188" s="1480"/>
      <c r="C188" s="1480"/>
      <c r="D188" s="1360"/>
      <c r="E188" s="1360"/>
      <c r="F188" s="1481"/>
      <c r="G188" s="1360"/>
      <c r="H188" s="1360"/>
    </row>
    <row r="189" spans="1:8" s="1307" customFormat="1">
      <c r="A189" s="1360" t="s">
        <v>3499</v>
      </c>
      <c r="B189" s="1480"/>
      <c r="C189" s="1480"/>
      <c r="D189" s="1360"/>
      <c r="E189" s="1360"/>
      <c r="F189" s="1481"/>
      <c r="G189" s="1360"/>
      <c r="H189" s="1360"/>
    </row>
    <row r="190" spans="1:8" s="1307" customFormat="1">
      <c r="A190" s="1360" t="s">
        <v>3500</v>
      </c>
      <c r="B190" s="1480"/>
      <c r="C190" s="1480"/>
      <c r="D190" s="1360"/>
      <c r="E190" s="1360"/>
      <c r="F190" s="1481"/>
      <c r="G190" s="1360"/>
      <c r="H190" s="1360"/>
    </row>
    <row r="191" spans="1:8" s="1321" customFormat="1" ht="15" customHeight="1">
      <c r="A191" s="1360"/>
      <c r="B191" s="1480"/>
      <c r="C191" s="1480"/>
      <c r="D191" s="1360"/>
      <c r="E191" s="1360"/>
      <c r="F191" s="1481"/>
      <c r="G191" s="1360"/>
      <c r="H191" s="1360"/>
    </row>
    <row r="192" spans="1:8" s="1377" customFormat="1">
      <c r="A192" s="2400" t="s">
        <v>3501</v>
      </c>
      <c r="B192" s="2401"/>
      <c r="C192" s="2401"/>
      <c r="D192" s="2401"/>
      <c r="E192" s="2401"/>
      <c r="F192" s="2401"/>
      <c r="G192" s="2401"/>
      <c r="H192" s="2401"/>
    </row>
    <row r="193" spans="1:8" s="1321" customFormat="1">
      <c r="A193" s="2400" t="s">
        <v>3502</v>
      </c>
      <c r="B193" s="2402"/>
      <c r="C193" s="2402"/>
      <c r="D193" s="2402"/>
      <c r="E193" s="2402"/>
      <c r="F193" s="2402"/>
      <c r="G193" s="2402"/>
      <c r="H193" s="2402"/>
    </row>
    <row r="194" spans="1:8" s="1321" customFormat="1"/>
    <row r="195" spans="1:8" s="1321" customFormat="1">
      <c r="A195" s="1316" t="s">
        <v>3503</v>
      </c>
      <c r="B195" s="1465"/>
      <c r="C195" s="1466"/>
      <c r="D195" s="1467"/>
      <c r="E195" s="1466"/>
      <c r="F195" s="1467"/>
      <c r="G195" s="1466"/>
      <c r="H195" s="1467"/>
    </row>
    <row r="196" spans="1:8" s="1321" customFormat="1">
      <c r="A196" s="1321" t="s">
        <v>3504</v>
      </c>
      <c r="B196" s="1354"/>
      <c r="C196" s="1485"/>
      <c r="D196" s="1354"/>
      <c r="E196" s="1354"/>
      <c r="F196" s="1486"/>
      <c r="G196" s="1445"/>
      <c r="H196" s="1445" t="s">
        <v>3468</v>
      </c>
    </row>
    <row r="197" spans="1:8" s="1321" customFormat="1">
      <c r="A197" s="1321" t="s">
        <v>3505</v>
      </c>
      <c r="B197" s="1354"/>
      <c r="C197" s="1485"/>
      <c r="D197" s="1354"/>
      <c r="E197" s="1354"/>
      <c r="F197" s="1486"/>
      <c r="G197" s="1354"/>
      <c r="H197" s="1354"/>
    </row>
    <row r="198" spans="1:8" s="1321" customFormat="1">
      <c r="A198" s="1354" t="s">
        <v>3506</v>
      </c>
      <c r="B198" s="1487"/>
      <c r="C198" s="1488"/>
      <c r="D198" s="1360"/>
      <c r="E198" s="1360"/>
      <c r="F198" s="1481"/>
      <c r="G198" s="1360"/>
      <c r="H198" s="1360"/>
    </row>
    <row r="199" spans="1:8" s="1321" customFormat="1">
      <c r="A199" s="1399" t="s">
        <v>3507</v>
      </c>
      <c r="B199" s="1489"/>
      <c r="C199" s="1490"/>
      <c r="D199" s="1425"/>
      <c r="E199" s="1489"/>
      <c r="F199" s="1341" t="s">
        <v>3508</v>
      </c>
      <c r="G199" s="1489"/>
      <c r="H199" s="1491"/>
    </row>
    <row r="200" spans="1:8" s="1321" customFormat="1">
      <c r="A200" s="1354"/>
      <c r="B200" s="1485"/>
      <c r="C200" s="1444"/>
      <c r="D200" s="1492"/>
      <c r="E200" s="1485"/>
      <c r="F200" s="1349"/>
      <c r="G200" s="1485"/>
      <c r="H200" s="1488"/>
    </row>
    <row r="201" spans="1:8" s="1321" customFormat="1">
      <c r="A201" s="1316" t="s">
        <v>3509</v>
      </c>
      <c r="B201" s="1387"/>
      <c r="C201" s="1418"/>
      <c r="D201" s="1387"/>
      <c r="E201" s="1387"/>
      <c r="F201" s="1493"/>
      <c r="G201" s="1387"/>
      <c r="H201" s="1387"/>
    </row>
    <row r="202" spans="1:8" s="1321" customFormat="1">
      <c r="A202" s="2396" t="s">
        <v>3510</v>
      </c>
      <c r="B202" s="2397"/>
      <c r="C202" s="2397"/>
      <c r="D202" s="2397"/>
      <c r="E202" s="2397"/>
      <c r="F202" s="2397"/>
      <c r="G202" s="2397"/>
      <c r="H202" s="2397"/>
    </row>
    <row r="203" spans="1:8" s="1321" customFormat="1">
      <c r="C203" s="1392"/>
      <c r="F203" s="1313"/>
    </row>
    <row r="204" spans="1:8" s="1321" customFormat="1">
      <c r="A204" s="1399" t="s">
        <v>3511</v>
      </c>
      <c r="B204" s="1489"/>
      <c r="C204" s="1399" t="s">
        <v>3512</v>
      </c>
      <c r="D204" s="1489"/>
      <c r="E204" s="1489"/>
      <c r="F204" s="1494"/>
      <c r="G204" s="1489"/>
      <c r="H204" s="1489"/>
    </row>
    <row r="205" spans="1:8" s="1321" customFormat="1">
      <c r="A205" s="1399" t="s">
        <v>3513</v>
      </c>
      <c r="B205" s="1366"/>
      <c r="C205" s="1366" t="s">
        <v>3514</v>
      </c>
      <c r="D205" s="1366"/>
      <c r="E205" s="1366"/>
      <c r="F205" s="1495"/>
      <c r="G205" s="1366"/>
      <c r="H205" s="1366"/>
    </row>
    <row r="206" spans="1:8" s="1321" customFormat="1">
      <c r="A206" s="1399" t="s">
        <v>3515</v>
      </c>
      <c r="B206" s="1366"/>
      <c r="C206" s="1366"/>
      <c r="D206" s="1366"/>
      <c r="E206" s="1366" t="s">
        <v>3516</v>
      </c>
      <c r="F206" s="1495"/>
      <c r="G206" s="1366"/>
      <c r="H206" s="1366"/>
    </row>
    <row r="207" spans="1:8" s="1321" customFormat="1">
      <c r="A207" s="1399" t="s">
        <v>3517</v>
      </c>
      <c r="B207" s="1399"/>
      <c r="C207" s="1399" t="s">
        <v>2204</v>
      </c>
      <c r="D207" s="1399"/>
      <c r="E207" s="1399"/>
      <c r="F207" s="1496"/>
      <c r="G207" s="1399"/>
      <c r="H207" s="1399"/>
    </row>
    <row r="208" spans="1:8" s="1321" customFormat="1">
      <c r="A208" s="1399" t="s">
        <v>3518</v>
      </c>
      <c r="B208" s="1399" t="s">
        <v>3519</v>
      </c>
      <c r="C208" s="1399"/>
      <c r="D208" s="1399"/>
      <c r="E208" s="1399" t="s">
        <v>3520</v>
      </c>
      <c r="F208" s="1496"/>
      <c r="G208" s="1399"/>
      <c r="H208" s="1399"/>
    </row>
    <row r="209" spans="1:8" s="1321" customFormat="1">
      <c r="A209" s="1399" t="s">
        <v>2253</v>
      </c>
      <c r="B209" s="1399" t="s">
        <v>665</v>
      </c>
      <c r="C209" s="1399"/>
      <c r="D209" s="1399"/>
      <c r="E209" s="1399"/>
      <c r="F209" s="1496"/>
      <c r="G209" s="1399"/>
      <c r="H209" s="1399"/>
    </row>
    <row r="210" spans="1:8" s="1321" customFormat="1">
      <c r="A210" s="1399" t="s">
        <v>3521</v>
      </c>
      <c r="B210" s="1497" t="s">
        <v>664</v>
      </c>
      <c r="C210" s="1399"/>
      <c r="D210" s="1399"/>
      <c r="E210" s="1399"/>
      <c r="F210" s="1496"/>
      <c r="G210" s="1399"/>
      <c r="H210" s="1399"/>
    </row>
    <row r="211" spans="1:8" s="1321" customFormat="1">
      <c r="A211" s="1382"/>
      <c r="B211" s="1498"/>
      <c r="C211" s="1382"/>
      <c r="D211" s="1498"/>
      <c r="E211" s="1498"/>
      <c r="F211" s="1498"/>
      <c r="G211" s="1498"/>
      <c r="H211" s="1498"/>
    </row>
    <row r="212" spans="1:8" s="1321" customFormat="1">
      <c r="A212" s="1382"/>
      <c r="B212" s="1391"/>
      <c r="C212" s="1382"/>
      <c r="D212" s="1391"/>
      <c r="E212" s="1391"/>
      <c r="F212" s="1499"/>
      <c r="G212" s="1499"/>
      <c r="H212" s="1499"/>
    </row>
    <row r="213" spans="1:8" s="1321" customFormat="1" ht="15">
      <c r="A213" s="1351"/>
      <c r="B213" s="1382"/>
      <c r="C213" s="1382"/>
      <c r="D213" s="1382"/>
      <c r="E213" s="1382"/>
      <c r="F213" s="1500"/>
      <c r="G213" s="1500"/>
      <c r="H213" s="1500"/>
    </row>
    <row r="214" spans="1:8" s="1307" customFormat="1" ht="15">
      <c r="A214" s="1351"/>
      <c r="B214" s="1382"/>
      <c r="C214" s="1351"/>
      <c r="D214" s="1382"/>
      <c r="E214" s="1382"/>
      <c r="F214" s="1500"/>
      <c r="G214" s="1500"/>
      <c r="H214" s="1500"/>
    </row>
    <row r="215" spans="1:8" s="1307" customFormat="1" ht="15">
      <c r="A215" s="1351"/>
      <c r="B215" s="1351"/>
      <c r="C215" s="1351"/>
      <c r="D215" s="1351"/>
      <c r="E215" s="1351"/>
      <c r="F215" s="1501"/>
      <c r="G215" s="1501"/>
      <c r="H215" s="1501"/>
    </row>
    <row r="216" spans="1:8" s="1321" customFormat="1" ht="15">
      <c r="A216" s="1351"/>
      <c r="B216" s="1351"/>
      <c r="C216" s="1351"/>
      <c r="D216" s="1351"/>
      <c r="E216" s="1351"/>
      <c r="F216" s="1501"/>
      <c r="G216" s="1501"/>
      <c r="H216" s="1501"/>
    </row>
    <row r="217" spans="1:8" s="1321" customFormat="1" ht="15.75">
      <c r="A217" s="1502"/>
      <c r="B217" s="1351"/>
      <c r="C217" s="1351"/>
      <c r="D217" s="1351"/>
      <c r="E217" s="1351"/>
      <c r="F217" s="1501"/>
      <c r="G217" s="1501"/>
      <c r="H217" s="1501"/>
    </row>
    <row r="218" spans="1:8" s="1321" customFormat="1" ht="15">
      <c r="A218" s="1391"/>
      <c r="B218" s="1351"/>
      <c r="C218" s="1351"/>
      <c r="D218" s="1351"/>
      <c r="E218" s="1351"/>
      <c r="F218" s="1501"/>
      <c r="G218" s="1501"/>
      <c r="H218" s="1501"/>
    </row>
    <row r="219" spans="1:8" s="1321" customFormat="1" ht="15.75">
      <c r="A219" s="1391"/>
      <c r="B219" s="1351"/>
      <c r="C219" s="1502"/>
      <c r="D219" s="1351"/>
      <c r="E219" s="1351"/>
      <c r="F219" s="1501"/>
      <c r="G219" s="1501"/>
      <c r="H219" s="1501"/>
    </row>
    <row r="220" spans="1:8" s="1321" customFormat="1" ht="15.75">
      <c r="A220" s="1391"/>
      <c r="B220" s="1502"/>
      <c r="C220" s="1503"/>
      <c r="D220" s="1502"/>
      <c r="E220" s="1502"/>
      <c r="F220" s="1504"/>
      <c r="G220" s="1504"/>
      <c r="H220" s="1501"/>
    </row>
    <row r="221" spans="1:8" s="1307" customFormat="1">
      <c r="A221" s="1391"/>
      <c r="B221" s="1391"/>
      <c r="C221" s="1391"/>
      <c r="D221" s="1391"/>
      <c r="E221" s="1391"/>
      <c r="F221" s="1505"/>
      <c r="G221" s="1391"/>
      <c r="H221" s="1499"/>
    </row>
    <row r="222" spans="1:8" s="1321" customFormat="1">
      <c r="A222" s="1391"/>
      <c r="B222" s="1391"/>
      <c r="C222" s="1391"/>
      <c r="D222" s="1391"/>
      <c r="E222" s="1391"/>
      <c r="F222" s="1499"/>
      <c r="G222" s="1391"/>
      <c r="H222" s="1499"/>
    </row>
    <row r="223" spans="1:8" s="1321" customFormat="1">
      <c r="A223" s="1391"/>
      <c r="B223" s="1391"/>
      <c r="C223" s="1391"/>
      <c r="D223" s="1391"/>
      <c r="E223" s="1391"/>
      <c r="F223" s="1499"/>
      <c r="G223" s="1391"/>
      <c r="H223" s="1499"/>
    </row>
    <row r="224" spans="1:8" s="1321" customFormat="1">
      <c r="A224" s="1391"/>
      <c r="B224" s="1391"/>
      <c r="C224" s="1391"/>
      <c r="D224" s="1391"/>
      <c r="E224" s="1391"/>
      <c r="F224" s="1505"/>
      <c r="G224" s="1391"/>
      <c r="H224" s="1499"/>
    </row>
    <row r="225" spans="1:8" s="1321" customFormat="1">
      <c r="A225" s="1391"/>
      <c r="B225" s="1391"/>
      <c r="C225" s="1391"/>
      <c r="D225" s="1391"/>
      <c r="E225" s="1391"/>
      <c r="F225" s="1505"/>
      <c r="G225" s="1391"/>
      <c r="H225" s="1499"/>
    </row>
    <row r="226" spans="1:8" s="1321" customFormat="1">
      <c r="A226" s="1391"/>
      <c r="B226" s="1391"/>
      <c r="C226" s="1391"/>
      <c r="D226" s="1391"/>
      <c r="E226" s="1391"/>
      <c r="F226" s="1499"/>
      <c r="G226" s="1391"/>
      <c r="H226" s="1499"/>
    </row>
    <row r="227" spans="1:8" s="1321" customFormat="1">
      <c r="A227" s="1391"/>
      <c r="B227" s="1391"/>
      <c r="C227" s="1391"/>
      <c r="D227" s="1391"/>
      <c r="E227" s="1391"/>
      <c r="F227" s="1499"/>
      <c r="G227" s="1391"/>
      <c r="H227" s="1499"/>
    </row>
    <row r="228" spans="1:8" s="1321" customFormat="1">
      <c r="A228" s="1391"/>
      <c r="B228" s="1391"/>
      <c r="C228" s="1391"/>
      <c r="D228" s="1391"/>
      <c r="E228" s="1391"/>
      <c r="F228" s="1499"/>
      <c r="G228" s="1391"/>
      <c r="H228" s="1499"/>
    </row>
    <row r="229" spans="1:8" s="1321" customFormat="1">
      <c r="A229" s="1391"/>
      <c r="B229" s="1391"/>
      <c r="C229" s="1391"/>
      <c r="D229" s="1391"/>
      <c r="E229" s="1391"/>
      <c r="F229" s="1499"/>
      <c r="G229" s="1391"/>
      <c r="H229" s="1499"/>
    </row>
    <row r="230" spans="1:8" s="1321" customFormat="1">
      <c r="A230" s="1391"/>
      <c r="B230" s="1391"/>
      <c r="C230" s="1391"/>
      <c r="D230" s="1391"/>
      <c r="E230" s="1391"/>
      <c r="F230" s="1499"/>
      <c r="G230" s="1391"/>
      <c r="H230" s="1499"/>
    </row>
    <row r="231" spans="1:8" s="1321" customFormat="1">
      <c r="A231" s="1391"/>
      <c r="B231" s="1391"/>
      <c r="C231" s="1391"/>
      <c r="D231" s="1391"/>
      <c r="E231" s="1391"/>
      <c r="F231" s="1499"/>
      <c r="G231" s="1391"/>
      <c r="H231" s="1499"/>
    </row>
    <row r="232" spans="1:8" s="1321" customFormat="1">
      <c r="A232" s="1391"/>
      <c r="B232" s="1391"/>
      <c r="C232" s="1391"/>
      <c r="D232" s="1391"/>
      <c r="E232" s="1391"/>
      <c r="F232" s="1499"/>
      <c r="G232" s="1391"/>
      <c r="H232" s="1499"/>
    </row>
    <row r="233" spans="1:8" s="1321" customFormat="1">
      <c r="A233" s="1391"/>
      <c r="B233" s="1391"/>
      <c r="C233" s="1391"/>
      <c r="D233" s="1391"/>
      <c r="E233" s="1391"/>
      <c r="F233" s="1499"/>
      <c r="G233" s="1391"/>
      <c r="H233" s="1499"/>
    </row>
    <row r="234" spans="1:8" s="1321" customFormat="1">
      <c r="A234" s="1391"/>
      <c r="B234" s="1391"/>
      <c r="C234" s="1391"/>
      <c r="D234" s="1391"/>
      <c r="E234" s="1391"/>
      <c r="F234" s="1499"/>
      <c r="G234" s="1391"/>
      <c r="H234" s="1499"/>
    </row>
    <row r="235" spans="1:8" s="1321" customFormat="1">
      <c r="A235" s="1391"/>
      <c r="B235" s="1391"/>
      <c r="C235" s="1391"/>
      <c r="D235" s="1391"/>
      <c r="E235" s="1391"/>
      <c r="F235" s="1499"/>
      <c r="G235" s="1391"/>
      <c r="H235" s="1499"/>
    </row>
    <row r="236" spans="1:8" s="1321" customFormat="1">
      <c r="A236" s="1391"/>
      <c r="B236" s="1391"/>
      <c r="C236" s="1391"/>
      <c r="D236" s="1391"/>
      <c r="E236" s="1391"/>
      <c r="F236" s="1499"/>
      <c r="G236" s="1391"/>
      <c r="H236" s="1499"/>
    </row>
    <row r="237" spans="1:8" s="1321" customFormat="1">
      <c r="A237" s="1506"/>
      <c r="B237" s="1391"/>
      <c r="C237" s="1391"/>
      <c r="D237" s="1391"/>
      <c r="E237" s="1391"/>
      <c r="F237" s="1499"/>
      <c r="G237" s="1391"/>
      <c r="H237" s="1499"/>
    </row>
    <row r="238" spans="1:8" s="1321" customFormat="1">
      <c r="A238" s="1391"/>
      <c r="B238" s="1391"/>
      <c r="C238" s="1391"/>
      <c r="D238" s="1391"/>
      <c r="E238" s="1391"/>
      <c r="F238" s="1499"/>
      <c r="G238" s="1391"/>
      <c r="H238" s="1499"/>
    </row>
    <row r="239" spans="1:8" s="1321" customFormat="1">
      <c r="A239" s="1391"/>
      <c r="B239" s="1498"/>
      <c r="C239" s="1391"/>
      <c r="D239" s="1391"/>
      <c r="E239" s="1391"/>
      <c r="F239" s="1499"/>
      <c r="G239" s="1391"/>
      <c r="H239" s="1499"/>
    </row>
    <row r="240" spans="1:8" s="1321" customFormat="1">
      <c r="A240" s="1391"/>
      <c r="B240" s="1391"/>
      <c r="C240" s="1391"/>
      <c r="D240" s="1391"/>
      <c r="E240" s="1391"/>
      <c r="F240" s="1499"/>
      <c r="G240" s="1391"/>
      <c r="H240" s="1499"/>
    </row>
    <row r="241" spans="1:8" s="1321" customFormat="1">
      <c r="A241" s="1391"/>
      <c r="B241" s="1391"/>
      <c r="C241" s="1391"/>
      <c r="D241" s="1391"/>
      <c r="E241" s="1391"/>
      <c r="F241" s="1499"/>
      <c r="G241" s="1391"/>
      <c r="H241" s="1499"/>
    </row>
    <row r="242" spans="1:8" s="1321" customFormat="1">
      <c r="A242" s="1391"/>
      <c r="B242" s="1391"/>
      <c r="C242" s="1391"/>
      <c r="D242" s="1391"/>
      <c r="E242" s="1391"/>
      <c r="F242" s="1499"/>
      <c r="G242" s="1391"/>
      <c r="H242" s="1499"/>
    </row>
    <row r="243" spans="1:8" s="1321" customFormat="1">
      <c r="A243" s="1391"/>
      <c r="B243" s="1391"/>
      <c r="C243" s="1391"/>
      <c r="D243" s="1391"/>
      <c r="E243" s="1391"/>
      <c r="F243" s="1499"/>
      <c r="G243" s="1391"/>
      <c r="H243" s="1499"/>
    </row>
    <row r="244" spans="1:8" s="1321" customFormat="1">
      <c r="A244" s="1391"/>
      <c r="B244" s="1391"/>
      <c r="C244" s="1391"/>
      <c r="D244" s="1391"/>
      <c r="E244" s="1391"/>
      <c r="F244" s="1499"/>
      <c r="G244" s="1391"/>
      <c r="H244" s="1499"/>
    </row>
    <row r="245" spans="1:8" s="1321" customFormat="1">
      <c r="A245" s="1391"/>
      <c r="B245" s="1391"/>
      <c r="C245" s="1391"/>
      <c r="D245" s="1391"/>
      <c r="E245" s="1391"/>
      <c r="F245" s="1499"/>
      <c r="G245" s="1391"/>
      <c r="H245" s="1499"/>
    </row>
    <row r="246" spans="1:8" s="1321" customFormat="1">
      <c r="A246" s="1391"/>
      <c r="B246" s="1391"/>
      <c r="C246" s="1391"/>
      <c r="D246" s="1391"/>
      <c r="E246" s="1391"/>
      <c r="F246" s="1499"/>
      <c r="G246" s="1391"/>
      <c r="H246" s="1499"/>
    </row>
    <row r="247" spans="1:8" s="1321" customFormat="1">
      <c r="A247" s="1391"/>
      <c r="B247" s="1391"/>
      <c r="C247" s="1391"/>
      <c r="D247" s="1391"/>
      <c r="E247" s="1391"/>
      <c r="F247" s="1499"/>
      <c r="G247" s="1391"/>
      <c r="H247" s="1499"/>
    </row>
    <row r="248" spans="1:8" s="1321" customFormat="1">
      <c r="A248" s="1391"/>
      <c r="B248" s="1391"/>
      <c r="C248" s="1391"/>
      <c r="D248" s="1391"/>
      <c r="E248" s="1391"/>
      <c r="F248" s="1499"/>
      <c r="G248" s="1391"/>
      <c r="H248" s="1499"/>
    </row>
    <row r="249" spans="1:8" s="1321" customFormat="1">
      <c r="A249" s="1391"/>
      <c r="B249" s="1391"/>
      <c r="C249" s="1391"/>
      <c r="D249" s="1391"/>
      <c r="E249" s="1391"/>
      <c r="F249" s="1499"/>
      <c r="G249" s="1391"/>
      <c r="H249" s="1499"/>
    </row>
    <row r="250" spans="1:8" s="1321" customFormat="1">
      <c r="A250" s="1506"/>
      <c r="B250" s="1391"/>
      <c r="C250" s="1391"/>
      <c r="D250" s="1391"/>
      <c r="E250" s="1391"/>
      <c r="F250" s="1499"/>
      <c r="G250" s="1391"/>
      <c r="H250" s="1499"/>
    </row>
    <row r="251" spans="1:8" s="1321" customFormat="1">
      <c r="A251" s="1391"/>
      <c r="B251" s="1391"/>
      <c r="C251" s="1391"/>
      <c r="D251" s="1391"/>
      <c r="E251" s="1391"/>
      <c r="F251" s="1499"/>
      <c r="G251" s="1391"/>
      <c r="H251" s="1499"/>
    </row>
    <row r="252" spans="1:8" s="1321" customFormat="1">
      <c r="A252" s="1382"/>
      <c r="B252" s="1391"/>
      <c r="C252" s="1391"/>
      <c r="D252" s="1391"/>
      <c r="E252" s="1391"/>
      <c r="F252" s="1499"/>
      <c r="G252" s="1391"/>
      <c r="H252" s="1499"/>
    </row>
    <row r="253" spans="1:8" s="1321" customFormat="1">
      <c r="A253" s="1391"/>
      <c r="B253" s="1391"/>
      <c r="C253" s="1391"/>
      <c r="D253" s="1391"/>
      <c r="E253" s="1391"/>
      <c r="F253" s="1499"/>
      <c r="G253" s="1391"/>
      <c r="H253" s="1499"/>
    </row>
    <row r="254" spans="1:8" s="1321" customFormat="1">
      <c r="A254" s="1382"/>
      <c r="B254" s="1391"/>
      <c r="C254" s="1382"/>
      <c r="D254" s="1391"/>
      <c r="E254" s="1391"/>
      <c r="F254" s="1499"/>
      <c r="G254" s="1391"/>
      <c r="H254" s="1499"/>
    </row>
    <row r="255" spans="1:8" s="1321" customFormat="1">
      <c r="A255" s="1391"/>
      <c r="B255" s="1382"/>
      <c r="C255" s="1391"/>
      <c r="D255" s="1382"/>
      <c r="E255" s="1382"/>
      <c r="F255" s="1500"/>
      <c r="G255" s="1382"/>
      <c r="H255" s="1500"/>
    </row>
    <row r="256" spans="1:8" s="1307" customFormat="1">
      <c r="A256" s="1391"/>
      <c r="B256" s="1391"/>
      <c r="C256" s="1382"/>
      <c r="D256" s="1391"/>
      <c r="E256" s="1391"/>
      <c r="F256" s="1499"/>
      <c r="G256" s="1391"/>
      <c r="H256" s="1499"/>
    </row>
    <row r="257" spans="1:8" s="1321" customFormat="1">
      <c r="A257" s="1391"/>
      <c r="B257" s="1382"/>
      <c r="C257" s="1391"/>
      <c r="D257" s="1382"/>
      <c r="E257" s="1382"/>
      <c r="F257" s="1500"/>
      <c r="G257" s="1382"/>
      <c r="H257" s="1499"/>
    </row>
    <row r="258" spans="1:8" s="1307" customFormat="1">
      <c r="A258" s="1391"/>
      <c r="B258" s="1391"/>
      <c r="C258" s="1391"/>
      <c r="D258" s="1391"/>
      <c r="E258" s="1391"/>
      <c r="F258" s="1499"/>
      <c r="G258" s="1391"/>
      <c r="H258" s="1499"/>
    </row>
    <row r="259" spans="1:8" s="1321" customFormat="1">
      <c r="A259" s="1391"/>
      <c r="B259" s="1391"/>
      <c r="C259" s="1391"/>
      <c r="D259" s="1391"/>
      <c r="E259" s="1391"/>
      <c r="F259" s="1499"/>
      <c r="G259" s="1391"/>
      <c r="H259" s="1499"/>
    </row>
    <row r="260" spans="1:8" s="1321" customFormat="1">
      <c r="A260" s="1391"/>
      <c r="B260" s="1391"/>
      <c r="C260" s="1391"/>
      <c r="D260" s="1391"/>
      <c r="E260" s="1391"/>
      <c r="F260" s="1499"/>
      <c r="G260" s="1391"/>
      <c r="H260" s="1499"/>
    </row>
    <row r="261" spans="1:8" s="1321" customFormat="1">
      <c r="A261" s="1391"/>
      <c r="B261" s="1391"/>
      <c r="C261" s="1391"/>
      <c r="D261" s="1391"/>
      <c r="E261" s="1391"/>
      <c r="F261" s="1499"/>
      <c r="G261" s="1391"/>
      <c r="H261" s="1499"/>
    </row>
    <row r="262" spans="1:8" s="1321" customFormat="1">
      <c r="A262" s="1391"/>
      <c r="B262" s="1391"/>
      <c r="C262" s="1391"/>
      <c r="D262" s="1391"/>
      <c r="E262" s="1391"/>
      <c r="F262" s="1499"/>
      <c r="G262" s="1391"/>
      <c r="H262" s="1499"/>
    </row>
    <row r="263" spans="1:8" s="1321" customFormat="1">
      <c r="A263" s="1382"/>
      <c r="B263" s="1391"/>
      <c r="C263" s="1391"/>
      <c r="D263" s="1391"/>
      <c r="E263" s="1391"/>
      <c r="F263" s="1499"/>
      <c r="G263" s="1391"/>
      <c r="H263" s="1499"/>
    </row>
    <row r="264" spans="1:8" s="1321" customFormat="1">
      <c r="A264" s="1391"/>
      <c r="B264" s="1391"/>
      <c r="C264" s="1391"/>
      <c r="D264" s="1391"/>
      <c r="E264" s="1391"/>
      <c r="F264" s="1499"/>
      <c r="G264" s="1391"/>
      <c r="H264" s="1499"/>
    </row>
    <row r="265" spans="1:8" s="1321" customFormat="1">
      <c r="A265" s="1382"/>
      <c r="B265" s="1391"/>
      <c r="C265" s="1382"/>
      <c r="D265" s="1391"/>
      <c r="E265" s="1391"/>
      <c r="F265" s="1499"/>
      <c r="G265" s="1391"/>
      <c r="H265" s="1499"/>
    </row>
    <row r="266" spans="1:8" s="1321" customFormat="1">
      <c r="A266" s="1382"/>
      <c r="B266" s="1382"/>
      <c r="C266" s="1391"/>
      <c r="D266" s="1382"/>
      <c r="E266" s="1382"/>
      <c r="F266" s="1500"/>
      <c r="G266" s="1382"/>
      <c r="H266" s="1500"/>
    </row>
    <row r="267" spans="1:8" s="1307" customFormat="1">
      <c r="A267" s="1382"/>
      <c r="B267" s="1391"/>
      <c r="C267" s="1382"/>
      <c r="D267" s="1391"/>
      <c r="E267" s="1391"/>
      <c r="F267" s="1499"/>
      <c r="G267" s="1391"/>
      <c r="H267" s="1499"/>
    </row>
    <row r="268" spans="1:8" s="1321" customFormat="1">
      <c r="A268" s="1382"/>
      <c r="B268" s="1382"/>
      <c r="C268" s="1382"/>
      <c r="D268" s="1382"/>
      <c r="E268" s="1382"/>
      <c r="F268" s="1500"/>
      <c r="G268" s="1382"/>
      <c r="H268" s="1499"/>
    </row>
    <row r="269" spans="1:8" s="1307" customFormat="1">
      <c r="A269" s="1503"/>
      <c r="B269" s="1382"/>
      <c r="C269" s="1382"/>
      <c r="D269" s="1382"/>
      <c r="E269" s="1382"/>
      <c r="F269" s="1500"/>
      <c r="G269" s="1382"/>
      <c r="H269" s="1500"/>
    </row>
    <row r="270" spans="1:8" s="1321" customFormat="1">
      <c r="A270" s="1503"/>
      <c r="B270" s="1382"/>
      <c r="C270" s="1382"/>
      <c r="D270" s="1382"/>
      <c r="E270" s="1382"/>
      <c r="F270" s="1500"/>
      <c r="G270" s="1382"/>
      <c r="H270" s="1500"/>
    </row>
    <row r="271" spans="1:8" s="1321" customFormat="1">
      <c r="A271" s="1507"/>
      <c r="B271" s="1382"/>
      <c r="C271" s="1503"/>
      <c r="D271" s="1382"/>
      <c r="E271" s="1382"/>
      <c r="F271" s="1500"/>
      <c r="G271" s="1382"/>
      <c r="H271" s="1499"/>
    </row>
    <row r="272" spans="1:8" s="1307" customFormat="1">
      <c r="A272" s="1391"/>
      <c r="B272" s="1503"/>
      <c r="C272" s="1503"/>
      <c r="D272" s="1503"/>
      <c r="E272" s="1503"/>
      <c r="F272" s="1508"/>
      <c r="G272" s="1503"/>
      <c r="H272" s="1499"/>
    </row>
    <row r="273" spans="1:9" s="1510" customFormat="1">
      <c r="A273" s="1382"/>
      <c r="B273" s="1503"/>
      <c r="C273" s="1509"/>
      <c r="D273" s="1503"/>
      <c r="E273" s="1503"/>
      <c r="F273" s="1508"/>
      <c r="G273" s="1503"/>
      <c r="H273" s="1499"/>
    </row>
    <row r="274" spans="1:9" s="1510" customFormat="1">
      <c r="A274" s="1503"/>
      <c r="B274" s="1511"/>
      <c r="C274" s="1391"/>
      <c r="D274" s="1503"/>
      <c r="E274" s="1503"/>
      <c r="F274" s="1500"/>
      <c r="G274" s="1382"/>
      <c r="H274" s="1500"/>
    </row>
    <row r="275" spans="1:9" s="1510" customFormat="1">
      <c r="A275" s="1503"/>
      <c r="B275" s="1391"/>
      <c r="C275" s="1382"/>
      <c r="D275" s="1391"/>
      <c r="E275" s="1391"/>
      <c r="F275" s="1505"/>
      <c r="G275" s="1391"/>
      <c r="H275" s="1499"/>
    </row>
    <row r="276" spans="1:9" s="1321" customFormat="1">
      <c r="A276" s="1503"/>
      <c r="B276" s="1382"/>
      <c r="C276" s="1503"/>
      <c r="D276" s="1382"/>
      <c r="E276" s="1382"/>
      <c r="F276" s="1383"/>
      <c r="G276" s="1382"/>
      <c r="H276" s="1499"/>
    </row>
    <row r="277" spans="1:9" s="1307" customFormat="1">
      <c r="A277" s="1507"/>
      <c r="B277" s="1503"/>
      <c r="C277" s="1503"/>
      <c r="D277" s="1503"/>
      <c r="E277" s="1503"/>
      <c r="F277" s="1512"/>
      <c r="G277" s="1503"/>
      <c r="H277" s="1499"/>
    </row>
    <row r="278" spans="1:9" s="1510" customFormat="1" ht="12.75" customHeight="1">
      <c r="A278" s="1391"/>
      <c r="B278" s="1503"/>
      <c r="C278" s="1509"/>
      <c r="D278" s="1503"/>
      <c r="E278" s="1503"/>
      <c r="F278" s="1512"/>
      <c r="G278" s="1503"/>
      <c r="H278" s="1499"/>
    </row>
    <row r="279" spans="1:9" s="1510" customFormat="1">
      <c r="A279" s="1382"/>
      <c r="B279" s="1511"/>
      <c r="C279" s="1509"/>
      <c r="D279" s="1503"/>
      <c r="E279" s="1503"/>
      <c r="F279" s="1512"/>
      <c r="G279" s="1503"/>
      <c r="H279" s="1499"/>
    </row>
    <row r="280" spans="1:9" s="1510" customFormat="1" ht="15">
      <c r="A280" s="1351"/>
      <c r="B280" s="1511"/>
      <c r="C280" s="1391"/>
      <c r="D280" s="1503"/>
      <c r="E280" s="1503"/>
      <c r="F280" s="1500"/>
      <c r="G280" s="1382"/>
      <c r="H280" s="1500"/>
    </row>
    <row r="281" spans="1:9" s="1321" customFormat="1" ht="15">
      <c r="A281" s="1351"/>
      <c r="B281" s="1391"/>
      <c r="C281" s="1351"/>
      <c r="D281" s="1391"/>
      <c r="E281" s="1391"/>
      <c r="F281" s="1505"/>
      <c r="G281" s="1391"/>
      <c r="H281" s="1391"/>
      <c r="I281" s="1354"/>
    </row>
    <row r="282" spans="1:9" s="1321" customFormat="1" ht="15">
      <c r="A282" s="1351"/>
      <c r="B282" s="1351"/>
      <c r="C282" s="1351"/>
      <c r="D282" s="1351"/>
      <c r="E282" s="1351"/>
      <c r="F282" s="1513"/>
      <c r="G282" s="1351"/>
      <c r="H282" s="1351"/>
    </row>
    <row r="283" spans="1:9" s="1321" customFormat="1" ht="15">
      <c r="A283" s="1351"/>
      <c r="B283" s="1351"/>
      <c r="C283" s="1351"/>
      <c r="D283" s="1351"/>
      <c r="E283" s="1351"/>
      <c r="F283" s="1513"/>
      <c r="G283" s="1351"/>
      <c r="H283" s="1351"/>
    </row>
    <row r="284" spans="1:9" s="1321" customFormat="1" ht="15">
      <c r="A284" s="1382"/>
      <c r="B284" s="1351"/>
      <c r="C284" s="1351"/>
      <c r="D284" s="1351"/>
      <c r="E284" s="1351"/>
      <c r="F284" s="1513"/>
      <c r="G284" s="1351"/>
      <c r="H284" s="1351"/>
    </row>
    <row r="285" spans="1:9" s="1321" customFormat="1" ht="15">
      <c r="A285" s="1391"/>
      <c r="B285" s="1351"/>
      <c r="C285" s="1351"/>
      <c r="D285" s="1351"/>
      <c r="E285" s="1351"/>
      <c r="F285" s="1513"/>
      <c r="G285" s="1351"/>
      <c r="H285" s="1351"/>
    </row>
    <row r="286" spans="1:9" s="1321" customFormat="1" ht="15">
      <c r="A286" s="1441"/>
      <c r="B286" s="1351"/>
      <c r="C286" s="1382"/>
      <c r="D286" s="1351"/>
      <c r="E286" s="1351"/>
      <c r="F286" s="1513"/>
      <c r="G286" s="1514"/>
      <c r="H286" s="1513"/>
    </row>
    <row r="287" spans="1:9" s="1321" customFormat="1">
      <c r="A287" s="1515"/>
      <c r="B287" s="1382"/>
      <c r="C287" s="1391"/>
      <c r="D287" s="1382"/>
      <c r="E287" s="1382"/>
      <c r="F287" s="1383"/>
      <c r="G287" s="1383"/>
      <c r="H287" s="1383"/>
    </row>
    <row r="288" spans="1:9" s="1307" customFormat="1">
      <c r="A288" s="1391"/>
      <c r="B288" s="1391"/>
      <c r="C288" s="1442"/>
      <c r="D288" s="1391"/>
      <c r="E288" s="1391"/>
      <c r="F288" s="1505"/>
      <c r="G288" s="1505"/>
      <c r="H288" s="1391"/>
    </row>
    <row r="289" spans="1:8" s="1307" customFormat="1">
      <c r="A289" s="1442"/>
      <c r="B289" s="1442"/>
      <c r="C289" s="1515"/>
      <c r="D289" s="1442"/>
      <c r="E289" s="1516"/>
      <c r="F289" s="1442"/>
      <c r="G289" s="1442"/>
      <c r="H289" s="1498"/>
    </row>
    <row r="290" spans="1:8" s="1307" customFormat="1">
      <c r="A290" s="1515"/>
      <c r="B290" s="1515"/>
      <c r="C290" s="1391"/>
      <c r="D290" s="1515"/>
      <c r="E290" s="1499"/>
      <c r="F290" s="1499"/>
      <c r="G290" s="1499"/>
      <c r="H290" s="1517"/>
    </row>
    <row r="291" spans="1:8" s="1307" customFormat="1">
      <c r="A291" s="1391"/>
      <c r="B291" s="1391"/>
      <c r="C291" s="1442"/>
      <c r="D291" s="1391"/>
      <c r="E291" s="1391"/>
      <c r="F291" s="1505"/>
      <c r="G291" s="1505"/>
      <c r="H291" s="1391"/>
    </row>
    <row r="292" spans="1:8" s="1321" customFormat="1">
      <c r="A292" s="1518"/>
      <c r="B292" s="1442"/>
      <c r="C292" s="1515"/>
      <c r="D292" s="1442"/>
      <c r="E292" s="1516"/>
      <c r="F292" s="1442"/>
      <c r="G292" s="1442"/>
      <c r="H292" s="1498"/>
    </row>
    <row r="293" spans="1:8" s="1520" customFormat="1">
      <c r="A293" s="1515"/>
      <c r="B293" s="1515"/>
      <c r="C293" s="1519"/>
      <c r="D293" s="1515"/>
      <c r="E293" s="1499"/>
      <c r="F293" s="1499"/>
      <c r="G293" s="1499"/>
      <c r="H293" s="1517"/>
    </row>
    <row r="294" spans="1:8" s="1396" customFormat="1">
      <c r="A294" s="1391"/>
      <c r="B294" s="1519"/>
      <c r="C294" s="1442"/>
      <c r="D294" s="1391"/>
      <c r="E294" s="1391"/>
      <c r="F294" s="1391"/>
      <c r="G294" s="1391"/>
      <c r="H294" s="1521"/>
    </row>
    <row r="295" spans="1:8" s="1321" customFormat="1">
      <c r="A295" s="1518"/>
      <c r="B295" s="1442"/>
      <c r="C295" s="1515"/>
      <c r="D295" s="1442"/>
      <c r="E295" s="1516"/>
      <c r="F295" s="1522"/>
      <c r="G295" s="1522"/>
      <c r="H295" s="1517"/>
    </row>
    <row r="296" spans="1:8" s="1520" customFormat="1">
      <c r="A296" s="1515"/>
      <c r="B296" s="1515"/>
      <c r="C296" s="1519"/>
      <c r="D296" s="1515"/>
      <c r="E296" s="1499"/>
      <c r="F296" s="1499"/>
      <c r="G296" s="1499"/>
      <c r="H296" s="1517"/>
    </row>
    <row r="297" spans="1:8" s="1396" customFormat="1">
      <c r="A297" s="1391"/>
      <c r="B297" s="1519"/>
      <c r="C297" s="1442"/>
      <c r="D297" s="1391"/>
      <c r="E297" s="1391"/>
      <c r="F297" s="1391"/>
      <c r="G297" s="1391"/>
      <c r="H297" s="1521"/>
    </row>
    <row r="298" spans="1:8" s="1321" customFormat="1">
      <c r="A298" s="1442"/>
      <c r="B298" s="1442"/>
      <c r="C298" s="1515"/>
      <c r="D298" s="1442"/>
      <c r="E298" s="1516"/>
      <c r="F298" s="1522"/>
      <c r="G298" s="1522"/>
      <c r="H298" s="1517"/>
    </row>
    <row r="299" spans="1:8" s="1520" customFormat="1">
      <c r="A299" s="1515"/>
      <c r="B299" s="1515"/>
      <c r="C299" s="1519"/>
      <c r="D299" s="1515"/>
      <c r="E299" s="1499"/>
      <c r="F299" s="1499"/>
      <c r="G299" s="1499"/>
      <c r="H299" s="1517"/>
    </row>
    <row r="300" spans="1:8" s="1396" customFormat="1">
      <c r="A300" s="1391"/>
      <c r="B300" s="1519"/>
      <c r="C300" s="1442"/>
      <c r="D300" s="1391"/>
      <c r="E300" s="1391"/>
      <c r="F300" s="1391"/>
      <c r="G300" s="1391"/>
      <c r="H300" s="1521"/>
    </row>
    <row r="301" spans="1:8" s="1321" customFormat="1">
      <c r="A301" s="1441"/>
      <c r="B301" s="1442"/>
      <c r="C301" s="1515"/>
      <c r="D301" s="1442"/>
      <c r="E301" s="1516"/>
      <c r="F301" s="1522"/>
      <c r="G301" s="1522"/>
      <c r="H301" s="1517"/>
    </row>
    <row r="302" spans="1:8" s="1520" customFormat="1">
      <c r="A302" s="1515"/>
      <c r="B302" s="1515"/>
      <c r="C302" s="1519"/>
      <c r="D302" s="1515"/>
      <c r="E302" s="1499"/>
      <c r="F302" s="1499"/>
      <c r="G302" s="1499"/>
      <c r="H302" s="1517"/>
    </row>
    <row r="303" spans="1:8" s="1396" customFormat="1">
      <c r="A303" s="1391"/>
      <c r="B303" s="1519"/>
      <c r="C303" s="1442"/>
      <c r="D303" s="1391"/>
      <c r="E303" s="1391"/>
      <c r="F303" s="1391"/>
      <c r="G303" s="1391"/>
      <c r="H303" s="1499"/>
    </row>
    <row r="304" spans="1:8" s="1321" customFormat="1">
      <c r="A304" s="1391"/>
      <c r="B304" s="1442"/>
      <c r="C304" s="1523"/>
      <c r="D304" s="1498"/>
      <c r="E304" s="1498"/>
      <c r="F304" s="1442"/>
      <c r="G304" s="1442"/>
      <c r="H304" s="1522"/>
    </row>
    <row r="305" spans="1:8" s="1520" customFormat="1">
      <c r="A305" s="1391"/>
      <c r="B305" s="1515"/>
      <c r="C305" s="1391"/>
      <c r="D305" s="1498"/>
      <c r="E305" s="1498"/>
      <c r="F305" s="1499"/>
      <c r="G305" s="1499"/>
      <c r="H305" s="1524"/>
    </row>
    <row r="306" spans="1:8" s="1396" customFormat="1">
      <c r="A306" s="1391"/>
      <c r="B306" s="1519"/>
      <c r="C306" s="1391"/>
      <c r="D306" s="1391"/>
      <c r="E306" s="1391"/>
      <c r="F306" s="1499"/>
      <c r="G306" s="1499"/>
      <c r="H306" s="1524"/>
    </row>
    <row r="307" spans="1:8" s="1321" customFormat="1">
      <c r="A307" s="1382"/>
      <c r="B307" s="1391"/>
      <c r="C307" s="1391"/>
      <c r="D307" s="1391"/>
      <c r="E307" s="1391"/>
      <c r="F307" s="1499"/>
      <c r="G307" s="1499"/>
      <c r="H307" s="1524"/>
    </row>
    <row r="308" spans="1:8" s="1321" customFormat="1">
      <c r="A308" s="1391"/>
      <c r="B308" s="1391"/>
      <c r="C308" s="1391"/>
      <c r="D308" s="1391"/>
      <c r="E308" s="1391"/>
      <c r="F308" s="1499"/>
      <c r="G308" s="1499"/>
      <c r="H308" s="1524"/>
    </row>
    <row r="309" spans="1:8" s="1321" customFormat="1">
      <c r="A309" s="1391"/>
      <c r="B309" s="1391"/>
      <c r="C309" s="1382"/>
      <c r="D309" s="1391"/>
      <c r="E309" s="1391"/>
      <c r="F309" s="1499"/>
      <c r="G309" s="1499"/>
      <c r="H309" s="1524"/>
    </row>
    <row r="310" spans="1:8" s="1321" customFormat="1">
      <c r="A310" s="1382"/>
      <c r="B310" s="1382"/>
      <c r="C310" s="1391"/>
      <c r="D310" s="1382"/>
      <c r="E310" s="1382"/>
      <c r="F310" s="1500"/>
      <c r="G310" s="1500"/>
      <c r="H310" s="1500"/>
    </row>
    <row r="311" spans="1:8" s="1307" customFormat="1">
      <c r="A311" s="1382"/>
      <c r="B311" s="1391"/>
      <c r="C311" s="1391"/>
      <c r="D311" s="1391"/>
      <c r="E311" s="1391"/>
      <c r="F311" s="1499"/>
      <c r="G311" s="1499"/>
      <c r="H311" s="1499"/>
    </row>
    <row r="312" spans="1:8" s="1321" customFormat="1">
      <c r="A312" s="1391"/>
      <c r="B312" s="1391"/>
      <c r="C312" s="1382"/>
      <c r="D312" s="1391"/>
      <c r="E312" s="1391"/>
      <c r="F312" s="1505"/>
      <c r="G312" s="1391"/>
      <c r="H312" s="1391"/>
    </row>
    <row r="313" spans="1:8" s="1321" customFormat="1">
      <c r="A313" s="1391"/>
      <c r="B313" s="1382"/>
      <c r="C313" s="1525"/>
      <c r="D313" s="1382"/>
      <c r="E313" s="1498"/>
      <c r="F313" s="1498"/>
      <c r="G313" s="1526"/>
      <c r="H313" s="1525"/>
    </row>
    <row r="314" spans="1:8" s="1307" customFormat="1">
      <c r="A314" s="1391"/>
      <c r="B314" s="1525"/>
      <c r="C314" s="1391"/>
      <c r="D314" s="1382"/>
      <c r="E314" s="1498"/>
      <c r="F314" s="1383"/>
      <c r="G314" s="1383"/>
      <c r="H314" s="1383"/>
    </row>
    <row r="315" spans="1:8" s="1307" customFormat="1">
      <c r="A315" s="1391"/>
      <c r="B315" s="1391"/>
      <c r="C315" s="1391"/>
      <c r="D315" s="1391"/>
      <c r="E315" s="1440"/>
      <c r="F315" s="1527"/>
      <c r="G315" s="1527"/>
      <c r="H315" s="1527"/>
    </row>
    <row r="316" spans="1:8" s="1321" customFormat="1">
      <c r="A316" s="1391"/>
      <c r="B316" s="1391"/>
      <c r="C316" s="1391"/>
      <c r="D316" s="1391"/>
      <c r="E316" s="1440"/>
      <c r="F316" s="1527"/>
      <c r="G316" s="1527"/>
      <c r="H316" s="1527"/>
    </row>
    <row r="317" spans="1:8" s="1321" customFormat="1">
      <c r="A317" s="1391"/>
      <c r="B317" s="1391"/>
      <c r="C317" s="1391"/>
      <c r="D317" s="1391"/>
      <c r="E317" s="1440"/>
      <c r="F317" s="1527"/>
      <c r="G317" s="1527"/>
      <c r="H317" s="1527"/>
    </row>
    <row r="318" spans="1:8" s="1321" customFormat="1">
      <c r="A318" s="1391"/>
      <c r="B318" s="1391"/>
      <c r="C318" s="1391"/>
      <c r="D318" s="1391"/>
      <c r="E318" s="1440"/>
      <c r="F318" s="1526"/>
      <c r="G318" s="1526"/>
      <c r="H318" s="1528"/>
    </row>
    <row r="319" spans="1:8" s="1321" customFormat="1">
      <c r="A319" s="1391"/>
      <c r="B319" s="1391"/>
      <c r="C319" s="1391"/>
      <c r="D319" s="1391"/>
      <c r="E319" s="1440"/>
      <c r="F319" s="1526"/>
      <c r="G319" s="1526"/>
      <c r="H319" s="1526"/>
    </row>
    <row r="320" spans="1:8" s="1321" customFormat="1">
      <c r="A320" s="1391"/>
      <c r="B320" s="1391"/>
      <c r="C320" s="1391"/>
      <c r="D320" s="1391"/>
      <c r="E320" s="1440"/>
      <c r="F320" s="1526"/>
      <c r="G320" s="1526"/>
      <c r="H320" s="1526"/>
    </row>
    <row r="321" spans="1:15" s="1321" customFormat="1">
      <c r="A321" s="1391"/>
      <c r="B321" s="1391"/>
      <c r="C321" s="1391"/>
      <c r="D321" s="1391"/>
      <c r="E321" s="1440"/>
      <c r="F321" s="1526"/>
      <c r="G321" s="1526"/>
      <c r="H321" s="1526"/>
    </row>
    <row r="322" spans="1:15" s="1321" customFormat="1">
      <c r="A322" s="1382"/>
      <c r="B322" s="1391"/>
      <c r="C322" s="1391"/>
      <c r="D322" s="1391"/>
      <c r="E322" s="1440"/>
      <c r="F322" s="1526"/>
      <c r="G322" s="1526"/>
      <c r="H322" s="1526"/>
      <c r="O322" s="1321" t="s">
        <v>2319</v>
      </c>
    </row>
    <row r="323" spans="1:15" s="1321" customFormat="1">
      <c r="A323" s="1391"/>
      <c r="B323" s="1391"/>
      <c r="C323" s="1391"/>
      <c r="D323" s="1391"/>
      <c r="E323" s="1440"/>
      <c r="F323" s="1526"/>
      <c r="G323" s="1526"/>
      <c r="H323" s="1526"/>
    </row>
    <row r="324" spans="1:15" s="1321" customFormat="1">
      <c r="A324" s="1382"/>
      <c r="B324" s="1391"/>
      <c r="C324" s="1382"/>
      <c r="D324" s="1391"/>
      <c r="E324" s="1440"/>
      <c r="F324" s="1526"/>
      <c r="G324" s="1526"/>
      <c r="H324" s="1526"/>
    </row>
    <row r="325" spans="1:15" s="1321" customFormat="1">
      <c r="A325" s="1529"/>
      <c r="B325" s="1382"/>
      <c r="C325" s="1391"/>
      <c r="D325" s="1382"/>
      <c r="E325" s="1382"/>
      <c r="F325" s="1500"/>
      <c r="G325" s="1500"/>
      <c r="H325" s="1500"/>
    </row>
    <row r="326" spans="1:15" s="1307" customFormat="1">
      <c r="A326" s="1391"/>
      <c r="B326" s="1391"/>
      <c r="C326" s="1382"/>
      <c r="D326" s="1391"/>
      <c r="E326" s="1391"/>
      <c r="F326" s="1505"/>
      <c r="G326" s="1530"/>
      <c r="H326" s="1530"/>
    </row>
    <row r="327" spans="1:15" s="1321" customFormat="1">
      <c r="A327" s="1382"/>
      <c r="B327" s="1382"/>
      <c r="C327" s="1391"/>
      <c r="D327" s="1382"/>
      <c r="E327" s="1382"/>
      <c r="F327" s="1383"/>
      <c r="G327" s="1530"/>
      <c r="H327" s="1530"/>
    </row>
    <row r="328" spans="1:15" s="1307" customFormat="1">
      <c r="A328" s="1382"/>
      <c r="B328" s="1391"/>
      <c r="C328" s="1391"/>
      <c r="D328" s="1391"/>
      <c r="E328" s="1391"/>
      <c r="F328" s="1500"/>
      <c r="G328" s="1500"/>
      <c r="H328" s="1500"/>
    </row>
    <row r="329" spans="1:15" s="1321" customFormat="1">
      <c r="A329" s="1531"/>
      <c r="B329" s="1391"/>
      <c r="C329" s="1382"/>
      <c r="D329" s="1391"/>
      <c r="E329" s="1391"/>
      <c r="F329" s="1505"/>
      <c r="G329" s="1391"/>
      <c r="H329" s="1391"/>
    </row>
    <row r="330" spans="1:15" s="1321" customFormat="1">
      <c r="A330" s="1531"/>
      <c r="B330" s="1382"/>
      <c r="C330" s="1382"/>
      <c r="D330" s="1382"/>
      <c r="E330" s="1382"/>
      <c r="F330" s="1383"/>
      <c r="G330" s="1382"/>
      <c r="H330" s="1382"/>
    </row>
    <row r="331" spans="1:15" s="1316" customFormat="1">
      <c r="A331" s="1531"/>
      <c r="B331" s="1382"/>
      <c r="C331" s="1382"/>
      <c r="D331" s="1382"/>
      <c r="E331" s="1382"/>
      <c r="F331" s="1383"/>
      <c r="G331" s="1382"/>
      <c r="H331" s="1382"/>
    </row>
    <row r="332" spans="1:15" s="1307" customFormat="1">
      <c r="A332" s="1531"/>
      <c r="B332" s="1382"/>
      <c r="C332" s="1382"/>
      <c r="D332" s="1382"/>
      <c r="E332" s="1382"/>
      <c r="F332" s="1383"/>
      <c r="G332" s="1382"/>
      <c r="H332" s="1382"/>
    </row>
    <row r="333" spans="1:15" s="1307" customFormat="1">
      <c r="A333" s="1531"/>
      <c r="B333" s="1382"/>
      <c r="C333" s="1382"/>
      <c r="D333" s="1382"/>
      <c r="E333" s="1382"/>
      <c r="F333" s="1383"/>
      <c r="G333" s="1382"/>
      <c r="H333" s="1382"/>
    </row>
    <row r="334" spans="1:15" s="1307" customFormat="1">
      <c r="A334" s="1531"/>
      <c r="B334" s="1382"/>
      <c r="C334" s="1382"/>
      <c r="D334" s="1382"/>
      <c r="E334" s="1382"/>
      <c r="F334" s="1383"/>
      <c r="G334" s="1382"/>
      <c r="H334" s="1382"/>
    </row>
    <row r="335" spans="1:15" s="1307" customFormat="1">
      <c r="A335" s="1531"/>
      <c r="B335" s="1382"/>
      <c r="C335" s="1382"/>
      <c r="D335" s="1382"/>
      <c r="E335" s="1382"/>
      <c r="F335" s="1383"/>
      <c r="G335" s="1382"/>
      <c r="H335" s="1382"/>
    </row>
    <row r="336" spans="1:15" s="1307" customFormat="1">
      <c r="A336" s="1531"/>
      <c r="B336" s="1382"/>
      <c r="C336" s="1382"/>
      <c r="D336" s="1382"/>
      <c r="E336" s="1382"/>
      <c r="F336" s="1383"/>
      <c r="G336" s="1382"/>
      <c r="H336" s="1382"/>
    </row>
    <row r="337" spans="1:10" s="1307" customFormat="1">
      <c r="A337" s="1531"/>
      <c r="B337" s="1382"/>
      <c r="C337" s="1382"/>
      <c r="D337" s="1382"/>
      <c r="E337" s="1382"/>
      <c r="F337" s="1383"/>
      <c r="G337" s="1382"/>
      <c r="H337" s="1382"/>
    </row>
    <row r="338" spans="1:10" s="1307" customFormat="1">
      <c r="A338" s="1531"/>
      <c r="B338" s="1382"/>
      <c r="C338" s="1382"/>
      <c r="D338" s="1382"/>
      <c r="E338" s="1382"/>
      <c r="F338" s="1383"/>
      <c r="G338" s="1382"/>
      <c r="H338" s="1382"/>
    </row>
    <row r="339" spans="1:10" s="1307" customFormat="1">
      <c r="A339" s="1531"/>
      <c r="B339" s="1382"/>
      <c r="C339" s="1382"/>
      <c r="D339" s="1382"/>
      <c r="E339" s="1382"/>
      <c r="F339" s="1383"/>
      <c r="G339" s="1382"/>
      <c r="H339" s="1382"/>
    </row>
    <row r="340" spans="1:10" s="1307" customFormat="1">
      <c r="A340" s="1531"/>
      <c r="B340" s="1382"/>
      <c r="C340" s="1382"/>
      <c r="D340" s="1382"/>
      <c r="E340" s="1382"/>
      <c r="F340" s="1383"/>
      <c r="G340" s="1382"/>
      <c r="H340" s="1382"/>
    </row>
    <row r="341" spans="1:10" s="1307" customFormat="1">
      <c r="A341" s="1382"/>
      <c r="B341" s="1382"/>
      <c r="C341" s="1382"/>
      <c r="D341" s="1382"/>
      <c r="E341" s="1382"/>
      <c r="F341" s="1383"/>
      <c r="G341" s="1382"/>
      <c r="H341" s="1382"/>
    </row>
    <row r="342" spans="1:10" s="1307" customFormat="1">
      <c r="A342" s="1382"/>
      <c r="B342" s="1382"/>
      <c r="C342" s="1382"/>
      <c r="D342" s="1382"/>
      <c r="E342" s="1382"/>
      <c r="F342" s="1383"/>
      <c r="G342" s="1382"/>
      <c r="H342" s="1382"/>
    </row>
    <row r="343" spans="1:10" s="1307" customFormat="1">
      <c r="A343" s="1382"/>
      <c r="B343" s="1382"/>
      <c r="C343" s="1382"/>
      <c r="D343" s="1382"/>
      <c r="E343" s="1382"/>
      <c r="F343" s="1383"/>
      <c r="G343" s="1382"/>
      <c r="H343" s="1382"/>
    </row>
    <row r="344" spans="1:10" s="1307" customFormat="1">
      <c r="A344" s="1391"/>
      <c r="B344" s="1382"/>
      <c r="C344" s="1525"/>
      <c r="D344" s="1382"/>
      <c r="E344" s="1382"/>
      <c r="F344" s="1383"/>
      <c r="G344" s="1382"/>
      <c r="H344" s="1382"/>
    </row>
    <row r="345" spans="1:10" s="1307" customFormat="1">
      <c r="A345" s="1391"/>
      <c r="B345" s="1382"/>
      <c r="C345" s="1391"/>
      <c r="D345" s="1526"/>
      <c r="E345" s="1525"/>
      <c r="F345" s="1498"/>
      <c r="G345" s="1498"/>
      <c r="H345" s="1498"/>
    </row>
    <row r="346" spans="1:10" s="1307" customFormat="1">
      <c r="A346" s="1391"/>
      <c r="B346" s="1391"/>
      <c r="C346" s="1441"/>
      <c r="D346" s="1391"/>
      <c r="E346" s="1391"/>
      <c r="F346" s="1383"/>
      <c r="G346" s="1383"/>
      <c r="H346" s="1383"/>
      <c r="I346" s="1312"/>
    </row>
    <row r="347" spans="1:10" s="1321" customFormat="1">
      <c r="A347" s="1391"/>
      <c r="B347" s="1391"/>
      <c r="C347" s="1532"/>
      <c r="D347" s="1442"/>
      <c r="E347" s="1533"/>
      <c r="F347" s="1521"/>
      <c r="G347" s="1534"/>
      <c r="H347" s="1535"/>
    </row>
    <row r="348" spans="1:10" s="1321" customFormat="1">
      <c r="A348" s="1391"/>
      <c r="B348" s="1391"/>
      <c r="C348" s="1532"/>
      <c r="D348" s="1536"/>
      <c r="E348" s="1530"/>
      <c r="F348" s="1535"/>
      <c r="G348" s="1537"/>
      <c r="H348" s="1535"/>
      <c r="I348" s="1538"/>
      <c r="J348" s="1314"/>
    </row>
    <row r="349" spans="1:10" s="1321" customFormat="1">
      <c r="A349" s="1391"/>
      <c r="B349" s="1391"/>
      <c r="C349" s="1532"/>
      <c r="D349" s="1536"/>
      <c r="E349" s="1530"/>
      <c r="F349" s="1535"/>
      <c r="G349" s="1537"/>
      <c r="H349" s="1535"/>
      <c r="I349" s="1539"/>
      <c r="J349" s="1314"/>
    </row>
    <row r="350" spans="1:10" s="1321" customFormat="1">
      <c r="A350" s="1391"/>
      <c r="B350" s="1391"/>
      <c r="C350" s="1391"/>
      <c r="D350" s="1536"/>
      <c r="E350" s="1530"/>
      <c r="F350" s="1535"/>
      <c r="G350" s="1537"/>
      <c r="H350" s="1535"/>
      <c r="I350" s="1539"/>
      <c r="J350" s="1314"/>
    </row>
    <row r="351" spans="1:10" s="1321" customFormat="1">
      <c r="A351" s="1391"/>
      <c r="B351" s="1391"/>
      <c r="C351" s="1391"/>
      <c r="D351" s="1519"/>
      <c r="E351" s="1540"/>
      <c r="F351" s="1505"/>
      <c r="G351" s="1391"/>
      <c r="H351" s="1391"/>
      <c r="I351" s="1539"/>
      <c r="J351" s="1314"/>
    </row>
    <row r="352" spans="1:10" s="1321" customFormat="1">
      <c r="A352" s="1391"/>
      <c r="B352" s="1391"/>
      <c r="C352" s="1441"/>
      <c r="D352" s="1391"/>
      <c r="E352" s="1391"/>
      <c r="F352" s="1505"/>
      <c r="G352" s="1391"/>
      <c r="H352" s="1391"/>
    </row>
    <row r="353" spans="1:10" s="1321" customFormat="1">
      <c r="A353" s="1391"/>
      <c r="B353" s="1391"/>
      <c r="C353" s="1532"/>
      <c r="D353" s="1442"/>
      <c r="E353" s="1391"/>
      <c r="F353" s="1383"/>
      <c r="G353" s="1383"/>
      <c r="H353" s="1383"/>
    </row>
    <row r="354" spans="1:10" s="1321" customFormat="1">
      <c r="A354" s="1391"/>
      <c r="B354" s="1391"/>
      <c r="C354" s="1532"/>
      <c r="D354" s="1536"/>
      <c r="E354" s="1533"/>
      <c r="F354" s="1535"/>
      <c r="G354" s="1534"/>
      <c r="H354" s="1535"/>
      <c r="I354" s="1538"/>
      <c r="J354" s="1314"/>
    </row>
    <row r="355" spans="1:10" s="1321" customFormat="1">
      <c r="A355" s="1391"/>
      <c r="B355" s="1391"/>
      <c r="C355" s="1532"/>
      <c r="D355" s="1536"/>
      <c r="E355" s="1530"/>
      <c r="F355" s="1535"/>
      <c r="G355" s="1537"/>
      <c r="H355" s="1535"/>
      <c r="I355" s="1539"/>
      <c r="J355" s="1314"/>
    </row>
    <row r="356" spans="1:10" s="1321" customFormat="1">
      <c r="A356" s="1391"/>
      <c r="B356" s="1391"/>
      <c r="C356" s="1532"/>
      <c r="D356" s="1536"/>
      <c r="E356" s="1530"/>
      <c r="F356" s="1535"/>
      <c r="G356" s="1537"/>
      <c r="H356" s="1535"/>
      <c r="I356" s="1539"/>
      <c r="J356" s="1314"/>
    </row>
    <row r="357" spans="1:10" s="1321" customFormat="1">
      <c r="A357" s="1391"/>
      <c r="B357" s="1391"/>
      <c r="C357" s="1532"/>
      <c r="D357" s="1536"/>
      <c r="E357" s="1530"/>
      <c r="F357" s="1535"/>
      <c r="G357" s="1537"/>
      <c r="H357" s="1535"/>
      <c r="I357" s="1539"/>
      <c r="J357" s="1314"/>
    </row>
    <row r="358" spans="1:10" s="1321" customFormat="1">
      <c r="A358" s="1391"/>
      <c r="B358" s="1391"/>
      <c r="C358" s="1532"/>
      <c r="D358" s="1536"/>
      <c r="E358" s="1530"/>
      <c r="F358" s="1535"/>
      <c r="G358" s="1541"/>
      <c r="H358" s="1535"/>
      <c r="I358" s="1539"/>
      <c r="J358" s="1314"/>
    </row>
    <row r="359" spans="1:10" s="1321" customFormat="1">
      <c r="A359" s="1391"/>
      <c r="B359" s="1391"/>
      <c r="C359" s="1532"/>
      <c r="D359" s="1536"/>
      <c r="E359" s="1530"/>
      <c r="F359" s="1535"/>
      <c r="G359" s="1541"/>
      <c r="H359" s="1535"/>
      <c r="I359" s="1539"/>
      <c r="J359" s="1314"/>
    </row>
    <row r="360" spans="1:10" s="1321" customFormat="1">
      <c r="A360" s="1391"/>
      <c r="B360" s="1391"/>
      <c r="C360" s="1532"/>
      <c r="D360" s="1536"/>
      <c r="E360" s="1530"/>
      <c r="F360" s="1535"/>
      <c r="G360" s="1541"/>
      <c r="H360" s="1535"/>
      <c r="I360" s="1314"/>
      <c r="J360" s="1314"/>
    </row>
    <row r="361" spans="1:10" s="1321" customFormat="1">
      <c r="A361" s="1382"/>
      <c r="B361" s="1391"/>
      <c r="C361" s="1532"/>
      <c r="D361" s="1536"/>
      <c r="E361" s="1530"/>
      <c r="F361" s="1535"/>
      <c r="G361" s="1541"/>
      <c r="H361" s="1535"/>
      <c r="I361" s="1314"/>
      <c r="J361" s="1314"/>
    </row>
    <row r="362" spans="1:10" s="1321" customFormat="1">
      <c r="A362" s="1382"/>
      <c r="B362" s="1391"/>
      <c r="C362" s="1391"/>
      <c r="D362" s="1536"/>
      <c r="E362" s="1530"/>
      <c r="F362" s="1535"/>
      <c r="G362" s="1541"/>
      <c r="H362" s="1535"/>
      <c r="I362" s="1314"/>
      <c r="J362" s="1314"/>
    </row>
    <row r="363" spans="1:10" s="1321" customFormat="1">
      <c r="A363" s="1391"/>
      <c r="B363" s="1391"/>
      <c r="C363" s="1498"/>
      <c r="D363" s="1498"/>
      <c r="E363" s="1525"/>
      <c r="F363" s="1442"/>
      <c r="G363" s="1498"/>
      <c r="H363" s="1442"/>
      <c r="I363" s="1314"/>
      <c r="J363" s="1314"/>
    </row>
    <row r="364" spans="1:10" s="1321" customFormat="1">
      <c r="A364" s="1391"/>
      <c r="B364" s="1391"/>
      <c r="C364" s="1542"/>
      <c r="D364" s="1498"/>
      <c r="E364" s="1516"/>
      <c r="F364" s="1442"/>
      <c r="G364" s="1498"/>
      <c r="H364" s="1442"/>
      <c r="I364" s="1314"/>
      <c r="J364" s="1314"/>
    </row>
    <row r="365" spans="1:10" s="1321" customFormat="1">
      <c r="A365" s="1382"/>
      <c r="B365" s="1382"/>
      <c r="C365" s="1498"/>
      <c r="D365" s="1498"/>
      <c r="E365" s="1498"/>
      <c r="F365" s="1543"/>
      <c r="G365" s="1498"/>
      <c r="H365" s="1543"/>
    </row>
    <row r="366" spans="1:10" s="1321" customFormat="1">
      <c r="A366" s="1391"/>
      <c r="B366" s="1391"/>
      <c r="C366" s="1391"/>
      <c r="D366" s="1498"/>
      <c r="E366" s="1527"/>
      <c r="F366" s="1532"/>
      <c r="G366" s="1498"/>
      <c r="H366" s="1532"/>
    </row>
    <row r="367" spans="1:10" s="1321" customFormat="1">
      <c r="A367" s="1382"/>
      <c r="B367" s="1391"/>
      <c r="C367" s="1382"/>
      <c r="D367" s="1391"/>
      <c r="E367" s="1499"/>
      <c r="F367" s="1505"/>
      <c r="G367" s="1391"/>
      <c r="H367" s="1499"/>
      <c r="I367" s="1355"/>
    </row>
    <row r="368" spans="1:10" s="1321" customFormat="1">
      <c r="A368" s="1391"/>
      <c r="B368" s="1382"/>
      <c r="C368" s="1391"/>
      <c r="D368" s="1542"/>
      <c r="E368" s="1498"/>
      <c r="F368" s="1500"/>
      <c r="G368" s="1382"/>
      <c r="H368" s="1500"/>
    </row>
    <row r="369" spans="1:9" s="1307" customFormat="1">
      <c r="A369" s="1391"/>
      <c r="B369" s="1391"/>
      <c r="C369" s="1391"/>
      <c r="D369" s="1391"/>
      <c r="E369" s="1499"/>
      <c r="F369" s="1505"/>
      <c r="G369" s="1391"/>
      <c r="H369" s="1499"/>
    </row>
    <row r="370" spans="1:9" s="1321" customFormat="1">
      <c r="A370" s="1391"/>
      <c r="B370" s="1391"/>
      <c r="C370" s="1391"/>
      <c r="D370" s="1391"/>
      <c r="E370" s="1499"/>
      <c r="F370" s="1505"/>
      <c r="G370" s="1391"/>
      <c r="H370" s="1499"/>
    </row>
    <row r="371" spans="1:9" s="1321" customFormat="1">
      <c r="A371" s="1391"/>
      <c r="B371" s="1391"/>
      <c r="C371" s="1391"/>
      <c r="D371" s="1391"/>
      <c r="E371" s="1498"/>
      <c r="F371" s="1499"/>
      <c r="G371" s="1391"/>
      <c r="H371" s="1499"/>
    </row>
    <row r="372" spans="1:9" s="1321" customFormat="1">
      <c r="A372" s="1391"/>
      <c r="B372" s="1391"/>
      <c r="C372" s="1391"/>
      <c r="D372" s="1391"/>
      <c r="E372" s="1498"/>
      <c r="F372" s="1499"/>
      <c r="G372" s="1391"/>
      <c r="H372" s="1499"/>
    </row>
    <row r="373" spans="1:9" s="1321" customFormat="1">
      <c r="A373" s="1382"/>
      <c r="B373" s="1391"/>
      <c r="C373" s="1391"/>
      <c r="D373" s="1391"/>
      <c r="E373" s="1498"/>
      <c r="F373" s="1499"/>
      <c r="G373" s="1391"/>
      <c r="H373" s="1499"/>
    </row>
    <row r="374" spans="1:9" s="1321" customFormat="1">
      <c r="A374" s="1391"/>
      <c r="B374" s="1391"/>
      <c r="C374" s="1391"/>
      <c r="D374" s="1391"/>
      <c r="E374" s="1498"/>
      <c r="F374" s="1499"/>
      <c r="G374" s="1391"/>
      <c r="H374" s="1499"/>
    </row>
    <row r="375" spans="1:9" s="1321" customFormat="1">
      <c r="A375" s="1382"/>
      <c r="B375" s="1391"/>
      <c r="C375" s="1391"/>
      <c r="D375" s="1391"/>
      <c r="E375" s="1498"/>
      <c r="F375" s="1499"/>
      <c r="G375" s="1391"/>
      <c r="H375" s="1499"/>
    </row>
    <row r="376" spans="1:9" s="1321" customFormat="1">
      <c r="A376" s="1382"/>
      <c r="B376" s="1391"/>
      <c r="C376" s="1391"/>
      <c r="D376" s="1391"/>
      <c r="E376" s="1498"/>
      <c r="F376" s="1500"/>
      <c r="G376" s="1382"/>
      <c r="H376" s="1500"/>
    </row>
    <row r="377" spans="1:9" s="1321" customFormat="1">
      <c r="A377" s="1382"/>
      <c r="B377" s="1391"/>
      <c r="C377" s="1382"/>
      <c r="D377" s="1391"/>
      <c r="E377" s="1498"/>
      <c r="F377" s="1499"/>
      <c r="G377" s="1391"/>
      <c r="H377" s="1499"/>
    </row>
    <row r="378" spans="1:9" s="1321" customFormat="1">
      <c r="A378" s="1382"/>
      <c r="B378" s="1382"/>
      <c r="C378" s="1391"/>
      <c r="D378" s="1382"/>
      <c r="E378" s="1498"/>
      <c r="F378" s="1500"/>
      <c r="G378" s="1382"/>
      <c r="H378" s="1500"/>
    </row>
    <row r="379" spans="1:9" s="1307" customFormat="1">
      <c r="A379" s="1391"/>
      <c r="B379" s="1391"/>
      <c r="C379" s="1382"/>
      <c r="D379" s="1498"/>
      <c r="E379" s="1499"/>
      <c r="F379" s="1505"/>
      <c r="G379" s="1391"/>
      <c r="H379" s="1391"/>
    </row>
    <row r="380" spans="1:9" s="1321" customFormat="1">
      <c r="A380" s="1382"/>
      <c r="B380" s="1382"/>
      <c r="C380" s="1382"/>
      <c r="D380" s="1382"/>
      <c r="E380" s="1382"/>
      <c r="F380" s="1505"/>
      <c r="G380" s="1391"/>
      <c r="H380" s="1391"/>
    </row>
    <row r="381" spans="1:9" s="1321" customFormat="1" ht="15.75">
      <c r="A381" s="1502"/>
      <c r="B381" s="1382"/>
      <c r="C381" s="1391"/>
      <c r="D381" s="1382"/>
      <c r="E381" s="1382"/>
      <c r="F381" s="1505"/>
      <c r="G381" s="1391"/>
      <c r="H381" s="1391"/>
      <c r="I381" s="1390"/>
    </row>
    <row r="382" spans="1:9" s="1321" customFormat="1" ht="15.75">
      <c r="A382" s="1502"/>
      <c r="B382" s="1391"/>
      <c r="C382" s="1351"/>
      <c r="D382" s="1391"/>
      <c r="E382" s="1391"/>
      <c r="F382" s="1505"/>
      <c r="G382" s="1391"/>
      <c r="H382" s="1391"/>
      <c r="I382" s="1390"/>
    </row>
    <row r="383" spans="1:9" s="1321" customFormat="1" ht="15">
      <c r="A383" s="1351"/>
      <c r="B383" s="1351"/>
      <c r="C383" s="1351"/>
      <c r="D383" s="1351"/>
      <c r="E383" s="1351"/>
      <c r="F383" s="1513"/>
      <c r="G383" s="1351"/>
      <c r="H383" s="1351"/>
    </row>
    <row r="384" spans="1:9" s="1321" customFormat="1" ht="15">
      <c r="A384" s="1351"/>
      <c r="B384" s="1351"/>
      <c r="C384" s="1351"/>
      <c r="D384" s="1351"/>
      <c r="E384" s="1351"/>
      <c r="F384" s="1513"/>
      <c r="G384" s="1351"/>
      <c r="H384" s="1351"/>
    </row>
    <row r="385" spans="1:8" s="1321" customFormat="1" ht="15">
      <c r="A385" s="1382"/>
      <c r="B385" s="1351"/>
      <c r="C385" s="1351"/>
      <c r="D385" s="1351"/>
      <c r="E385" s="1351"/>
      <c r="F385" s="1513"/>
      <c r="G385" s="1351"/>
      <c r="H385" s="1351"/>
    </row>
    <row r="386" spans="1:8" s="1321" customFormat="1" ht="15">
      <c r="A386" s="1382"/>
      <c r="B386" s="1351"/>
      <c r="C386" s="1351"/>
      <c r="D386" s="1351"/>
      <c r="E386" s="1351"/>
      <c r="F386" s="1513"/>
      <c r="G386" s="1351"/>
      <c r="H386" s="1351"/>
    </row>
    <row r="387" spans="1:8" s="1321" customFormat="1" ht="15">
      <c r="A387" s="1382"/>
      <c r="B387" s="1351"/>
      <c r="C387" s="1391"/>
      <c r="D387" s="1351"/>
      <c r="E387" s="1351"/>
      <c r="F387" s="1513"/>
      <c r="G387" s="1351"/>
      <c r="H387" s="1351"/>
    </row>
    <row r="388" spans="1:8" s="1321" customFormat="1">
      <c r="A388" s="1391"/>
      <c r="B388" s="1391"/>
      <c r="C388" s="1391"/>
      <c r="D388" s="1391"/>
      <c r="E388" s="1391"/>
      <c r="F388" s="1383"/>
      <c r="G388" s="1383"/>
      <c r="H388" s="1383"/>
    </row>
    <row r="389" spans="1:8" s="1321" customFormat="1">
      <c r="A389" s="1391"/>
      <c r="B389" s="1391"/>
      <c r="C389" s="1391"/>
      <c r="D389" s="1391"/>
      <c r="E389" s="1391"/>
      <c r="F389" s="1499"/>
      <c r="G389" s="1499"/>
      <c r="H389" s="1499"/>
    </row>
    <row r="390" spans="1:8" s="1321" customFormat="1">
      <c r="A390" s="1391"/>
      <c r="B390" s="1391"/>
      <c r="C390" s="1391"/>
      <c r="D390" s="1391"/>
      <c r="E390" s="1391"/>
      <c r="F390" s="1499"/>
      <c r="G390" s="1499"/>
      <c r="H390" s="1499"/>
    </row>
    <row r="391" spans="1:8" s="1321" customFormat="1">
      <c r="A391" s="1391"/>
      <c r="B391" s="1391"/>
      <c r="C391" s="1391"/>
      <c r="D391" s="1391"/>
      <c r="E391" s="1391"/>
      <c r="F391" s="1499"/>
      <c r="G391" s="1499"/>
      <c r="H391" s="1499"/>
    </row>
    <row r="392" spans="1:8" s="1321" customFormat="1">
      <c r="A392" s="1391"/>
      <c r="B392" s="1391"/>
      <c r="C392" s="1391"/>
      <c r="D392" s="1391"/>
      <c r="E392" s="1391"/>
      <c r="F392" s="1499"/>
      <c r="G392" s="1499"/>
      <c r="H392" s="1499"/>
    </row>
    <row r="393" spans="1:8" s="1321" customFormat="1">
      <c r="A393" s="1391"/>
      <c r="B393" s="1391"/>
      <c r="C393" s="1391"/>
      <c r="D393" s="1391"/>
      <c r="E393" s="1391"/>
      <c r="F393" s="1499"/>
      <c r="G393" s="1499"/>
      <c r="H393" s="1499"/>
    </row>
    <row r="394" spans="1:8" s="1321" customFormat="1">
      <c r="A394" s="1391"/>
      <c r="B394" s="1391"/>
      <c r="C394" s="1498"/>
      <c r="D394" s="1391"/>
      <c r="E394" s="1391"/>
      <c r="F394" s="1499"/>
      <c r="G394" s="1499"/>
      <c r="H394" s="1499"/>
    </row>
    <row r="395" spans="1:8" s="1321" customFormat="1">
      <c r="A395" s="1391"/>
      <c r="B395" s="1498"/>
      <c r="C395" s="1391"/>
      <c r="D395" s="1498"/>
      <c r="E395" s="1498"/>
      <c r="F395" s="1499"/>
      <c r="G395" s="1499"/>
      <c r="H395" s="1499"/>
    </row>
    <row r="396" spans="1:8" s="1321" customFormat="1">
      <c r="A396" s="1391"/>
      <c r="B396" s="1391"/>
      <c r="C396" s="1391"/>
      <c r="D396" s="1529"/>
      <c r="E396" s="1529"/>
      <c r="F396" s="1499"/>
      <c r="G396" s="1499"/>
      <c r="H396" s="1499"/>
    </row>
    <row r="397" spans="1:8" s="1321" customFormat="1">
      <c r="A397" s="1498"/>
      <c r="B397" s="1391"/>
      <c r="C397" s="1544"/>
      <c r="D397" s="1544"/>
      <c r="E397" s="1499"/>
      <c r="F397" s="1499"/>
      <c r="G397" s="1499"/>
      <c r="H397" s="1499"/>
    </row>
    <row r="398" spans="1:8" s="1321" customFormat="1">
      <c r="A398" s="1391"/>
      <c r="B398" s="1391"/>
      <c r="C398" s="1391"/>
      <c r="D398" s="1544"/>
      <c r="E398" s="1499"/>
      <c r="F398" s="1499"/>
      <c r="G398" s="1499"/>
      <c r="H398" s="1499"/>
    </row>
    <row r="399" spans="1:8" s="1321" customFormat="1">
      <c r="A399" s="1498"/>
      <c r="B399" s="1391"/>
      <c r="C399" s="1440"/>
      <c r="D399" s="1391"/>
      <c r="E399" s="1391"/>
      <c r="F399" s="1499"/>
      <c r="G399" s="1499"/>
      <c r="H399" s="1499"/>
    </row>
    <row r="400" spans="1:8" s="1321" customFormat="1">
      <c r="A400" s="1498"/>
      <c r="B400" s="1391"/>
      <c r="C400" s="1440"/>
      <c r="D400" s="1391"/>
      <c r="E400" s="1505"/>
      <c r="F400" s="1498"/>
      <c r="G400" s="1391"/>
      <c r="H400" s="1391"/>
    </row>
    <row r="401" spans="1:8" s="1321" customFormat="1">
      <c r="A401" s="1498"/>
      <c r="B401" s="1544"/>
      <c r="C401" s="1440"/>
      <c r="D401" s="1544"/>
      <c r="E401" s="1505"/>
      <c r="F401" s="1499"/>
      <c r="G401" s="1499"/>
      <c r="H401" s="1499"/>
    </row>
    <row r="402" spans="1:8" s="1321" customFormat="1">
      <c r="A402" s="1498"/>
      <c r="B402" s="1545"/>
      <c r="C402" s="1440"/>
      <c r="D402" s="1440"/>
      <c r="E402" s="1505"/>
      <c r="F402" s="1499"/>
      <c r="G402" s="1499"/>
      <c r="H402" s="1499"/>
    </row>
    <row r="403" spans="1:8" s="1321" customFormat="1">
      <c r="A403" s="1498"/>
      <c r="B403" s="1544"/>
      <c r="C403" s="1440"/>
      <c r="D403" s="1440"/>
      <c r="E403" s="1505"/>
      <c r="F403" s="1499"/>
      <c r="G403" s="1499"/>
      <c r="H403" s="1499"/>
    </row>
    <row r="404" spans="1:8" s="1321" customFormat="1">
      <c r="A404" s="1391"/>
      <c r="B404" s="1545"/>
      <c r="C404" s="1440"/>
      <c r="D404" s="1440"/>
      <c r="E404" s="1505"/>
      <c r="F404" s="1499"/>
      <c r="G404" s="1499"/>
      <c r="H404" s="1499"/>
    </row>
    <row r="405" spans="1:8" s="1321" customFormat="1">
      <c r="A405" s="1391"/>
      <c r="B405" s="1544"/>
      <c r="C405" s="1440"/>
      <c r="D405" s="1440"/>
      <c r="E405" s="1505"/>
      <c r="F405" s="1499"/>
      <c r="G405" s="1499"/>
      <c r="H405" s="1499"/>
    </row>
    <row r="406" spans="1:8" s="1321" customFormat="1">
      <c r="A406" s="1382"/>
      <c r="B406" s="1546"/>
      <c r="C406" s="1391"/>
      <c r="D406" s="1440"/>
      <c r="E406" s="1505"/>
      <c r="F406" s="1499"/>
      <c r="G406" s="1499"/>
      <c r="H406" s="1499"/>
    </row>
    <row r="407" spans="1:8" s="1321" customFormat="1">
      <c r="A407" s="1391"/>
      <c r="B407" s="1544"/>
      <c r="C407" s="1391"/>
      <c r="D407" s="1440"/>
      <c r="E407" s="1505"/>
      <c r="F407" s="1499"/>
      <c r="G407" s="1499"/>
      <c r="H407" s="1499"/>
    </row>
    <row r="408" spans="1:8" s="1321" customFormat="1">
      <c r="A408" s="1382"/>
      <c r="B408" s="1391"/>
      <c r="C408" s="1391"/>
      <c r="D408" s="1391"/>
      <c r="E408" s="1391"/>
      <c r="F408" s="1499"/>
      <c r="G408" s="1499"/>
      <c r="H408" s="1499"/>
    </row>
    <row r="409" spans="1:8" s="1321" customFormat="1">
      <c r="A409" s="1531"/>
      <c r="B409" s="1391"/>
      <c r="C409" s="1391"/>
      <c r="D409" s="1391"/>
      <c r="E409" s="1391"/>
      <c r="F409" s="1500"/>
      <c r="G409" s="1500"/>
      <c r="H409" s="1500"/>
    </row>
    <row r="410" spans="1:8" s="1321" customFormat="1">
      <c r="A410" s="1547"/>
      <c r="B410" s="1391"/>
      <c r="C410" s="1391"/>
      <c r="D410" s="1391"/>
      <c r="E410" s="1391"/>
      <c r="F410" s="1499"/>
      <c r="G410" s="1499"/>
      <c r="H410" s="1499"/>
    </row>
    <row r="411" spans="1:8" s="1321" customFormat="1">
      <c r="A411" s="1547"/>
      <c r="B411" s="1391"/>
      <c r="C411" s="1391"/>
      <c r="D411" s="1391"/>
      <c r="E411" s="1391"/>
      <c r="F411" s="1500"/>
      <c r="G411" s="1500"/>
      <c r="H411" s="1500"/>
    </row>
    <row r="412" spans="1:8" s="1321" customFormat="1">
      <c r="A412" s="1547"/>
      <c r="B412" s="1391"/>
      <c r="C412" s="1391"/>
      <c r="D412" s="1391"/>
      <c r="E412" s="1391"/>
      <c r="F412" s="1505"/>
      <c r="G412" s="1391"/>
      <c r="H412" s="1391"/>
    </row>
    <row r="413" spans="1:8" s="1321" customFormat="1">
      <c r="A413" s="1382"/>
      <c r="B413" s="1391"/>
      <c r="C413" s="1391"/>
      <c r="D413" s="1391"/>
      <c r="E413" s="1391"/>
      <c r="F413" s="1499"/>
      <c r="G413" s="1499"/>
      <c r="H413" s="1499"/>
    </row>
    <row r="414" spans="1:8" s="1321" customFormat="1" ht="15" customHeight="1">
      <c r="A414" s="1382"/>
      <c r="B414" s="1391"/>
      <c r="C414" s="1391"/>
      <c r="D414" s="1391"/>
      <c r="E414" s="1391"/>
      <c r="F414" s="1499"/>
      <c r="G414" s="1499"/>
      <c r="H414" s="1499"/>
    </row>
    <row r="415" spans="1:8" s="1321" customFormat="1" ht="15" customHeight="1">
      <c r="A415" s="1382"/>
      <c r="B415" s="1391"/>
      <c r="C415" s="1391"/>
      <c r="D415" s="1391"/>
      <c r="E415" s="1391"/>
      <c r="F415" s="1499"/>
      <c r="G415" s="1499"/>
      <c r="H415" s="1499"/>
    </row>
    <row r="416" spans="1:8" s="1321" customFormat="1" ht="15" customHeight="1">
      <c r="A416" s="1391"/>
      <c r="B416" s="1391"/>
      <c r="C416" s="1391"/>
      <c r="D416" s="1391"/>
      <c r="E416" s="1391"/>
      <c r="F416" s="1500"/>
      <c r="G416" s="1499"/>
      <c r="H416" s="1500"/>
    </row>
    <row r="417" spans="1:8" s="1321" customFormat="1">
      <c r="A417" s="1391"/>
      <c r="B417" s="1391"/>
      <c r="C417" s="1391"/>
      <c r="D417" s="1391"/>
      <c r="E417" s="1391"/>
      <c r="F417" s="1499"/>
      <c r="G417" s="1499"/>
      <c r="H417" s="1499"/>
    </row>
    <row r="418" spans="1:8" s="1321" customFormat="1">
      <c r="A418" s="1382"/>
      <c r="B418" s="1391"/>
      <c r="C418" s="1391"/>
      <c r="D418" s="1391"/>
      <c r="E418" s="1391"/>
      <c r="F418" s="1498"/>
      <c r="G418" s="1498"/>
      <c r="H418" s="1498"/>
    </row>
    <row r="419" spans="1:8" s="1321" customFormat="1">
      <c r="A419" s="1383"/>
      <c r="B419" s="1391"/>
      <c r="C419" s="1391"/>
      <c r="D419" s="1391"/>
      <c r="E419" s="1391"/>
      <c r="F419" s="1500"/>
      <c r="G419" s="1500"/>
      <c r="H419" s="1500"/>
    </row>
    <row r="420" spans="1:8" s="1321" customFormat="1">
      <c r="A420" s="1391"/>
      <c r="B420" s="1391"/>
      <c r="C420" s="1391"/>
      <c r="D420" s="1391"/>
      <c r="E420" s="1391"/>
      <c r="F420" s="1499"/>
      <c r="G420" s="1499"/>
      <c r="H420" s="1499"/>
    </row>
    <row r="421" spans="1:8" s="1321" customFormat="1">
      <c r="A421" s="1382"/>
      <c r="B421" s="1391"/>
      <c r="C421" s="1382"/>
      <c r="D421" s="1391"/>
      <c r="E421" s="1391"/>
      <c r="F421" s="1499"/>
      <c r="G421" s="1499"/>
      <c r="H421" s="1499"/>
    </row>
    <row r="422" spans="1:8" s="1321" customFormat="1">
      <c r="A422" s="1531"/>
      <c r="B422" s="1511"/>
      <c r="C422" s="1391"/>
      <c r="D422" s="1391"/>
      <c r="E422" s="1391"/>
      <c r="F422" s="1500"/>
      <c r="G422" s="1500"/>
      <c r="H422" s="1500"/>
    </row>
    <row r="423" spans="1:8" s="1321" customFormat="1">
      <c r="A423" s="1531"/>
      <c r="B423" s="1391"/>
      <c r="C423" s="1391"/>
      <c r="D423" s="1391"/>
      <c r="E423" s="1391"/>
      <c r="F423" s="1499"/>
      <c r="G423" s="1499"/>
      <c r="H423" s="1499"/>
    </row>
    <row r="424" spans="1:8" s="1321" customFormat="1">
      <c r="A424" s="1531"/>
      <c r="B424" s="1391"/>
      <c r="C424" s="1391"/>
      <c r="D424" s="1391"/>
      <c r="E424" s="1391"/>
      <c r="F424" s="1505"/>
      <c r="G424" s="1391"/>
      <c r="H424" s="1391"/>
    </row>
    <row r="425" spans="1:8" s="1321" customFormat="1">
      <c r="A425" s="1383"/>
      <c r="B425" s="1391"/>
      <c r="C425" s="1391"/>
      <c r="D425" s="1391"/>
      <c r="E425" s="1391"/>
      <c r="F425" s="1505"/>
      <c r="G425" s="1391"/>
      <c r="H425" s="1391"/>
    </row>
    <row r="426" spans="1:8" s="1321" customFormat="1">
      <c r="A426" s="1391"/>
      <c r="B426" s="1391"/>
      <c r="C426" s="1391"/>
      <c r="D426" s="1391"/>
      <c r="E426" s="1391"/>
      <c r="F426" s="1505"/>
      <c r="G426" s="1391"/>
      <c r="H426" s="1391"/>
    </row>
    <row r="427" spans="1:8" s="1321" customFormat="1">
      <c r="A427" s="1382"/>
      <c r="B427" s="1391"/>
      <c r="C427" s="1382"/>
      <c r="D427" s="1391"/>
      <c r="E427" s="1391"/>
      <c r="F427" s="1505"/>
      <c r="G427" s="1391"/>
      <c r="H427" s="1391"/>
    </row>
    <row r="428" spans="1:8" s="1321" customFormat="1">
      <c r="A428" s="1391"/>
      <c r="B428" s="1511"/>
      <c r="C428" s="1391"/>
      <c r="D428" s="1391"/>
      <c r="E428" s="1391"/>
      <c r="F428" s="1500"/>
      <c r="G428" s="1500"/>
      <c r="H428" s="1500"/>
    </row>
    <row r="429" spans="1:8" s="1321" customFormat="1">
      <c r="A429" s="1441"/>
      <c r="B429" s="1391"/>
      <c r="C429" s="1391"/>
      <c r="D429" s="1391"/>
      <c r="E429" s="1391"/>
      <c r="F429" s="1499"/>
      <c r="G429" s="1499"/>
      <c r="H429" s="1499"/>
    </row>
    <row r="430" spans="1:8" s="1321" customFormat="1">
      <c r="A430" s="1515"/>
      <c r="B430" s="1391"/>
      <c r="C430" s="1391"/>
      <c r="D430" s="1391"/>
      <c r="E430" s="1391"/>
      <c r="F430" s="1500"/>
      <c r="G430" s="1500"/>
      <c r="H430" s="1500"/>
    </row>
    <row r="431" spans="1:8" s="1321" customFormat="1">
      <c r="A431" s="1391"/>
      <c r="B431" s="1391"/>
      <c r="C431" s="1441"/>
      <c r="D431" s="1391"/>
      <c r="E431" s="1391"/>
      <c r="F431" s="1498"/>
      <c r="G431" s="1505"/>
      <c r="H431" s="1391"/>
    </row>
    <row r="432" spans="1:8" s="1321" customFormat="1">
      <c r="A432" s="1440"/>
      <c r="B432" s="1442"/>
      <c r="C432" s="1515"/>
      <c r="D432" s="1391"/>
      <c r="E432" s="1440"/>
      <c r="F432" s="1498"/>
      <c r="G432" s="1442"/>
      <c r="H432" s="1498"/>
    </row>
    <row r="433" spans="1:8" s="1321" customFormat="1">
      <c r="A433" s="1544"/>
      <c r="B433" s="1515"/>
      <c r="C433" s="1391"/>
      <c r="D433" s="1499"/>
      <c r="E433" s="1391"/>
      <c r="F433" s="1499"/>
      <c r="G433" s="1499"/>
      <c r="H433" s="1517"/>
    </row>
    <row r="434" spans="1:8" s="1321" customFormat="1">
      <c r="A434" s="1544"/>
      <c r="B434" s="1391"/>
      <c r="C434" s="1391"/>
      <c r="D434" s="1391"/>
      <c r="E434" s="1391"/>
      <c r="F434" s="1499"/>
      <c r="G434" s="1499"/>
      <c r="H434" s="1499"/>
    </row>
    <row r="435" spans="1:8" s="1321" customFormat="1">
      <c r="A435" s="1391"/>
      <c r="B435" s="1440"/>
      <c r="C435" s="1546"/>
      <c r="D435" s="1391"/>
      <c r="E435" s="1440"/>
      <c r="F435" s="1499"/>
      <c r="G435" s="1499"/>
      <c r="H435" s="1499"/>
    </row>
    <row r="436" spans="1:8" s="1321" customFormat="1">
      <c r="A436" s="1518"/>
      <c r="B436" s="1498"/>
      <c r="C436" s="1391"/>
      <c r="D436" s="1499"/>
      <c r="E436" s="1391"/>
      <c r="F436" s="1499"/>
      <c r="G436" s="1499"/>
      <c r="H436" s="1499"/>
    </row>
    <row r="437" spans="1:8" s="1321" customFormat="1">
      <c r="A437" s="1544"/>
      <c r="B437" s="1498"/>
      <c r="C437" s="1519"/>
      <c r="D437" s="1548"/>
      <c r="E437" s="1391"/>
      <c r="F437" s="1499"/>
      <c r="G437" s="1499"/>
      <c r="H437" s="1499"/>
    </row>
    <row r="438" spans="1:8" s="1321" customFormat="1">
      <c r="A438" s="1544"/>
      <c r="B438" s="1519"/>
      <c r="C438" s="1391"/>
      <c r="D438" s="1548"/>
      <c r="E438" s="1391"/>
      <c r="F438" s="1499"/>
      <c r="G438" s="1499"/>
      <c r="H438" s="1499"/>
    </row>
    <row r="439" spans="1:8" s="1321" customFormat="1">
      <c r="A439" s="1391"/>
      <c r="B439" s="1440"/>
      <c r="C439" s="1549"/>
      <c r="D439" s="1548"/>
      <c r="E439" s="1440"/>
      <c r="F439" s="1499"/>
      <c r="G439" s="1499"/>
      <c r="H439" s="1499"/>
    </row>
    <row r="440" spans="1:8" s="1321" customFormat="1">
      <c r="A440" s="1518"/>
      <c r="B440" s="1498"/>
      <c r="C440" s="1549"/>
      <c r="D440" s="1499"/>
      <c r="E440" s="1391"/>
      <c r="F440" s="1499"/>
      <c r="G440" s="1499"/>
      <c r="H440" s="1499"/>
    </row>
    <row r="441" spans="1:8" s="1321" customFormat="1">
      <c r="A441" s="1544"/>
      <c r="B441" s="1498"/>
      <c r="C441" s="1550"/>
      <c r="D441" s="1548"/>
      <c r="E441" s="1391"/>
      <c r="F441" s="1499"/>
      <c r="G441" s="1499"/>
      <c r="H441" s="1499"/>
    </row>
    <row r="442" spans="1:8" s="1321" customFormat="1">
      <c r="A442" s="1544"/>
      <c r="B442" s="1519"/>
      <c r="C442" s="1549"/>
      <c r="D442" s="1548"/>
      <c r="E442" s="1391"/>
      <c r="F442" s="1499"/>
      <c r="G442" s="1499"/>
      <c r="H442" s="1499"/>
    </row>
    <row r="443" spans="1:8" s="1321" customFormat="1">
      <c r="A443" s="1391"/>
      <c r="B443" s="1440"/>
      <c r="C443" s="1549"/>
      <c r="D443" s="1548"/>
      <c r="E443" s="1440"/>
      <c r="F443" s="1499"/>
      <c r="G443" s="1499"/>
      <c r="H443" s="1499"/>
    </row>
    <row r="444" spans="1:8" s="1321" customFormat="1">
      <c r="A444" s="1440"/>
      <c r="B444" s="1498"/>
      <c r="C444" s="1549"/>
      <c r="D444" s="1499"/>
      <c r="E444" s="1440"/>
      <c r="F444" s="1499"/>
      <c r="G444" s="1499"/>
      <c r="H444" s="1499"/>
    </row>
    <row r="445" spans="1:8" s="1321" customFormat="1">
      <c r="A445" s="1544"/>
      <c r="B445" s="1498"/>
      <c r="C445" s="1550"/>
      <c r="D445" s="1548"/>
      <c r="E445" s="1391"/>
      <c r="F445" s="1499"/>
      <c r="G445" s="1499"/>
      <c r="H445" s="1499"/>
    </row>
    <row r="446" spans="1:8" s="1321" customFormat="1">
      <c r="A446" s="1391"/>
      <c r="B446" s="1519"/>
      <c r="C446" s="1549"/>
      <c r="D446" s="1548"/>
      <c r="E446" s="1391"/>
      <c r="F446" s="1499"/>
      <c r="G446" s="1499"/>
      <c r="H446" s="1499"/>
    </row>
    <row r="447" spans="1:8" s="1321" customFormat="1">
      <c r="A447" s="1382"/>
      <c r="B447" s="1440"/>
      <c r="C447" s="1549"/>
      <c r="D447" s="1548"/>
      <c r="E447" s="1440"/>
      <c r="F447" s="1499"/>
      <c r="G447" s="1499"/>
      <c r="H447" s="1499"/>
    </row>
    <row r="448" spans="1:8" s="1321" customFormat="1">
      <c r="A448" s="1391"/>
      <c r="B448" s="1498"/>
      <c r="C448" s="1391"/>
      <c r="D448" s="1499"/>
      <c r="E448" s="1440"/>
      <c r="F448" s="1499"/>
      <c r="G448" s="1499"/>
      <c r="H448" s="1499"/>
    </row>
    <row r="449" spans="1:8" s="1321" customFormat="1">
      <c r="A449" s="1391"/>
      <c r="B449" s="1391"/>
      <c r="C449" s="1391"/>
      <c r="D449" s="1391"/>
      <c r="E449" s="1391"/>
      <c r="F449" s="1499"/>
      <c r="G449" s="1499"/>
      <c r="H449" s="1499"/>
    </row>
    <row r="450" spans="1:8" s="1321" customFormat="1">
      <c r="A450" s="1382"/>
      <c r="B450" s="1391"/>
      <c r="C450" s="1391"/>
      <c r="D450" s="1391"/>
      <c r="E450" s="1391"/>
      <c r="F450" s="1500"/>
      <c r="G450" s="1500"/>
      <c r="H450" s="1500"/>
    </row>
    <row r="451" spans="1:8" s="1321" customFormat="1">
      <c r="A451" s="1382"/>
      <c r="B451" s="1391"/>
      <c r="C451" s="1391"/>
      <c r="D451" s="1391"/>
      <c r="E451" s="1391"/>
      <c r="F451" s="1499"/>
      <c r="G451" s="1499"/>
      <c r="H451" s="1499"/>
    </row>
    <row r="452" spans="1:8" s="1321" customFormat="1">
      <c r="A452" s="1382"/>
      <c r="B452" s="1391"/>
      <c r="C452" s="1391"/>
      <c r="D452" s="1391"/>
      <c r="E452" s="1391"/>
      <c r="F452" s="1499"/>
      <c r="G452" s="1499"/>
      <c r="H452" s="1499"/>
    </row>
    <row r="453" spans="1:8" s="1321" customFormat="1">
      <c r="A453" s="1382"/>
      <c r="B453" s="1391"/>
      <c r="C453" s="1382"/>
      <c r="D453" s="1391"/>
      <c r="E453" s="1391"/>
      <c r="F453" s="1499"/>
      <c r="G453" s="1499"/>
      <c r="H453" s="1499"/>
    </row>
    <row r="454" spans="1:8" s="1321" customFormat="1">
      <c r="A454" s="1382"/>
      <c r="B454" s="1382"/>
      <c r="C454" s="1391"/>
      <c r="D454" s="1382"/>
      <c r="E454" s="1382"/>
      <c r="F454" s="1500"/>
      <c r="G454" s="1500"/>
      <c r="H454" s="1500"/>
    </row>
    <row r="455" spans="1:8" s="1321" customFormat="1">
      <c r="A455" s="1382"/>
      <c r="B455" s="1391"/>
      <c r="C455" s="1391"/>
      <c r="D455" s="1391"/>
      <c r="E455" s="1391"/>
      <c r="F455" s="1499"/>
      <c r="G455" s="1499"/>
      <c r="H455" s="1499"/>
    </row>
    <row r="456" spans="1:8" s="1321" customFormat="1">
      <c r="A456" s="1382"/>
      <c r="B456" s="1391"/>
      <c r="C456" s="1391"/>
      <c r="D456" s="1391"/>
      <c r="E456" s="1391"/>
      <c r="F456" s="1499"/>
      <c r="G456" s="1499"/>
      <c r="H456" s="1499"/>
    </row>
    <row r="457" spans="1:8" s="1321" customFormat="1">
      <c r="A457" s="1531"/>
      <c r="B457" s="1391"/>
      <c r="C457" s="1391"/>
      <c r="D457" s="1391"/>
      <c r="E457" s="1391"/>
      <c r="F457" s="1499"/>
      <c r="G457" s="1499"/>
      <c r="H457" s="1499"/>
    </row>
    <row r="458" spans="1:8" s="1321" customFormat="1">
      <c r="A458" s="1531"/>
      <c r="B458" s="1391"/>
      <c r="C458" s="1391"/>
      <c r="D458" s="1391"/>
      <c r="E458" s="1391"/>
      <c r="F458" s="1499"/>
      <c r="G458" s="1499"/>
      <c r="H458" s="1499"/>
    </row>
    <row r="459" spans="1:8" s="1321" customFormat="1">
      <c r="A459" s="1531"/>
      <c r="B459" s="1391"/>
      <c r="C459" s="1391"/>
      <c r="D459" s="1391"/>
      <c r="E459" s="1391"/>
      <c r="F459" s="1499"/>
      <c r="G459" s="1499"/>
      <c r="H459" s="1499"/>
    </row>
    <row r="460" spans="1:8" s="1321" customFormat="1">
      <c r="A460" s="1531"/>
      <c r="B460" s="1391"/>
      <c r="C460" s="1391"/>
      <c r="D460" s="1391"/>
      <c r="E460" s="1391"/>
      <c r="F460" s="1505"/>
      <c r="G460" s="1391"/>
      <c r="H460" s="1391"/>
    </row>
    <row r="461" spans="1:8" s="1321" customFormat="1">
      <c r="A461" s="1531"/>
      <c r="B461" s="1391"/>
      <c r="C461" s="1391"/>
      <c r="D461" s="1391"/>
      <c r="E461" s="1391"/>
      <c r="F461" s="1505"/>
      <c r="G461" s="1391"/>
      <c r="H461" s="1391"/>
    </row>
    <row r="462" spans="1:8" s="1321" customFormat="1">
      <c r="A462" s="1531"/>
      <c r="B462" s="1391"/>
      <c r="C462" s="1391"/>
      <c r="D462" s="1391"/>
      <c r="E462" s="1391"/>
      <c r="F462" s="1505"/>
      <c r="G462" s="1391"/>
      <c r="H462" s="1391"/>
    </row>
    <row r="463" spans="1:8" s="1321" customFormat="1">
      <c r="A463" s="1531"/>
      <c r="B463" s="1391"/>
      <c r="C463" s="1391"/>
      <c r="D463" s="1391"/>
      <c r="E463" s="1391"/>
      <c r="F463" s="1505"/>
      <c r="G463" s="1391"/>
      <c r="H463" s="1391"/>
    </row>
    <row r="464" spans="1:8" s="1321" customFormat="1">
      <c r="A464" s="1531"/>
      <c r="B464" s="1391"/>
      <c r="C464" s="1391"/>
      <c r="D464" s="1391"/>
      <c r="E464" s="1391"/>
      <c r="F464" s="1505"/>
      <c r="G464" s="1391"/>
      <c r="H464" s="1391"/>
    </row>
    <row r="465" spans="1:9" s="1321" customFormat="1">
      <c r="A465" s="1531"/>
      <c r="B465" s="1391"/>
      <c r="C465" s="1391"/>
      <c r="D465" s="1391"/>
      <c r="E465" s="1391"/>
      <c r="F465" s="1505"/>
      <c r="G465" s="1391"/>
      <c r="H465" s="1391"/>
    </row>
    <row r="466" spans="1:9" s="1321" customFormat="1">
      <c r="A466" s="1531"/>
      <c r="B466" s="1391"/>
      <c r="C466" s="1391"/>
      <c r="D466" s="1391"/>
      <c r="E466" s="1391"/>
      <c r="F466" s="1505"/>
      <c r="G466" s="1391"/>
      <c r="H466" s="1391"/>
    </row>
    <row r="467" spans="1:9" s="1321" customFormat="1">
      <c r="A467" s="1531"/>
      <c r="B467" s="1391"/>
      <c r="C467" s="1391"/>
      <c r="D467" s="1391"/>
      <c r="E467" s="1391"/>
      <c r="F467" s="1505"/>
      <c r="G467" s="1391"/>
      <c r="H467" s="1391"/>
    </row>
    <row r="468" spans="1:9" s="1321" customFormat="1">
      <c r="A468" s="1382"/>
      <c r="B468" s="1391"/>
      <c r="C468" s="1391"/>
      <c r="D468" s="1391"/>
      <c r="E468" s="1391"/>
      <c r="F468" s="1505"/>
      <c r="G468" s="1391"/>
      <c r="H468" s="1391"/>
    </row>
    <row r="469" spans="1:9" s="1321" customFormat="1">
      <c r="A469" s="1382"/>
      <c r="B469" s="1391"/>
      <c r="C469" s="1391"/>
      <c r="D469" s="1391"/>
      <c r="E469" s="1391"/>
      <c r="F469" s="1505"/>
      <c r="G469" s="1391"/>
      <c r="H469" s="1391"/>
    </row>
    <row r="470" spans="1:9" s="1321" customFormat="1">
      <c r="A470" s="1391"/>
      <c r="B470" s="1391"/>
      <c r="C470" s="1391"/>
      <c r="D470" s="1391"/>
      <c r="E470" s="1391"/>
      <c r="F470" s="1505"/>
      <c r="G470" s="1391"/>
      <c r="H470" s="1391"/>
    </row>
    <row r="471" spans="1:9" s="1321" customFormat="1">
      <c r="A471" s="1391"/>
      <c r="B471" s="1391"/>
      <c r="C471" s="1391"/>
      <c r="D471" s="1391"/>
      <c r="E471" s="1391"/>
      <c r="F471" s="1498"/>
      <c r="G471" s="1498"/>
      <c r="H471" s="1498"/>
    </row>
    <row r="472" spans="1:9" s="1321" customFormat="1">
      <c r="A472" s="1391"/>
      <c r="B472" s="1391"/>
      <c r="C472" s="1441"/>
      <c r="D472" s="1391"/>
      <c r="E472" s="1391"/>
      <c r="F472" s="1383"/>
      <c r="G472" s="1383"/>
      <c r="H472" s="1383"/>
      <c r="I472" s="1312"/>
    </row>
    <row r="473" spans="1:9" s="1321" customFormat="1">
      <c r="A473" s="1391"/>
      <c r="B473" s="1391"/>
      <c r="C473" s="1532"/>
      <c r="D473" s="1442"/>
      <c r="E473" s="1533"/>
      <c r="F473" s="1521"/>
      <c r="G473" s="1534"/>
      <c r="H473" s="1535"/>
      <c r="I473" s="1312"/>
    </row>
    <row r="474" spans="1:9" s="1321" customFormat="1">
      <c r="A474" s="1391"/>
      <c r="B474" s="1391"/>
      <c r="C474" s="1532"/>
      <c r="D474" s="1536"/>
      <c r="E474" s="1530"/>
      <c r="F474" s="1535"/>
      <c r="G474" s="1537"/>
      <c r="H474" s="1535"/>
      <c r="I474" s="1312"/>
    </row>
    <row r="475" spans="1:9" s="1321" customFormat="1">
      <c r="A475" s="1391"/>
      <c r="B475" s="1391"/>
      <c r="C475" s="1532"/>
      <c r="D475" s="1536"/>
      <c r="E475" s="1530"/>
      <c r="F475" s="1535"/>
      <c r="G475" s="1537"/>
      <c r="H475" s="1535"/>
      <c r="I475" s="1538"/>
    </row>
    <row r="476" spans="1:9" s="1321" customFormat="1">
      <c r="A476" s="1391"/>
      <c r="B476" s="1391"/>
      <c r="C476" s="1441"/>
      <c r="D476" s="1536"/>
      <c r="E476" s="1530"/>
      <c r="F476" s="1535"/>
      <c r="G476" s="1537"/>
      <c r="H476" s="1535"/>
      <c r="I476" s="1539"/>
    </row>
    <row r="477" spans="1:9" s="1321" customFormat="1">
      <c r="A477" s="1391"/>
      <c r="B477" s="1391"/>
      <c r="C477" s="1532"/>
      <c r="D477" s="1442"/>
      <c r="E477" s="1533"/>
      <c r="F477" s="1521"/>
      <c r="G477" s="1534"/>
      <c r="H477" s="1535"/>
      <c r="I477" s="1539"/>
    </row>
    <row r="478" spans="1:9" s="1321" customFormat="1">
      <c r="A478" s="1391"/>
      <c r="B478" s="1391"/>
      <c r="C478" s="1532"/>
      <c r="D478" s="1536"/>
      <c r="E478" s="1530"/>
      <c r="F478" s="1535"/>
      <c r="G478" s="1537"/>
      <c r="H478" s="1535"/>
      <c r="I478" s="1539"/>
    </row>
    <row r="479" spans="1:9" s="1321" customFormat="1">
      <c r="A479" s="1391"/>
      <c r="B479" s="1391"/>
      <c r="C479" s="1532"/>
      <c r="D479" s="1536"/>
      <c r="E479" s="1530"/>
      <c r="F479" s="1535"/>
      <c r="G479" s="1537"/>
      <c r="H479" s="1535"/>
      <c r="I479" s="1539"/>
    </row>
    <row r="480" spans="1:9" s="1321" customFormat="1">
      <c r="A480" s="1391"/>
      <c r="B480" s="1391"/>
      <c r="C480" s="1532"/>
      <c r="D480" s="1536"/>
      <c r="E480" s="1530"/>
      <c r="F480" s="1535"/>
      <c r="G480" s="1537"/>
      <c r="H480" s="1535"/>
      <c r="I480" s="1538"/>
    </row>
    <row r="481" spans="1:9" s="1321" customFormat="1">
      <c r="A481" s="1382"/>
      <c r="B481" s="1391"/>
      <c r="C481" s="1532"/>
      <c r="D481" s="1530"/>
      <c r="E481" s="1530"/>
      <c r="F481" s="1551"/>
      <c r="G481" s="1532"/>
      <c r="H481" s="1530"/>
      <c r="I481" s="1539"/>
    </row>
    <row r="482" spans="1:9" s="1321" customFormat="1">
      <c r="A482" s="1391"/>
      <c r="B482" s="1391"/>
      <c r="C482" s="1391"/>
      <c r="D482" s="1530"/>
      <c r="E482" s="1530"/>
      <c r="F482" s="1551"/>
      <c r="G482" s="1532"/>
      <c r="H482" s="1530"/>
      <c r="I482" s="1539"/>
    </row>
    <row r="483" spans="1:9" s="1321" customFormat="1">
      <c r="A483" s="1391"/>
      <c r="B483" s="1391"/>
      <c r="C483" s="1391"/>
      <c r="D483" s="1519"/>
      <c r="E483" s="1391"/>
      <c r="F483" s="1505"/>
      <c r="G483" s="1391"/>
      <c r="H483" s="1391"/>
      <c r="I483" s="1539"/>
    </row>
    <row r="484" spans="1:9" s="1321" customFormat="1">
      <c r="A484" s="1391"/>
      <c r="B484" s="1391"/>
      <c r="C484" s="1441"/>
      <c r="D484" s="1519"/>
      <c r="E484" s="1391"/>
      <c r="F484" s="1383"/>
      <c r="G484" s="1383"/>
      <c r="H484" s="1383"/>
    </row>
    <row r="485" spans="1:9" s="1321" customFormat="1">
      <c r="A485" s="1391"/>
      <c r="B485" s="1391"/>
      <c r="C485" s="1532"/>
      <c r="D485" s="1442"/>
      <c r="E485" s="1533"/>
      <c r="F485" s="1521"/>
      <c r="G485" s="1534"/>
      <c r="H485" s="1535"/>
    </row>
    <row r="486" spans="1:9" s="1321" customFormat="1">
      <c r="A486" s="1391"/>
      <c r="B486" s="1391"/>
      <c r="C486" s="1532"/>
      <c r="D486" s="1536"/>
      <c r="E486" s="1530"/>
      <c r="F486" s="1535"/>
      <c r="G486" s="1537"/>
      <c r="H486" s="1535"/>
      <c r="I486" s="1538"/>
    </row>
    <row r="487" spans="1:9" s="1321" customFormat="1">
      <c r="A487" s="1391"/>
      <c r="B487" s="1391"/>
      <c r="C487" s="1391"/>
      <c r="D487" s="1536"/>
      <c r="E487" s="1530"/>
      <c r="F487" s="1535"/>
      <c r="G487" s="1537"/>
      <c r="H487" s="1535"/>
      <c r="I487" s="1539"/>
    </row>
    <row r="488" spans="1:9" s="1321" customFormat="1">
      <c r="A488" s="1391"/>
      <c r="B488" s="1391"/>
      <c r="C488" s="1441"/>
      <c r="D488" s="1519"/>
      <c r="E488" s="1391"/>
      <c r="F488" s="1505"/>
      <c r="G488" s="1391"/>
      <c r="H488" s="1391"/>
      <c r="I488" s="1539"/>
    </row>
    <row r="489" spans="1:9" s="1321" customFormat="1">
      <c r="A489" s="1391"/>
      <c r="B489" s="1391"/>
      <c r="C489" s="1532"/>
      <c r="D489" s="1442"/>
      <c r="E489" s="1533"/>
      <c r="F489" s="1521"/>
      <c r="G489" s="1534"/>
      <c r="H489" s="1535"/>
    </row>
    <row r="490" spans="1:9" s="1321" customFormat="1">
      <c r="A490" s="1391"/>
      <c r="B490" s="1391"/>
      <c r="C490" s="1532"/>
      <c r="D490" s="1536"/>
      <c r="E490" s="1530"/>
      <c r="F490" s="1535"/>
      <c r="G490" s="1537"/>
      <c r="H490" s="1535"/>
      <c r="I490" s="1538"/>
    </row>
    <row r="491" spans="1:9" s="1321" customFormat="1">
      <c r="A491" s="1391"/>
      <c r="B491" s="1391"/>
      <c r="C491" s="1532"/>
      <c r="D491" s="1536"/>
      <c r="E491" s="1530"/>
      <c r="F491" s="1535"/>
      <c r="G491" s="1537"/>
      <c r="H491" s="1535"/>
      <c r="I491" s="1539"/>
    </row>
    <row r="492" spans="1:9" s="1321" customFormat="1">
      <c r="A492" s="1391"/>
      <c r="B492" s="1391"/>
      <c r="C492" s="1532"/>
      <c r="D492" s="1536"/>
      <c r="E492" s="1530"/>
      <c r="F492" s="1535"/>
      <c r="G492" s="1537"/>
      <c r="H492" s="1535"/>
      <c r="I492" s="1539"/>
    </row>
    <row r="493" spans="1:9" s="1321" customFormat="1">
      <c r="A493" s="1391"/>
      <c r="B493" s="1391"/>
      <c r="C493" s="1532"/>
      <c r="D493" s="1536"/>
      <c r="E493" s="1530"/>
      <c r="F493" s="1535"/>
      <c r="G493" s="1537"/>
      <c r="H493" s="1535"/>
      <c r="I493" s="1539"/>
    </row>
    <row r="494" spans="1:9" s="1321" customFormat="1">
      <c r="A494" s="1391"/>
      <c r="B494" s="1391"/>
      <c r="C494" s="1532"/>
      <c r="D494" s="1536"/>
      <c r="E494" s="1530"/>
      <c r="F494" s="1535"/>
      <c r="G494" s="1537"/>
      <c r="H494" s="1535"/>
      <c r="I494" s="1539"/>
    </row>
    <row r="495" spans="1:9" s="1321" customFormat="1">
      <c r="A495" s="1382"/>
      <c r="B495" s="1391"/>
      <c r="C495" s="1532"/>
      <c r="D495" s="1536"/>
      <c r="E495" s="1530"/>
      <c r="F495" s="1535"/>
      <c r="G495" s="1537"/>
      <c r="H495" s="1535"/>
      <c r="I495" s="1539"/>
    </row>
    <row r="496" spans="1:9" s="1321" customFormat="1">
      <c r="A496" s="1382"/>
      <c r="B496" s="1391"/>
      <c r="C496" s="1391"/>
      <c r="D496" s="1536"/>
      <c r="E496" s="1530"/>
      <c r="F496" s="1535"/>
      <c r="G496" s="1537"/>
      <c r="H496" s="1535"/>
      <c r="I496" s="1539"/>
    </row>
    <row r="497" spans="1:9" s="1321" customFormat="1">
      <c r="A497" s="1391"/>
      <c r="B497" s="1391"/>
      <c r="C497" s="1498"/>
      <c r="D497" s="1498"/>
      <c r="E497" s="1525"/>
      <c r="F497" s="1384"/>
      <c r="G497" s="1498"/>
      <c r="H497" s="1384"/>
      <c r="I497" s="1539"/>
    </row>
    <row r="498" spans="1:9" s="1321" customFormat="1">
      <c r="A498" s="1391"/>
      <c r="B498" s="1391"/>
      <c r="C498" s="1542"/>
      <c r="D498" s="1498"/>
      <c r="E498" s="1516"/>
      <c r="F498" s="1442"/>
      <c r="G498" s="1498"/>
      <c r="H498" s="1442"/>
      <c r="I498" s="1539"/>
    </row>
    <row r="499" spans="1:9" s="1321" customFormat="1">
      <c r="A499" s="1382"/>
      <c r="B499" s="1382"/>
      <c r="C499" s="1498"/>
      <c r="D499" s="1498"/>
      <c r="E499" s="1498"/>
      <c r="F499" s="1543"/>
      <c r="G499" s="1498"/>
      <c r="H499" s="1543"/>
      <c r="I499" s="1539"/>
    </row>
    <row r="500" spans="1:9" s="1321" customFormat="1">
      <c r="A500" s="1382"/>
      <c r="B500" s="1391"/>
      <c r="C500" s="1391"/>
      <c r="D500" s="1498"/>
      <c r="E500" s="1527"/>
      <c r="F500" s="1532"/>
      <c r="G500" s="1498"/>
      <c r="H500" s="1532"/>
      <c r="I500" s="1539"/>
    </row>
    <row r="501" spans="1:9" s="1321" customFormat="1">
      <c r="A501" s="1382"/>
      <c r="B501" s="1391"/>
      <c r="C501" s="1382"/>
      <c r="D501" s="1391"/>
      <c r="E501" s="1499"/>
      <c r="F501" s="1505"/>
      <c r="G501" s="1391"/>
      <c r="H501" s="1499"/>
      <c r="I501" s="1539"/>
    </row>
    <row r="502" spans="1:9" s="1321" customFormat="1">
      <c r="A502" s="1391"/>
      <c r="B502" s="1382"/>
      <c r="C502" s="1382"/>
      <c r="D502" s="1542"/>
      <c r="E502" s="1498"/>
      <c r="F502" s="1500"/>
      <c r="G502" s="1382"/>
      <c r="H502" s="1500"/>
      <c r="I502" s="1539"/>
    </row>
    <row r="503" spans="1:9" s="1321" customFormat="1">
      <c r="A503" s="1391"/>
      <c r="B503" s="1382"/>
      <c r="C503" s="1391"/>
      <c r="D503" s="1542"/>
      <c r="E503" s="1498"/>
      <c r="F503" s="1500"/>
      <c r="G503" s="1382"/>
      <c r="H503" s="1500"/>
      <c r="I503" s="1314"/>
    </row>
    <row r="504" spans="1:9" s="1321" customFormat="1">
      <c r="A504" s="1382"/>
      <c r="B504" s="1391"/>
      <c r="C504" s="1391"/>
      <c r="D504" s="1552"/>
      <c r="E504" s="1505"/>
      <c r="F504" s="1505"/>
      <c r="G504" s="1391"/>
      <c r="H504" s="1391"/>
      <c r="I504" s="1314"/>
    </row>
    <row r="505" spans="1:9" s="1321" customFormat="1">
      <c r="A505" s="1382"/>
      <c r="B505" s="1391"/>
      <c r="C505" s="1391"/>
      <c r="D505" s="1391"/>
      <c r="E505" s="1498"/>
      <c r="F505" s="1499"/>
      <c r="G505" s="1553"/>
      <c r="H505" s="1499"/>
    </row>
    <row r="506" spans="1:9" s="1321" customFormat="1">
      <c r="A506" s="1382"/>
      <c r="B506" s="1391"/>
      <c r="C506" s="1391"/>
      <c r="D506" s="1391"/>
      <c r="E506" s="1498"/>
      <c r="F506" s="1499"/>
      <c r="G506" s="1553"/>
      <c r="H506" s="1499"/>
    </row>
    <row r="507" spans="1:9" s="1321" customFormat="1">
      <c r="A507" s="1382"/>
      <c r="B507" s="1391"/>
      <c r="C507" s="1391"/>
      <c r="D507" s="1391"/>
      <c r="E507" s="1505"/>
      <c r="F507" s="1499"/>
      <c r="G507" s="1499"/>
      <c r="H507" s="1499"/>
    </row>
    <row r="508" spans="1:9" s="1321" customFormat="1">
      <c r="A508" s="1382"/>
      <c r="B508" s="1391"/>
      <c r="C508" s="1391"/>
      <c r="D508" s="1391"/>
      <c r="E508" s="1505"/>
      <c r="F508" s="1499"/>
      <c r="G508" s="1499"/>
      <c r="H508" s="1499"/>
    </row>
    <row r="509" spans="1:9" s="1321" customFormat="1" ht="15.75">
      <c r="A509" s="1502"/>
      <c r="B509" s="1391"/>
      <c r="C509" s="1391"/>
      <c r="D509" s="1391"/>
      <c r="E509" s="1505"/>
      <c r="F509" s="1500"/>
      <c r="G509" s="1500"/>
      <c r="H509" s="1500"/>
    </row>
    <row r="510" spans="1:9" s="1321" customFormat="1" ht="15.75">
      <c r="A510" s="1502"/>
      <c r="B510" s="1391"/>
      <c r="C510" s="1351"/>
      <c r="D510" s="1391"/>
      <c r="E510" s="1505"/>
      <c r="F510" s="1505"/>
      <c r="G510" s="1505"/>
      <c r="H510" s="1505"/>
    </row>
    <row r="511" spans="1:9" s="1321" customFormat="1" ht="15.75">
      <c r="A511" s="1502"/>
      <c r="B511" s="1351"/>
      <c r="C511" s="1351"/>
      <c r="D511" s="1351"/>
      <c r="E511" s="1513"/>
      <c r="F511" s="1513"/>
      <c r="G511" s="1351"/>
      <c r="H511" s="1351"/>
    </row>
    <row r="512" spans="1:9" s="1321" customFormat="1" ht="15">
      <c r="A512" s="1351"/>
      <c r="B512" s="1351"/>
      <c r="C512" s="1351"/>
      <c r="D512" s="1351"/>
      <c r="E512" s="1513"/>
      <c r="F512" s="1513"/>
      <c r="G512" s="1351"/>
      <c r="H512" s="1351"/>
    </row>
    <row r="513" spans="1:8" s="1321" customFormat="1" ht="15">
      <c r="A513" s="1382"/>
      <c r="B513" s="1351"/>
      <c r="C513" s="1351"/>
      <c r="D513" s="1351"/>
      <c r="E513" s="1513"/>
      <c r="F513" s="1513"/>
      <c r="G513" s="1351"/>
      <c r="H513" s="1351"/>
    </row>
    <row r="514" spans="1:8" s="1321" customFormat="1" ht="15">
      <c r="A514" s="1382"/>
      <c r="B514" s="1351"/>
      <c r="C514" s="1351"/>
      <c r="D514" s="1351"/>
      <c r="E514" s="1513"/>
      <c r="F514" s="1513"/>
      <c r="G514" s="1351"/>
      <c r="H514" s="1351"/>
    </row>
    <row r="515" spans="1:8" s="1321" customFormat="1" ht="15.75">
      <c r="A515" s="1531"/>
      <c r="B515" s="1351"/>
      <c r="C515" s="1391"/>
      <c r="D515" s="1351"/>
      <c r="E515" s="1514"/>
      <c r="F515" s="1554"/>
      <c r="G515" s="1502"/>
      <c r="H515" s="1554"/>
    </row>
    <row r="516" spans="1:8" s="1321" customFormat="1">
      <c r="A516" s="1531"/>
      <c r="B516" s="1391"/>
      <c r="C516" s="1391"/>
      <c r="D516" s="1391"/>
      <c r="E516" s="1391"/>
      <c r="F516" s="1505"/>
      <c r="G516" s="1391"/>
      <c r="H516" s="1391"/>
    </row>
    <row r="517" spans="1:8" s="1321" customFormat="1">
      <c r="A517" s="1382"/>
      <c r="B517" s="1391"/>
      <c r="C517" s="1391"/>
      <c r="D517" s="1391"/>
      <c r="E517" s="1391"/>
      <c r="F517" s="1505"/>
      <c r="G517" s="1391"/>
      <c r="H517" s="1505"/>
    </row>
    <row r="518" spans="1:8" s="1321" customFormat="1">
      <c r="A518" s="1382"/>
      <c r="B518" s="1391"/>
      <c r="C518" s="1391"/>
      <c r="D518" s="1391"/>
      <c r="E518" s="1391"/>
      <c r="F518" s="1505"/>
      <c r="G518" s="1391"/>
      <c r="H518" s="1391"/>
    </row>
    <row r="519" spans="1:8" s="1321" customFormat="1">
      <c r="A519" s="1382"/>
      <c r="B519" s="1391"/>
      <c r="C519" s="1391"/>
      <c r="D519" s="1391"/>
      <c r="E519" s="1391"/>
      <c r="F519" s="1505"/>
      <c r="G519" s="1391"/>
      <c r="H519" s="1391"/>
    </row>
    <row r="520" spans="1:8" s="1321" customFormat="1">
      <c r="A520" s="1391"/>
      <c r="B520" s="1391"/>
      <c r="C520" s="1391"/>
      <c r="D520" s="1391"/>
      <c r="E520" s="1391"/>
      <c r="F520" s="1505"/>
      <c r="G520" s="1391"/>
      <c r="H520" s="1391"/>
    </row>
    <row r="521" spans="1:8" s="1321" customFormat="1">
      <c r="A521" s="1391"/>
      <c r="B521" s="1391"/>
      <c r="C521" s="1391"/>
      <c r="D521" s="1391"/>
      <c r="E521" s="1391"/>
      <c r="F521" s="1499"/>
      <c r="G521" s="1499"/>
      <c r="H521" s="1499"/>
    </row>
    <row r="522" spans="1:8" s="1321" customFormat="1">
      <c r="A522" s="1391"/>
      <c r="B522" s="1391"/>
      <c r="C522" s="1391"/>
      <c r="D522" s="1391"/>
      <c r="E522" s="1391"/>
      <c r="F522" s="1499"/>
      <c r="G522" s="1499"/>
      <c r="H522" s="1499"/>
    </row>
    <row r="523" spans="1:8" s="1321" customFormat="1">
      <c r="A523" s="1391"/>
      <c r="B523" s="1391"/>
      <c r="C523" s="1391"/>
      <c r="D523" s="1391"/>
      <c r="E523" s="1391"/>
      <c r="F523" s="1499"/>
      <c r="G523" s="1499"/>
      <c r="H523" s="1499"/>
    </row>
    <row r="524" spans="1:8" s="1321" customFormat="1">
      <c r="A524" s="1391"/>
      <c r="B524" s="1391"/>
      <c r="C524" s="1391"/>
      <c r="D524" s="1391"/>
      <c r="E524" s="1391"/>
      <c r="F524" s="1499"/>
      <c r="G524" s="1499"/>
      <c r="H524" s="1499"/>
    </row>
    <row r="525" spans="1:8" s="1321" customFormat="1">
      <c r="A525" s="1391"/>
      <c r="B525" s="1391"/>
      <c r="C525" s="1391"/>
      <c r="D525" s="1391"/>
      <c r="E525" s="1391"/>
      <c r="F525" s="1499"/>
      <c r="G525" s="1499"/>
      <c r="H525" s="1499"/>
    </row>
    <row r="526" spans="1:8" s="1321" customFormat="1">
      <c r="A526" s="1391"/>
      <c r="B526" s="1391"/>
      <c r="C526" s="1391"/>
      <c r="D526" s="1391"/>
      <c r="E526" s="1391"/>
      <c r="F526" s="1499"/>
      <c r="G526" s="1499"/>
      <c r="H526" s="1499"/>
    </row>
    <row r="527" spans="1:8" s="1321" customFormat="1">
      <c r="A527" s="1391"/>
      <c r="B527" s="1391"/>
      <c r="C527" s="1391"/>
      <c r="D527" s="1391"/>
      <c r="E527" s="1391"/>
      <c r="F527" s="1499"/>
      <c r="G527" s="1499"/>
      <c r="H527" s="1499"/>
    </row>
    <row r="528" spans="1:8" s="1321" customFormat="1">
      <c r="A528" s="1391"/>
      <c r="B528" s="1391"/>
      <c r="C528" s="1391"/>
      <c r="D528" s="1391"/>
      <c r="E528" s="1391"/>
      <c r="F528" s="1499"/>
      <c r="G528" s="1499"/>
      <c r="H528" s="1499"/>
    </row>
    <row r="529" spans="1:8" s="1321" customFormat="1">
      <c r="A529" s="1391"/>
      <c r="B529" s="1391"/>
      <c r="C529" s="1391"/>
      <c r="D529" s="1391"/>
      <c r="E529" s="1391"/>
      <c r="F529" s="1499"/>
      <c r="G529" s="1499"/>
      <c r="H529" s="1499"/>
    </row>
    <row r="530" spans="1:8" s="1321" customFormat="1">
      <c r="A530" s="1391"/>
      <c r="B530" s="1391"/>
      <c r="C530" s="1391"/>
      <c r="D530" s="1391"/>
      <c r="E530" s="1391"/>
      <c r="F530" s="1499"/>
      <c r="G530" s="1499"/>
      <c r="H530" s="1499"/>
    </row>
    <row r="531" spans="1:8" s="1321" customFormat="1">
      <c r="A531" s="1382"/>
      <c r="B531" s="1391"/>
      <c r="C531" s="1391"/>
      <c r="D531" s="1391"/>
      <c r="E531" s="1391"/>
      <c r="F531" s="1499"/>
      <c r="G531" s="1499"/>
      <c r="H531" s="1499"/>
    </row>
    <row r="532" spans="1:8" s="1321" customFormat="1">
      <c r="A532" s="1391"/>
      <c r="B532" s="1391"/>
      <c r="C532" s="1391"/>
      <c r="D532" s="1391"/>
      <c r="E532" s="1391"/>
      <c r="F532" s="1499"/>
      <c r="G532" s="1499"/>
      <c r="H532" s="1499"/>
    </row>
    <row r="533" spans="1:8" s="1321" customFormat="1">
      <c r="A533" s="1382"/>
      <c r="B533" s="1391"/>
      <c r="C533" s="1391"/>
      <c r="D533" s="1391"/>
      <c r="E533" s="1391"/>
      <c r="F533" s="1499"/>
      <c r="G533" s="1499"/>
      <c r="H533" s="1499"/>
    </row>
    <row r="534" spans="1:8" s="1321" customFormat="1">
      <c r="A534" s="1391"/>
      <c r="B534" s="1391"/>
      <c r="C534" s="1391"/>
      <c r="D534" s="1391"/>
      <c r="E534" s="1391"/>
      <c r="F534" s="1500"/>
      <c r="G534" s="1500"/>
      <c r="H534" s="1500"/>
    </row>
    <row r="535" spans="1:8" s="1321" customFormat="1">
      <c r="A535" s="1391"/>
      <c r="B535" s="1391"/>
      <c r="C535" s="1391"/>
      <c r="D535" s="1391"/>
      <c r="E535" s="1391"/>
      <c r="F535" s="1499"/>
      <c r="G535" s="1499"/>
      <c r="H535" s="1499"/>
    </row>
    <row r="536" spans="1:8" s="1321" customFormat="1">
      <c r="A536" s="1382"/>
      <c r="B536" s="1391"/>
      <c r="C536" s="1391"/>
      <c r="D536" s="1391"/>
      <c r="E536" s="1391"/>
      <c r="F536" s="1499"/>
      <c r="G536" s="1499"/>
      <c r="H536" s="1499"/>
    </row>
    <row r="537" spans="1:8" s="1321" customFormat="1">
      <c r="A537" s="1503"/>
      <c r="B537" s="1391"/>
      <c r="C537" s="1391"/>
      <c r="D537" s="1391"/>
      <c r="E537" s="1391"/>
      <c r="F537" s="1500"/>
      <c r="G537" s="1500"/>
      <c r="H537" s="1500"/>
    </row>
    <row r="538" spans="1:8" s="1321" customFormat="1">
      <c r="A538" s="1503"/>
      <c r="B538" s="1391"/>
      <c r="C538" s="1555"/>
      <c r="D538" s="1391"/>
      <c r="E538" s="1391"/>
      <c r="F538" s="1499"/>
      <c r="G538" s="1499"/>
      <c r="H538" s="1499"/>
    </row>
    <row r="539" spans="1:8" s="1321" customFormat="1">
      <c r="A539" s="1383"/>
      <c r="B539" s="1382"/>
      <c r="C539" s="1555"/>
      <c r="D539" s="1382"/>
      <c r="E539" s="1382"/>
      <c r="F539" s="1500"/>
      <c r="G539" s="1500"/>
      <c r="H539" s="1500"/>
    </row>
    <row r="540" spans="1:8" s="1321" customFormat="1">
      <c r="A540" s="1391"/>
      <c r="B540" s="1382"/>
      <c r="C540" s="1555"/>
      <c r="D540" s="1382"/>
      <c r="E540" s="1382"/>
      <c r="F540" s="1500"/>
      <c r="G540" s="1500"/>
      <c r="H540" s="1500"/>
    </row>
    <row r="541" spans="1:8" s="1321" customFormat="1">
      <c r="A541" s="1382"/>
      <c r="B541" s="1382"/>
      <c r="C541" s="1382"/>
      <c r="D541" s="1382"/>
      <c r="E541" s="1382"/>
      <c r="F541" s="1500"/>
      <c r="G541" s="1500"/>
      <c r="H541" s="1500"/>
    </row>
    <row r="542" spans="1:8" s="1321" customFormat="1">
      <c r="A542" s="1383"/>
      <c r="B542" s="1511"/>
      <c r="C542" s="1391"/>
      <c r="D542" s="1382"/>
      <c r="E542" s="1382"/>
      <c r="F542" s="1500"/>
      <c r="G542" s="1500"/>
      <c r="H542" s="1500"/>
    </row>
    <row r="543" spans="1:8" s="1321" customFormat="1">
      <c r="A543" s="1391"/>
      <c r="B543" s="1391"/>
      <c r="C543" s="1391"/>
      <c r="D543" s="1391"/>
      <c r="E543" s="1391"/>
      <c r="F543" s="1499"/>
      <c r="G543" s="1499"/>
      <c r="H543" s="1499"/>
    </row>
    <row r="544" spans="1:8" s="1321" customFormat="1">
      <c r="A544" s="1391"/>
      <c r="B544" s="1391"/>
      <c r="C544" s="1382"/>
      <c r="D544" s="1391"/>
      <c r="E544" s="1391"/>
      <c r="F544" s="1499"/>
      <c r="G544" s="1499"/>
      <c r="H544" s="1499"/>
    </row>
    <row r="545" spans="1:8" s="1321" customFormat="1">
      <c r="A545" s="1382"/>
      <c r="B545" s="1511"/>
      <c r="C545" s="1391"/>
      <c r="D545" s="1382"/>
      <c r="E545" s="1382"/>
      <c r="F545" s="1500"/>
      <c r="G545" s="1500"/>
      <c r="H545" s="1500"/>
    </row>
    <row r="546" spans="1:8" s="1321" customFormat="1">
      <c r="A546" s="1391"/>
      <c r="B546" s="1391"/>
      <c r="C546" s="1391"/>
      <c r="D546" s="1391"/>
      <c r="E546" s="1391"/>
      <c r="F546" s="1499"/>
      <c r="G546" s="1499"/>
      <c r="H546" s="1499"/>
    </row>
    <row r="547" spans="1:8" s="1321" customFormat="1">
      <c r="A547" s="1441"/>
      <c r="B547" s="1391"/>
      <c r="C547" s="1391"/>
      <c r="D547" s="1391"/>
      <c r="E547" s="1391"/>
      <c r="F547" s="1499"/>
      <c r="G547" s="1499"/>
      <c r="H547" s="1499"/>
    </row>
    <row r="548" spans="1:8" s="1321" customFormat="1">
      <c r="A548" s="1515"/>
      <c r="B548" s="1391"/>
      <c r="C548" s="1391"/>
      <c r="D548" s="1391"/>
      <c r="E548" s="1391"/>
      <c r="F548" s="1500"/>
      <c r="G548" s="1500"/>
      <c r="H548" s="1500"/>
    </row>
    <row r="549" spans="1:8" s="1321" customFormat="1">
      <c r="A549" s="1391"/>
      <c r="B549" s="1391"/>
      <c r="C549" s="1441"/>
      <c r="D549" s="1391"/>
      <c r="E549" s="1391"/>
      <c r="F549" s="1498"/>
      <c r="G549" s="1505"/>
      <c r="H549" s="1391"/>
    </row>
    <row r="550" spans="1:8" s="1321" customFormat="1">
      <c r="A550" s="1440"/>
      <c r="B550" s="1442"/>
      <c r="C550" s="1515"/>
      <c r="D550" s="1391"/>
      <c r="E550" s="1440"/>
      <c r="F550" s="1498"/>
      <c r="G550" s="1442"/>
      <c r="H550" s="1498"/>
    </row>
    <row r="551" spans="1:8" s="1321" customFormat="1">
      <c r="A551" s="1544"/>
      <c r="B551" s="1515"/>
      <c r="C551" s="1391"/>
      <c r="D551" s="1548"/>
      <c r="E551" s="1391"/>
      <c r="F551" s="1499"/>
      <c r="G551" s="1499"/>
      <c r="H551" s="1517"/>
    </row>
    <row r="552" spans="1:8" s="1321" customFormat="1">
      <c r="A552" s="1544"/>
      <c r="B552" s="1391"/>
      <c r="C552" s="1391"/>
      <c r="D552" s="1391"/>
      <c r="E552" s="1391"/>
      <c r="F552" s="1499"/>
      <c r="G552" s="1499"/>
      <c r="H552" s="1499"/>
    </row>
    <row r="553" spans="1:8" s="1321" customFormat="1">
      <c r="A553" s="1391"/>
      <c r="B553" s="1440"/>
      <c r="C553" s="1549"/>
      <c r="D553" s="1391"/>
      <c r="E553" s="1440"/>
      <c r="F553" s="1499"/>
      <c r="G553" s="1499"/>
      <c r="H553" s="1499"/>
    </row>
    <row r="554" spans="1:8" s="1321" customFormat="1">
      <c r="A554" s="1556"/>
      <c r="B554" s="1498"/>
      <c r="C554" s="1549"/>
      <c r="D554" s="1548"/>
      <c r="E554" s="1391"/>
      <c r="F554" s="1499"/>
      <c r="G554" s="1499"/>
      <c r="H554" s="1499"/>
    </row>
    <row r="555" spans="1:8" s="1321" customFormat="1">
      <c r="A555" s="1544"/>
      <c r="B555" s="1498"/>
      <c r="C555" s="1550"/>
      <c r="D555" s="1548"/>
      <c r="E555" s="1391"/>
      <c r="F555" s="1499"/>
      <c r="G555" s="1499"/>
      <c r="H555" s="1499"/>
    </row>
    <row r="556" spans="1:8" s="1321" customFormat="1">
      <c r="A556" s="1544"/>
      <c r="B556" s="1519"/>
      <c r="C556" s="1549"/>
      <c r="D556" s="1548"/>
      <c r="E556" s="1391"/>
      <c r="F556" s="1499"/>
      <c r="G556" s="1499"/>
      <c r="H556" s="1499"/>
    </row>
    <row r="557" spans="1:8" s="1321" customFormat="1">
      <c r="A557" s="1391"/>
      <c r="B557" s="1440"/>
      <c r="C557" s="1549"/>
      <c r="D557" s="1548"/>
      <c r="E557" s="1440"/>
      <c r="F557" s="1499"/>
      <c r="G557" s="1499"/>
      <c r="H557" s="1499"/>
    </row>
    <row r="558" spans="1:8" s="1321" customFormat="1">
      <c r="A558" s="1556"/>
      <c r="B558" s="1498"/>
      <c r="C558" s="1549"/>
      <c r="D558" s="1548"/>
      <c r="E558" s="1391"/>
      <c r="F558" s="1499"/>
      <c r="G558" s="1499"/>
      <c r="H558" s="1499"/>
    </row>
    <row r="559" spans="1:8" s="1321" customFormat="1">
      <c r="A559" s="1544"/>
      <c r="B559" s="1498"/>
      <c r="C559" s="1550"/>
      <c r="D559" s="1548"/>
      <c r="E559" s="1391"/>
      <c r="F559" s="1499"/>
      <c r="G559" s="1499"/>
      <c r="H559" s="1499"/>
    </row>
    <row r="560" spans="1:8" s="1321" customFormat="1">
      <c r="A560" s="1544"/>
      <c r="B560" s="1519"/>
      <c r="C560" s="1549"/>
      <c r="D560" s="1548"/>
      <c r="E560" s="1391"/>
      <c r="F560" s="1499"/>
      <c r="G560" s="1499"/>
      <c r="H560" s="1499"/>
    </row>
    <row r="561" spans="1:8" s="1321" customFormat="1">
      <c r="A561" s="1391"/>
      <c r="B561" s="1440"/>
      <c r="C561" s="1549"/>
      <c r="D561" s="1548"/>
      <c r="E561" s="1440"/>
      <c r="F561" s="1499"/>
      <c r="G561" s="1499"/>
      <c r="H561" s="1499"/>
    </row>
    <row r="562" spans="1:8" s="1321" customFormat="1">
      <c r="A562" s="1391"/>
      <c r="B562" s="1498"/>
      <c r="C562" s="1549"/>
      <c r="D562" s="1548"/>
      <c r="E562" s="1391"/>
      <c r="F562" s="1499"/>
      <c r="G562" s="1499"/>
      <c r="H562" s="1499"/>
    </row>
    <row r="563" spans="1:8" s="1321" customFormat="1">
      <c r="A563" s="1391"/>
      <c r="B563" s="1498"/>
      <c r="C563" s="1550"/>
      <c r="D563" s="1548"/>
      <c r="E563" s="1391"/>
      <c r="F563" s="1499"/>
      <c r="G563" s="1499"/>
      <c r="H563" s="1499"/>
    </row>
    <row r="564" spans="1:8" s="1321" customFormat="1">
      <c r="A564" s="1391"/>
      <c r="B564" s="1519"/>
      <c r="C564" s="1550"/>
      <c r="D564" s="1548"/>
      <c r="E564" s="1391"/>
      <c r="F564" s="1499"/>
      <c r="G564" s="1499"/>
      <c r="H564" s="1499"/>
    </row>
    <row r="565" spans="1:8" s="1321" customFormat="1">
      <c r="A565" s="1391"/>
      <c r="B565" s="1519"/>
      <c r="C565" s="1550"/>
      <c r="D565" s="1548"/>
      <c r="E565" s="1391"/>
      <c r="F565" s="1499"/>
      <c r="G565" s="1499"/>
      <c r="H565" s="1499"/>
    </row>
    <row r="566" spans="1:8" s="1321" customFormat="1">
      <c r="A566" s="1382"/>
      <c r="B566" s="1519"/>
      <c r="C566" s="1550"/>
      <c r="D566" s="1548"/>
      <c r="E566" s="1391"/>
      <c r="F566" s="1499"/>
      <c r="G566" s="1499"/>
      <c r="H566" s="1499"/>
    </row>
    <row r="567" spans="1:8" s="1321" customFormat="1">
      <c r="A567" s="1391"/>
      <c r="B567" s="1519"/>
      <c r="C567" s="1391"/>
      <c r="D567" s="1548"/>
      <c r="E567" s="1391"/>
      <c r="F567" s="1499"/>
      <c r="G567" s="1499"/>
      <c r="H567" s="1499"/>
    </row>
    <row r="568" spans="1:8" s="1321" customFormat="1">
      <c r="A568" s="1382"/>
      <c r="B568" s="1391"/>
      <c r="C568" s="1391"/>
      <c r="D568" s="1391"/>
      <c r="E568" s="1391"/>
      <c r="F568" s="1499"/>
      <c r="G568" s="1499"/>
      <c r="H568" s="1499"/>
    </row>
    <row r="569" spans="1:8" s="1321" customFormat="1">
      <c r="A569" s="1391"/>
      <c r="B569" s="1391"/>
      <c r="C569" s="1391"/>
      <c r="D569" s="1391"/>
      <c r="E569" s="1391"/>
      <c r="F569" s="1499"/>
      <c r="G569" s="1499"/>
      <c r="H569" s="1499"/>
    </row>
    <row r="570" spans="1:8" s="1321" customFormat="1">
      <c r="A570" s="1531"/>
      <c r="B570" s="1391"/>
      <c r="C570" s="1391"/>
      <c r="D570" s="1391"/>
      <c r="E570" s="1391"/>
      <c r="F570" s="1499"/>
      <c r="G570" s="1499"/>
      <c r="H570" s="1499"/>
    </row>
    <row r="571" spans="1:8" s="1321" customFormat="1">
      <c r="A571" s="1391"/>
      <c r="B571" s="1391"/>
      <c r="C571" s="1391"/>
      <c r="D571" s="1391"/>
      <c r="E571" s="1391"/>
      <c r="F571" s="1499"/>
      <c r="G571" s="1499"/>
      <c r="H571" s="1499"/>
    </row>
    <row r="572" spans="1:8" s="1321" customFormat="1">
      <c r="A572" s="1382"/>
      <c r="B572" s="1391"/>
      <c r="C572" s="1391"/>
      <c r="D572" s="1391"/>
      <c r="E572" s="1391"/>
      <c r="F572" s="1499"/>
      <c r="G572" s="1499"/>
      <c r="H572" s="1499"/>
    </row>
    <row r="573" spans="1:8" s="1321" customFormat="1">
      <c r="A573" s="1382"/>
      <c r="B573" s="1391"/>
      <c r="C573" s="1391"/>
      <c r="D573" s="1391"/>
      <c r="E573" s="1391"/>
      <c r="F573" s="1505"/>
      <c r="G573" s="1391"/>
      <c r="H573" s="1391"/>
    </row>
    <row r="574" spans="1:8" s="1321" customFormat="1">
      <c r="A574" s="1391"/>
      <c r="B574" s="1391"/>
      <c r="C574" s="1391"/>
      <c r="D574" s="1391"/>
      <c r="E574" s="1391"/>
      <c r="F574" s="1505"/>
      <c r="G574" s="1391"/>
      <c r="H574" s="1391"/>
    </row>
    <row r="575" spans="1:8" s="1321" customFormat="1">
      <c r="A575" s="1544"/>
      <c r="B575" s="1391"/>
      <c r="C575" s="1391"/>
      <c r="D575" s="1391"/>
      <c r="E575" s="1391"/>
      <c r="F575" s="1505"/>
      <c r="G575" s="1391"/>
      <c r="H575" s="1391"/>
    </row>
    <row r="576" spans="1:8" s="1321" customFormat="1">
      <c r="A576" s="1544"/>
      <c r="B576" s="1391"/>
      <c r="C576" s="1391"/>
      <c r="D576" s="1391"/>
      <c r="E576" s="1391"/>
      <c r="F576" s="1505"/>
      <c r="G576" s="1391"/>
      <c r="H576" s="1391"/>
    </row>
    <row r="577" spans="1:8" s="1321" customFormat="1">
      <c r="A577" s="1544"/>
      <c r="B577" s="1391"/>
      <c r="C577" s="1505"/>
      <c r="D577" s="1391"/>
      <c r="E577" s="1391"/>
      <c r="F577" s="1505"/>
      <c r="G577" s="1391"/>
      <c r="H577" s="1391"/>
    </row>
    <row r="578" spans="1:8" s="1321" customFormat="1">
      <c r="A578" s="1382"/>
      <c r="B578" s="1391"/>
      <c r="C578" s="1391"/>
      <c r="D578" s="1391"/>
      <c r="E578" s="1391"/>
      <c r="F578" s="1499"/>
      <c r="G578" s="1499"/>
      <c r="H578" s="1499"/>
    </row>
    <row r="579" spans="1:8" s="1321" customFormat="1">
      <c r="A579" s="1391"/>
      <c r="B579" s="1391"/>
      <c r="C579" s="1505"/>
      <c r="D579" s="1391"/>
      <c r="E579" s="1391"/>
      <c r="F579" s="1499"/>
      <c r="G579" s="1499"/>
      <c r="H579" s="1499"/>
    </row>
    <row r="580" spans="1:8" s="1321" customFormat="1">
      <c r="A580" s="1382"/>
      <c r="B580" s="1391"/>
      <c r="C580" s="1498"/>
      <c r="D580" s="1391"/>
      <c r="E580" s="1391"/>
      <c r="F580" s="1499"/>
      <c r="G580" s="1499"/>
      <c r="H580" s="1499"/>
    </row>
    <row r="581" spans="1:8" s="1321" customFormat="1">
      <c r="A581" s="1382"/>
      <c r="B581" s="1391"/>
      <c r="C581" s="1498"/>
      <c r="D581" s="1391"/>
      <c r="E581" s="1391"/>
      <c r="F581" s="1500"/>
      <c r="G581" s="1499"/>
      <c r="H581" s="1500"/>
    </row>
    <row r="582" spans="1:8" s="1321" customFormat="1">
      <c r="A582" s="1382"/>
      <c r="B582" s="1391"/>
      <c r="C582" s="1391"/>
      <c r="D582" s="1391"/>
      <c r="E582" s="1391"/>
      <c r="F582" s="1499"/>
      <c r="G582" s="1499"/>
      <c r="H582" s="1499"/>
    </row>
    <row r="583" spans="1:8" s="1321" customFormat="1">
      <c r="A583" s="1391"/>
      <c r="B583" s="1391"/>
      <c r="C583" s="1391"/>
      <c r="D583" s="1391"/>
      <c r="E583" s="1391"/>
      <c r="F583" s="1500"/>
      <c r="G583" s="1499"/>
      <c r="H583" s="1500"/>
    </row>
    <row r="584" spans="1:8" s="1321" customFormat="1">
      <c r="A584" s="1382"/>
      <c r="B584" s="1391"/>
      <c r="C584" s="1391"/>
      <c r="D584" s="1391"/>
      <c r="E584" s="1391"/>
      <c r="F584" s="1500"/>
      <c r="G584" s="1499"/>
      <c r="H584" s="1500"/>
    </row>
    <row r="585" spans="1:8" s="1321" customFormat="1">
      <c r="A585" s="1382"/>
      <c r="B585" s="1391"/>
      <c r="C585" s="1391"/>
      <c r="D585" s="1391"/>
      <c r="E585" s="1391"/>
      <c r="F585" s="1500"/>
      <c r="G585" s="1499"/>
      <c r="H585" s="1500"/>
    </row>
    <row r="586" spans="1:8" s="1321" customFormat="1">
      <c r="A586" s="1382"/>
      <c r="B586" s="1391"/>
      <c r="C586" s="1391"/>
      <c r="D586" s="1391"/>
      <c r="E586" s="1391"/>
      <c r="F586" s="1505"/>
      <c r="G586" s="1391"/>
      <c r="H586" s="1391"/>
    </row>
    <row r="587" spans="1:8" s="1321" customFormat="1" ht="15.75">
      <c r="A587" s="1502"/>
      <c r="B587" s="1391"/>
      <c r="C587" s="1391"/>
      <c r="D587" s="1391"/>
      <c r="E587" s="1391"/>
      <c r="F587" s="1499"/>
      <c r="G587" s="1499"/>
      <c r="H587" s="1499"/>
    </row>
    <row r="588" spans="1:8" s="1321" customFormat="1" ht="15.75">
      <c r="A588" s="1502"/>
      <c r="B588" s="1391"/>
      <c r="C588" s="1351"/>
      <c r="D588" s="1391"/>
      <c r="E588" s="1391"/>
      <c r="F588" s="1499"/>
      <c r="G588" s="1499"/>
      <c r="H588" s="1499"/>
    </row>
    <row r="589" spans="1:8" s="1321" customFormat="1" ht="15.75">
      <c r="A589" s="1502"/>
      <c r="B589" s="1351"/>
      <c r="C589" s="1351"/>
      <c r="D589" s="1351"/>
      <c r="E589" s="1351"/>
      <c r="F589" s="1513"/>
      <c r="G589" s="1351"/>
      <c r="H589" s="1351"/>
    </row>
    <row r="590" spans="1:8" s="1321" customFormat="1" ht="15">
      <c r="A590" s="1351"/>
      <c r="B590" s="1351"/>
      <c r="C590" s="1351"/>
      <c r="D590" s="1351"/>
      <c r="E590" s="1351"/>
      <c r="F590" s="1513"/>
      <c r="G590" s="1351"/>
      <c r="H590" s="1351"/>
    </row>
    <row r="591" spans="1:8" s="1321" customFormat="1" ht="15.75">
      <c r="A591" s="1557"/>
      <c r="B591" s="1351"/>
      <c r="C591" s="1351"/>
      <c r="D591" s="1351"/>
      <c r="E591" s="1351"/>
      <c r="F591" s="1513"/>
      <c r="G591" s="1351"/>
      <c r="H591" s="1351"/>
    </row>
    <row r="592" spans="1:8" s="1321" customFormat="1" ht="15">
      <c r="A592" s="1382"/>
      <c r="B592" s="1351"/>
      <c r="C592" s="1351"/>
      <c r="D592" s="1351"/>
      <c r="E592" s="1351"/>
      <c r="F592" s="1513"/>
      <c r="G592" s="1351"/>
      <c r="H592" s="1351"/>
    </row>
    <row r="593" spans="1:8" s="1321" customFormat="1" ht="15">
      <c r="A593" s="1391"/>
      <c r="B593" s="1351"/>
      <c r="C593" s="1391"/>
      <c r="D593" s="1351"/>
      <c r="E593" s="1351"/>
      <c r="F593" s="1513"/>
      <c r="G593" s="1351"/>
      <c r="H593" s="1351"/>
    </row>
    <row r="594" spans="1:8" s="1321" customFormat="1">
      <c r="A594" s="1391"/>
      <c r="B594" s="1391"/>
      <c r="C594" s="1391"/>
      <c r="D594" s="1391"/>
      <c r="E594" s="1391"/>
      <c r="F594" s="1505"/>
      <c r="G594" s="1391"/>
      <c r="H594" s="1391"/>
    </row>
    <row r="595" spans="1:8" s="1321" customFormat="1">
      <c r="A595" s="1391"/>
      <c r="B595" s="1391"/>
      <c r="C595" s="1391"/>
      <c r="D595" s="1391"/>
      <c r="E595" s="1391"/>
      <c r="F595" s="1505"/>
      <c r="G595" s="1391"/>
      <c r="H595" s="1391"/>
    </row>
    <row r="596" spans="1:8" s="1321" customFormat="1">
      <c r="A596" s="1382"/>
      <c r="B596" s="1391"/>
      <c r="C596" s="1391"/>
      <c r="D596" s="1391"/>
      <c r="E596" s="1391"/>
      <c r="F596" s="1499"/>
      <c r="G596" s="1499"/>
      <c r="H596" s="1499"/>
    </row>
    <row r="597" spans="1:8" s="1321" customFormat="1">
      <c r="A597" s="1391"/>
      <c r="B597" s="1391"/>
      <c r="C597" s="1391"/>
      <c r="D597" s="1391"/>
      <c r="E597" s="1391"/>
      <c r="F597" s="1499"/>
      <c r="G597" s="1499"/>
      <c r="H597" s="1499"/>
    </row>
    <row r="598" spans="1:8" s="1321" customFormat="1">
      <c r="A598" s="1382"/>
      <c r="B598" s="1391"/>
      <c r="C598" s="1391"/>
      <c r="D598" s="1391"/>
      <c r="E598" s="1391"/>
      <c r="F598" s="1499"/>
      <c r="G598" s="1499"/>
      <c r="H598" s="1499"/>
    </row>
    <row r="599" spans="1:8" s="1321" customFormat="1">
      <c r="A599" s="1391"/>
      <c r="B599" s="1391"/>
      <c r="C599" s="1391"/>
      <c r="D599" s="1391"/>
      <c r="E599" s="1391"/>
      <c r="F599" s="1499"/>
      <c r="G599" s="1499"/>
      <c r="H599" s="1499"/>
    </row>
    <row r="600" spans="1:8" s="1321" customFormat="1">
      <c r="A600" s="1391"/>
      <c r="B600" s="1391"/>
      <c r="C600" s="1391"/>
      <c r="D600" s="1391"/>
      <c r="E600" s="1391"/>
      <c r="F600" s="1505"/>
      <c r="G600" s="1391"/>
      <c r="H600" s="1391"/>
    </row>
    <row r="601" spans="1:8" s="1321" customFormat="1">
      <c r="A601" s="1391"/>
      <c r="B601" s="1391"/>
      <c r="C601" s="1391"/>
      <c r="D601" s="1391"/>
      <c r="E601" s="1391"/>
      <c r="F601" s="1505"/>
      <c r="G601" s="1391"/>
      <c r="H601" s="1391"/>
    </row>
    <row r="602" spans="1:8" s="1321" customFormat="1">
      <c r="A602" s="1382"/>
      <c r="B602" s="1391"/>
      <c r="C602" s="1391"/>
      <c r="D602" s="1391"/>
      <c r="E602" s="1391"/>
      <c r="F602" s="1499"/>
      <c r="G602" s="1548"/>
      <c r="H602" s="1499"/>
    </row>
    <row r="603" spans="1:8" s="1321" customFormat="1">
      <c r="A603" s="1391"/>
      <c r="B603" s="1391"/>
      <c r="C603" s="1391"/>
      <c r="D603" s="1391"/>
      <c r="E603" s="1391"/>
      <c r="F603" s="1499"/>
      <c r="G603" s="1548"/>
      <c r="H603" s="1499"/>
    </row>
    <row r="604" spans="1:8" s="1321" customFormat="1">
      <c r="A604" s="1382"/>
      <c r="B604" s="1391"/>
      <c r="C604" s="1391"/>
      <c r="D604" s="1391"/>
      <c r="E604" s="1391"/>
      <c r="F604" s="1499"/>
      <c r="G604" s="1548"/>
      <c r="H604" s="1499"/>
    </row>
    <row r="605" spans="1:8" s="1321" customFormat="1">
      <c r="A605" s="1391"/>
      <c r="B605" s="1391"/>
      <c r="C605" s="1391"/>
      <c r="D605" s="1391"/>
      <c r="E605" s="1391"/>
      <c r="F605" s="1499"/>
      <c r="G605" s="1548"/>
      <c r="H605" s="1499"/>
    </row>
    <row r="606" spans="1:8" s="1321" customFormat="1">
      <c r="A606" s="1391"/>
      <c r="B606" s="1391"/>
      <c r="C606" s="1382"/>
      <c r="D606" s="1391"/>
      <c r="E606" s="1391"/>
      <c r="F606" s="1505"/>
      <c r="G606" s="1391"/>
      <c r="H606" s="1391"/>
    </row>
    <row r="607" spans="1:8" s="1321" customFormat="1">
      <c r="A607" s="1391"/>
      <c r="B607" s="1382"/>
      <c r="C607" s="1391"/>
      <c r="D607" s="1382"/>
      <c r="E607" s="1382"/>
      <c r="F607" s="1500"/>
      <c r="G607" s="1558"/>
      <c r="H607" s="1500"/>
    </row>
    <row r="608" spans="1:8" s="1377" customFormat="1">
      <c r="A608" s="1391"/>
      <c r="B608" s="1391"/>
      <c r="C608" s="1391"/>
      <c r="D608" s="1391"/>
      <c r="E608" s="1391"/>
      <c r="F608" s="1505"/>
      <c r="G608" s="1391"/>
      <c r="H608" s="1391"/>
    </row>
    <row r="609" spans="1:8" s="1321" customFormat="1">
      <c r="A609" s="1382"/>
      <c r="B609" s="1391"/>
      <c r="C609" s="1391"/>
      <c r="D609" s="1391"/>
      <c r="E609" s="1391"/>
      <c r="F609" s="1505"/>
      <c r="G609" s="1391"/>
      <c r="H609" s="1391"/>
    </row>
    <row r="610" spans="1:8" s="1321" customFormat="1">
      <c r="A610" s="1382"/>
      <c r="B610" s="1391"/>
      <c r="C610" s="1391"/>
      <c r="D610" s="1391"/>
      <c r="E610" s="1391"/>
      <c r="F610" s="1505"/>
      <c r="G610" s="1391"/>
      <c r="H610" s="1391"/>
    </row>
    <row r="611" spans="1:8" s="1321" customFormat="1">
      <c r="A611" s="1391"/>
      <c r="B611" s="1391"/>
      <c r="C611" s="1391"/>
      <c r="D611" s="1391"/>
      <c r="E611" s="1391"/>
      <c r="F611" s="1505"/>
      <c r="G611" s="1391"/>
      <c r="H611" s="1391"/>
    </row>
    <row r="612" spans="1:8" s="1321" customFormat="1">
      <c r="A612" s="1531"/>
      <c r="B612" s="1391"/>
      <c r="C612" s="1391"/>
      <c r="D612" s="1391"/>
      <c r="E612" s="1391"/>
      <c r="F612" s="1505"/>
      <c r="G612" s="1391"/>
      <c r="H612" s="1391"/>
    </row>
    <row r="613" spans="1:8" s="1321" customFormat="1">
      <c r="A613" s="1391"/>
      <c r="B613" s="1391"/>
      <c r="C613" s="1391"/>
      <c r="D613" s="1391"/>
      <c r="E613" s="1391"/>
      <c r="F613" s="1505"/>
      <c r="G613" s="1391"/>
      <c r="H613" s="1391"/>
    </row>
    <row r="614" spans="1:8" s="1321" customFormat="1">
      <c r="A614" s="1531"/>
      <c r="B614" s="1391"/>
      <c r="C614" s="1544"/>
      <c r="D614" s="1391"/>
      <c r="E614" s="1391"/>
      <c r="F614" s="1499"/>
      <c r="G614" s="1499"/>
      <c r="H614" s="1499"/>
    </row>
    <row r="615" spans="1:8" s="1321" customFormat="1">
      <c r="A615" s="1391"/>
      <c r="B615" s="1391"/>
      <c r="C615" s="1391"/>
      <c r="D615" s="1391"/>
      <c r="E615" s="1391"/>
      <c r="F615" s="1499"/>
      <c r="G615" s="1499"/>
      <c r="H615" s="1499"/>
    </row>
    <row r="616" spans="1:8" s="1321" customFormat="1">
      <c r="A616" s="1531"/>
      <c r="B616" s="1391"/>
      <c r="C616" s="1559"/>
      <c r="D616" s="1391"/>
      <c r="E616" s="1391"/>
      <c r="F616" s="1499"/>
      <c r="G616" s="1499"/>
      <c r="H616" s="1499"/>
    </row>
    <row r="617" spans="1:8" s="1321" customFormat="1">
      <c r="A617" s="1506"/>
      <c r="B617" s="1391"/>
      <c r="C617" s="1559"/>
      <c r="D617" s="1391"/>
      <c r="E617" s="1498"/>
      <c r="F617" s="1499"/>
      <c r="G617" s="1499"/>
      <c r="H617" s="1499"/>
    </row>
    <row r="618" spans="1:8" s="1321" customFormat="1">
      <c r="A618" s="1391"/>
      <c r="B618" s="1391"/>
      <c r="C618" s="1559"/>
      <c r="D618" s="1391"/>
      <c r="E618" s="1498"/>
      <c r="F618" s="1499"/>
      <c r="G618" s="1499"/>
      <c r="H618" s="1499"/>
    </row>
    <row r="619" spans="1:8" s="1321" customFormat="1">
      <c r="A619" s="1391"/>
      <c r="B619" s="1391"/>
      <c r="C619" s="1544"/>
      <c r="D619" s="1391"/>
      <c r="E619" s="1498"/>
      <c r="F619" s="1499"/>
      <c r="G619" s="1499"/>
      <c r="H619" s="1499"/>
    </row>
    <row r="620" spans="1:8" s="1321" customFormat="1">
      <c r="A620" s="1531"/>
      <c r="B620" s="1391"/>
      <c r="C620" s="1391"/>
      <c r="D620" s="1391"/>
      <c r="E620" s="1391"/>
      <c r="F620" s="1499"/>
      <c r="G620" s="1499"/>
      <c r="H620" s="1499"/>
    </row>
    <row r="621" spans="1:8" s="1321" customFormat="1">
      <c r="A621" s="1441"/>
      <c r="B621" s="1391"/>
      <c r="C621" s="1519"/>
      <c r="D621" s="1391"/>
      <c r="E621" s="1391"/>
      <c r="F621" s="1499"/>
      <c r="G621" s="1499"/>
      <c r="H621" s="1499"/>
    </row>
    <row r="622" spans="1:8" s="1321" customFormat="1">
      <c r="A622" s="1441"/>
      <c r="B622" s="1391"/>
      <c r="C622" s="1440"/>
      <c r="D622" s="1391"/>
      <c r="E622" s="1391"/>
      <c r="F622" s="1499"/>
      <c r="G622" s="1499"/>
      <c r="H622" s="1499"/>
    </row>
    <row r="623" spans="1:8" s="1321" customFormat="1">
      <c r="A623" s="1441"/>
      <c r="B623" s="1391"/>
      <c r="C623" s="1560"/>
      <c r="D623" s="1391"/>
      <c r="E623" s="1391"/>
      <c r="F623" s="1499"/>
      <c r="G623" s="1499"/>
      <c r="H623" s="1499"/>
    </row>
    <row r="624" spans="1:8" s="1321" customFormat="1">
      <c r="A624" s="1441"/>
      <c r="B624" s="1391"/>
      <c r="C624" s="1560"/>
      <c r="D624" s="1561"/>
      <c r="E624" s="1391"/>
      <c r="F624" s="1499"/>
      <c r="G624" s="1499"/>
      <c r="H624" s="1499"/>
    </row>
    <row r="625" spans="1:8" s="1321" customFormat="1" ht="15" customHeight="1">
      <c r="A625" s="1441"/>
      <c r="B625" s="1391"/>
      <c r="C625" s="1560"/>
      <c r="D625" s="1562"/>
      <c r="E625" s="1391"/>
      <c r="F625" s="1499"/>
      <c r="G625" s="1499"/>
      <c r="H625" s="1499"/>
    </row>
    <row r="626" spans="1:8" s="1321" customFormat="1" ht="15" customHeight="1">
      <c r="A626" s="1441"/>
      <c r="B626" s="1391"/>
      <c r="C626" s="1560"/>
      <c r="D626" s="1562"/>
      <c r="E626" s="1391"/>
      <c r="F626" s="1499"/>
      <c r="G626" s="1499"/>
      <c r="H626" s="1499"/>
    </row>
    <row r="627" spans="1:8" s="1321" customFormat="1" ht="15" customHeight="1">
      <c r="A627" s="1441"/>
      <c r="B627" s="1391"/>
      <c r="C627" s="1560"/>
      <c r="D627" s="1562"/>
      <c r="E627" s="1391"/>
      <c r="F627" s="1499"/>
      <c r="G627" s="1499"/>
      <c r="H627" s="1499"/>
    </row>
    <row r="628" spans="1:8" s="1321" customFormat="1" ht="15" customHeight="1">
      <c r="A628" s="1441"/>
      <c r="B628" s="1391"/>
      <c r="C628" s="1560"/>
      <c r="D628" s="1562"/>
      <c r="E628" s="1391"/>
      <c r="F628" s="1499"/>
      <c r="G628" s="1499"/>
      <c r="H628" s="1499"/>
    </row>
    <row r="629" spans="1:8" s="1321" customFormat="1" ht="15" customHeight="1">
      <c r="A629" s="1441"/>
      <c r="B629" s="1391"/>
      <c r="C629" s="1560"/>
      <c r="D629" s="1561"/>
      <c r="E629" s="1519"/>
      <c r="F629" s="1499"/>
      <c r="G629" s="1499"/>
      <c r="H629" s="1499"/>
    </row>
    <row r="630" spans="1:8" s="1321" customFormat="1" ht="15" customHeight="1">
      <c r="A630" s="1391"/>
      <c r="B630" s="1391"/>
      <c r="C630" s="1560"/>
      <c r="D630" s="1561"/>
      <c r="E630" s="1519"/>
      <c r="F630" s="1499"/>
      <c r="G630" s="1499"/>
      <c r="H630" s="1499"/>
    </row>
    <row r="631" spans="1:8" s="1321" customFormat="1" ht="15" customHeight="1">
      <c r="A631" s="1391"/>
      <c r="B631" s="1391"/>
      <c r="C631" s="1560"/>
      <c r="D631" s="1561"/>
      <c r="E631" s="1519"/>
      <c r="F631" s="1499"/>
      <c r="G631" s="1499"/>
      <c r="H631" s="1499"/>
    </row>
    <row r="632" spans="1:8" s="1321" customFormat="1" ht="15" customHeight="1">
      <c r="A632" s="1382"/>
      <c r="B632" s="1391"/>
      <c r="C632" s="1560"/>
      <c r="D632" s="1561"/>
      <c r="E632" s="1519"/>
      <c r="F632" s="1499"/>
      <c r="G632" s="1499"/>
      <c r="H632" s="1499"/>
    </row>
    <row r="633" spans="1:8" s="1321" customFormat="1" ht="15" customHeight="1">
      <c r="A633" s="1391"/>
      <c r="B633" s="1391"/>
      <c r="C633" s="1560"/>
      <c r="D633" s="1561"/>
      <c r="E633" s="1519"/>
      <c r="F633" s="1499"/>
      <c r="G633" s="1499"/>
      <c r="H633" s="1499"/>
    </row>
    <row r="634" spans="1:8" s="1321" customFormat="1" ht="15" customHeight="1">
      <c r="A634" s="1382"/>
      <c r="B634" s="1391"/>
      <c r="C634" s="1391"/>
      <c r="D634" s="1561"/>
      <c r="E634" s="1519"/>
      <c r="F634" s="1499"/>
      <c r="G634" s="1499"/>
      <c r="H634" s="1499"/>
    </row>
    <row r="635" spans="1:8" s="1321" customFormat="1" ht="15" customHeight="1">
      <c r="A635" s="1391"/>
      <c r="B635" s="1391"/>
      <c r="C635" s="1391"/>
      <c r="D635" s="1391"/>
      <c r="E635" s="1391"/>
      <c r="F635" s="1499"/>
      <c r="G635" s="1499"/>
      <c r="H635" s="1499"/>
    </row>
    <row r="636" spans="1:8" s="1321" customFormat="1">
      <c r="A636" s="1531"/>
      <c r="B636" s="1391"/>
      <c r="C636" s="1391"/>
      <c r="D636" s="1391"/>
      <c r="E636" s="1391"/>
      <c r="F636" s="1499"/>
      <c r="G636" s="1499"/>
      <c r="H636" s="1499"/>
    </row>
    <row r="637" spans="1:8" s="1321" customFormat="1">
      <c r="A637" s="1391"/>
      <c r="B637" s="1391"/>
      <c r="C637" s="1391"/>
      <c r="D637" s="1391"/>
      <c r="E637" s="1391"/>
      <c r="F637" s="1499"/>
      <c r="G637" s="1499"/>
      <c r="H637" s="1499"/>
    </row>
    <row r="638" spans="1:8" s="1321" customFormat="1">
      <c r="A638" s="1531"/>
      <c r="B638" s="1391"/>
      <c r="C638" s="1544"/>
      <c r="D638" s="1391"/>
      <c r="E638" s="1391"/>
      <c r="F638" s="1499"/>
      <c r="G638" s="1499"/>
      <c r="H638" s="1499"/>
    </row>
    <row r="639" spans="1:8" s="1321" customFormat="1">
      <c r="A639" s="1531"/>
      <c r="B639" s="1391"/>
      <c r="C639" s="1391"/>
      <c r="D639" s="1391"/>
      <c r="E639" s="1391"/>
      <c r="F639" s="1499"/>
      <c r="G639" s="1499"/>
      <c r="H639" s="1499"/>
    </row>
    <row r="640" spans="1:8" s="1321" customFormat="1">
      <c r="A640" s="1531"/>
      <c r="B640" s="1391"/>
      <c r="C640" s="1559"/>
      <c r="D640" s="1391"/>
      <c r="E640" s="1391"/>
      <c r="F640" s="1499"/>
      <c r="G640" s="1499"/>
      <c r="H640" s="1499"/>
    </row>
    <row r="641" spans="1:8" s="1321" customFormat="1">
      <c r="A641" s="1506"/>
      <c r="B641" s="1391"/>
      <c r="C641" s="1506"/>
      <c r="D641" s="1391"/>
      <c r="E641" s="1498"/>
      <c r="F641" s="1499"/>
      <c r="G641" s="1499"/>
      <c r="H641" s="1499"/>
    </row>
    <row r="642" spans="1:8" s="1321" customFormat="1">
      <c r="A642" s="1391"/>
      <c r="B642" s="1391"/>
      <c r="C642" s="1391"/>
      <c r="D642" s="1391"/>
      <c r="E642" s="1391"/>
      <c r="F642" s="1499"/>
      <c r="G642" s="1499"/>
      <c r="H642" s="1499"/>
    </row>
    <row r="643" spans="1:8" s="1321" customFormat="1">
      <c r="A643" s="1382"/>
      <c r="B643" s="1391"/>
      <c r="C643" s="1391"/>
      <c r="D643" s="1391"/>
      <c r="E643" s="1391"/>
      <c r="F643" s="1499"/>
      <c r="G643" s="1499"/>
      <c r="H643" s="1499"/>
    </row>
    <row r="644" spans="1:8" s="1321" customFormat="1">
      <c r="A644" s="1391"/>
      <c r="B644" s="1391"/>
      <c r="C644" s="1391"/>
      <c r="D644" s="1391"/>
      <c r="E644" s="1391"/>
      <c r="F644" s="1499"/>
      <c r="G644" s="1499"/>
      <c r="H644" s="1499"/>
    </row>
    <row r="645" spans="1:8" s="1321" customFormat="1">
      <c r="A645" s="1382"/>
      <c r="B645" s="1391"/>
      <c r="C645" s="1391"/>
      <c r="D645" s="1391"/>
      <c r="E645" s="1391"/>
      <c r="F645" s="1499"/>
      <c r="G645" s="1499"/>
      <c r="H645" s="1499"/>
    </row>
    <row r="646" spans="1:8" s="1321" customFormat="1">
      <c r="A646" s="1382"/>
      <c r="B646" s="1391"/>
      <c r="C646" s="1391"/>
      <c r="D646" s="1391"/>
      <c r="E646" s="1391"/>
      <c r="F646" s="1499"/>
      <c r="G646" s="1499"/>
      <c r="H646" s="1499"/>
    </row>
    <row r="647" spans="1:8" s="1321" customFormat="1">
      <c r="A647" s="1391"/>
      <c r="B647" s="1391"/>
      <c r="C647" s="1382"/>
      <c r="D647" s="1391"/>
      <c r="E647" s="1391"/>
      <c r="F647" s="1499"/>
      <c r="G647" s="1499"/>
      <c r="H647" s="1499"/>
    </row>
    <row r="648" spans="1:8" s="1321" customFormat="1">
      <c r="A648" s="1382"/>
      <c r="B648" s="1382"/>
      <c r="C648" s="1382"/>
      <c r="D648" s="1382"/>
      <c r="E648" s="1382"/>
      <c r="F648" s="1500"/>
      <c r="G648" s="1500"/>
      <c r="H648" s="1500"/>
    </row>
    <row r="649" spans="1:8" s="1321" customFormat="1">
      <c r="A649" s="1391"/>
      <c r="B649" s="1382"/>
      <c r="C649" s="1391"/>
      <c r="D649" s="1382"/>
      <c r="E649" s="1382"/>
      <c r="F649" s="1500"/>
      <c r="G649" s="1500"/>
      <c r="H649" s="1500"/>
    </row>
    <row r="650" spans="1:8" s="1321" customFormat="1">
      <c r="A650" s="1531"/>
      <c r="B650" s="1391"/>
      <c r="C650" s="1391"/>
      <c r="D650" s="1391"/>
      <c r="E650" s="1391"/>
      <c r="F650" s="1499"/>
      <c r="G650" s="1499"/>
      <c r="H650" s="1499"/>
    </row>
    <row r="651" spans="1:8" s="1321" customFormat="1">
      <c r="A651" s="1391"/>
      <c r="B651" s="1391"/>
      <c r="C651" s="1391"/>
      <c r="D651" s="1391"/>
      <c r="E651" s="1391"/>
      <c r="F651" s="1499"/>
      <c r="G651" s="1499"/>
      <c r="H651" s="1499"/>
    </row>
    <row r="652" spans="1:8" s="1321" customFormat="1">
      <c r="A652" s="1531"/>
      <c r="B652" s="1391"/>
      <c r="C652" s="1544"/>
      <c r="D652" s="1391"/>
      <c r="E652" s="1391"/>
      <c r="F652" s="1499"/>
      <c r="G652" s="1499"/>
      <c r="H652" s="1499"/>
    </row>
    <row r="653" spans="1:8" s="1321" customFormat="1">
      <c r="A653" s="1391"/>
      <c r="B653" s="1391"/>
      <c r="C653" s="1391"/>
      <c r="D653" s="1391"/>
      <c r="E653" s="1391"/>
      <c r="F653" s="1499"/>
      <c r="G653" s="1499"/>
      <c r="H653" s="1499"/>
    </row>
    <row r="654" spans="1:8" s="1321" customFormat="1">
      <c r="A654" s="1531"/>
      <c r="B654" s="1391"/>
      <c r="C654" s="1559"/>
      <c r="D654" s="1391"/>
      <c r="E654" s="1391"/>
      <c r="F654" s="1499"/>
      <c r="G654" s="1499"/>
      <c r="H654" s="1499"/>
    </row>
    <row r="655" spans="1:8" s="1321" customFormat="1">
      <c r="A655" s="1506"/>
      <c r="B655" s="1391"/>
      <c r="C655" s="1559"/>
      <c r="D655" s="1391"/>
      <c r="E655" s="1498"/>
      <c r="F655" s="1499"/>
      <c r="G655" s="1499"/>
      <c r="H655" s="1499"/>
    </row>
    <row r="656" spans="1:8" s="1321" customFormat="1">
      <c r="A656" s="1391"/>
      <c r="B656" s="1391"/>
      <c r="C656" s="1559"/>
      <c r="D656" s="1391"/>
      <c r="E656" s="1498"/>
      <c r="F656" s="1499"/>
      <c r="G656" s="1499"/>
      <c r="H656" s="1499"/>
    </row>
    <row r="657" spans="1:8" s="1321" customFormat="1">
      <c r="A657" s="1531"/>
      <c r="B657" s="1391"/>
      <c r="C657" s="1544"/>
      <c r="D657" s="1391"/>
      <c r="E657" s="1498"/>
      <c r="F657" s="1499"/>
      <c r="G657" s="1499"/>
      <c r="H657" s="1499"/>
    </row>
    <row r="658" spans="1:8" s="1321" customFormat="1">
      <c r="A658" s="1441"/>
      <c r="B658" s="1391"/>
      <c r="C658" s="1544"/>
      <c r="D658" s="1391"/>
      <c r="E658" s="1391"/>
      <c r="F658" s="1499"/>
      <c r="G658" s="1499"/>
      <c r="H658" s="1499"/>
    </row>
    <row r="659" spans="1:8" s="1321" customFormat="1">
      <c r="A659" s="1441"/>
      <c r="B659" s="1391"/>
      <c r="C659" s="1440"/>
      <c r="D659" s="1391"/>
      <c r="E659" s="1391"/>
      <c r="F659" s="1499"/>
      <c r="G659" s="1499"/>
      <c r="H659" s="1499"/>
    </row>
    <row r="660" spans="1:8" s="1321" customFormat="1">
      <c r="A660" s="1441"/>
      <c r="B660" s="1391"/>
      <c r="C660" s="1560"/>
      <c r="D660" s="1391"/>
      <c r="E660" s="1391"/>
      <c r="F660" s="1499"/>
      <c r="G660" s="1499"/>
      <c r="H660" s="1499"/>
    </row>
    <row r="661" spans="1:8" s="1321" customFormat="1">
      <c r="A661" s="1441"/>
      <c r="B661" s="1391"/>
      <c r="C661" s="1560"/>
      <c r="D661" s="1561"/>
      <c r="E661" s="1391"/>
      <c r="F661" s="1499"/>
      <c r="G661" s="1499"/>
      <c r="H661" s="1499"/>
    </row>
    <row r="662" spans="1:8" s="1321" customFormat="1" ht="15" customHeight="1">
      <c r="A662" s="1441"/>
      <c r="B662" s="1391"/>
      <c r="C662" s="1560"/>
      <c r="D662" s="1562"/>
      <c r="E662" s="1391"/>
      <c r="F662" s="1499"/>
      <c r="G662" s="1499"/>
      <c r="H662" s="1499"/>
    </row>
    <row r="663" spans="1:8" s="1321" customFormat="1" ht="15" customHeight="1">
      <c r="A663" s="1441"/>
      <c r="B663" s="1391"/>
      <c r="C663" s="1560"/>
      <c r="D663" s="1562"/>
      <c r="E663" s="1391"/>
      <c r="F663" s="1499"/>
      <c r="G663" s="1499"/>
      <c r="H663" s="1499"/>
    </row>
    <row r="664" spans="1:8" s="1321" customFormat="1" ht="15" customHeight="1">
      <c r="A664" s="1441"/>
      <c r="B664" s="1391"/>
      <c r="C664" s="1560"/>
      <c r="D664" s="1562"/>
      <c r="E664" s="1391"/>
      <c r="F664" s="1499"/>
      <c r="G664" s="1499"/>
      <c r="H664" s="1499"/>
    </row>
    <row r="665" spans="1:8" s="1321" customFormat="1" ht="15" customHeight="1">
      <c r="A665" s="1441"/>
      <c r="B665" s="1391"/>
      <c r="C665" s="1560"/>
      <c r="D665" s="1562"/>
      <c r="E665" s="1391"/>
      <c r="F665" s="1499"/>
      <c r="G665" s="1499"/>
      <c r="H665" s="1499"/>
    </row>
    <row r="666" spans="1:8" s="1321" customFormat="1" ht="15" customHeight="1">
      <c r="A666" s="1441"/>
      <c r="B666" s="1391"/>
      <c r="C666" s="1560"/>
      <c r="D666" s="1561"/>
      <c r="E666" s="1519"/>
      <c r="F666" s="1499"/>
      <c r="G666" s="1499"/>
      <c r="H666" s="1499"/>
    </row>
    <row r="667" spans="1:8" s="1321" customFormat="1" ht="15" customHeight="1">
      <c r="A667" s="1391"/>
      <c r="B667" s="1391"/>
      <c r="C667" s="1560"/>
      <c r="D667" s="1561"/>
      <c r="E667" s="1519"/>
      <c r="F667" s="1499"/>
      <c r="G667" s="1499"/>
      <c r="H667" s="1499"/>
    </row>
    <row r="668" spans="1:8" s="1321" customFormat="1" ht="15" customHeight="1">
      <c r="A668" s="1391"/>
      <c r="B668" s="1391"/>
      <c r="C668" s="1560"/>
      <c r="D668" s="1561"/>
      <c r="E668" s="1519"/>
      <c r="F668" s="1499"/>
      <c r="G668" s="1499"/>
      <c r="H668" s="1499"/>
    </row>
    <row r="669" spans="1:8" s="1321" customFormat="1" ht="15" customHeight="1">
      <c r="A669" s="1382"/>
      <c r="B669" s="1391"/>
      <c r="C669" s="1560"/>
      <c r="D669" s="1561"/>
      <c r="E669" s="1519"/>
      <c r="F669" s="1499"/>
      <c r="G669" s="1499"/>
      <c r="H669" s="1499"/>
    </row>
    <row r="670" spans="1:8" s="1321" customFormat="1" ht="15" customHeight="1">
      <c r="A670" s="1391"/>
      <c r="B670" s="1391"/>
      <c r="C670" s="1560"/>
      <c r="D670" s="1561"/>
      <c r="E670" s="1519"/>
      <c r="F670" s="1499"/>
      <c r="G670" s="1499"/>
      <c r="H670" s="1499"/>
    </row>
    <row r="671" spans="1:8" s="1321" customFormat="1" ht="15" customHeight="1">
      <c r="A671" s="1382"/>
      <c r="B671" s="1391"/>
      <c r="C671" s="1391"/>
      <c r="D671" s="1561"/>
      <c r="E671" s="1519"/>
      <c r="F671" s="1499"/>
      <c r="G671" s="1499"/>
      <c r="H671" s="1499"/>
    </row>
    <row r="672" spans="1:8" s="1321" customFormat="1" ht="15" customHeight="1">
      <c r="A672" s="1391"/>
      <c r="B672" s="1391"/>
      <c r="C672" s="1391"/>
      <c r="D672" s="1391"/>
      <c r="E672" s="1391"/>
      <c r="F672" s="1499"/>
      <c r="G672" s="1499"/>
      <c r="H672" s="1499"/>
    </row>
    <row r="673" spans="1:8" s="1321" customFormat="1">
      <c r="A673" s="1391"/>
      <c r="B673" s="1391"/>
      <c r="C673" s="1391"/>
      <c r="D673" s="1391"/>
      <c r="E673" s="1391"/>
      <c r="F673" s="1499"/>
      <c r="G673" s="1499"/>
      <c r="H673" s="1499"/>
    </row>
    <row r="674" spans="1:8" s="1321" customFormat="1">
      <c r="A674" s="1391"/>
      <c r="B674" s="1391"/>
      <c r="C674" s="1391"/>
      <c r="D674" s="1391"/>
      <c r="E674" s="1391"/>
      <c r="F674" s="1499"/>
      <c r="G674" s="1499"/>
      <c r="H674" s="1499"/>
    </row>
    <row r="675" spans="1:8" s="1321" customFormat="1">
      <c r="A675" s="1391"/>
      <c r="B675" s="1391"/>
      <c r="C675" s="1544"/>
      <c r="D675" s="1391"/>
      <c r="E675" s="1391"/>
      <c r="F675" s="1499"/>
      <c r="G675" s="1499"/>
      <c r="H675" s="1499"/>
    </row>
    <row r="676" spans="1:8" s="1321" customFormat="1">
      <c r="A676" s="1391"/>
      <c r="B676" s="1391"/>
      <c r="C676" s="1498"/>
      <c r="D676" s="1391"/>
      <c r="E676" s="1391"/>
      <c r="F676" s="1499"/>
      <c r="G676" s="1499"/>
      <c r="H676" s="1499"/>
    </row>
    <row r="677" spans="1:8" s="1321" customFormat="1">
      <c r="A677" s="1391"/>
      <c r="B677" s="1391"/>
      <c r="C677" s="1559"/>
      <c r="D677" s="1498"/>
      <c r="E677" s="1498"/>
      <c r="F677" s="1498"/>
      <c r="G677" s="1499"/>
      <c r="H677" s="1499"/>
    </row>
    <row r="678" spans="1:8" s="1321" customFormat="1">
      <c r="A678" s="1391"/>
      <c r="B678" s="1391"/>
      <c r="C678" s="1506"/>
      <c r="D678" s="1391"/>
      <c r="E678" s="1498"/>
      <c r="F678" s="1499"/>
      <c r="G678" s="1499"/>
      <c r="H678" s="1499"/>
    </row>
    <row r="679" spans="1:8" s="1321" customFormat="1">
      <c r="A679" s="1498"/>
      <c r="B679" s="1391"/>
      <c r="C679" s="1519"/>
      <c r="D679" s="1391"/>
      <c r="E679" s="1498"/>
      <c r="F679" s="1499"/>
      <c r="G679" s="1499"/>
      <c r="H679" s="1499"/>
    </row>
    <row r="680" spans="1:8" s="1321" customFormat="1">
      <c r="A680" s="1382"/>
      <c r="B680" s="1391"/>
      <c r="C680" s="1519"/>
      <c r="D680" s="1391"/>
      <c r="E680" s="1391"/>
      <c r="F680" s="1499"/>
      <c r="G680" s="1499"/>
      <c r="H680" s="1499"/>
    </row>
    <row r="681" spans="1:8" s="1321" customFormat="1">
      <c r="A681" s="1391"/>
      <c r="B681" s="1391"/>
      <c r="C681" s="1391"/>
      <c r="D681" s="1391"/>
      <c r="E681" s="1391"/>
      <c r="F681" s="1499"/>
      <c r="G681" s="1499"/>
      <c r="H681" s="1499"/>
    </row>
    <row r="682" spans="1:8" s="1321" customFormat="1">
      <c r="A682" s="1382"/>
      <c r="B682" s="1391"/>
      <c r="C682" s="1391"/>
      <c r="D682" s="1391"/>
      <c r="E682" s="1391"/>
      <c r="F682" s="1499"/>
      <c r="G682" s="1499"/>
      <c r="H682" s="1499"/>
    </row>
    <row r="683" spans="1:8" s="1321" customFormat="1">
      <c r="A683" s="1391"/>
      <c r="B683" s="1391"/>
      <c r="C683" s="1391"/>
      <c r="D683" s="1391"/>
      <c r="E683" s="1391"/>
      <c r="F683" s="1499"/>
      <c r="G683" s="1499"/>
      <c r="H683" s="1499"/>
    </row>
    <row r="684" spans="1:8" s="1321" customFormat="1">
      <c r="A684" s="1382"/>
      <c r="B684" s="1391"/>
      <c r="C684" s="1382"/>
      <c r="D684" s="1391"/>
      <c r="E684" s="1391"/>
      <c r="F684" s="1499"/>
      <c r="G684" s="1499"/>
      <c r="H684" s="1499"/>
    </row>
    <row r="685" spans="1:8" s="1321" customFormat="1">
      <c r="A685" s="1391"/>
      <c r="B685" s="1382"/>
      <c r="C685" s="1391"/>
      <c r="D685" s="1382"/>
      <c r="E685" s="1382"/>
      <c r="F685" s="1500"/>
      <c r="G685" s="1500"/>
      <c r="H685" s="1500"/>
    </row>
    <row r="686" spans="1:8" s="1321" customFormat="1">
      <c r="A686" s="1531"/>
      <c r="B686" s="1391"/>
      <c r="C686" s="1391"/>
      <c r="D686" s="1391"/>
      <c r="E686" s="1391"/>
      <c r="F686" s="1499"/>
      <c r="G686" s="1499"/>
      <c r="H686" s="1499"/>
    </row>
    <row r="687" spans="1:8" s="1321" customFormat="1">
      <c r="A687" s="1391"/>
      <c r="B687" s="1391"/>
      <c r="C687" s="1391"/>
      <c r="D687" s="1391"/>
      <c r="E687" s="1391"/>
      <c r="F687" s="1499"/>
      <c r="G687" s="1499"/>
      <c r="H687" s="1499"/>
    </row>
    <row r="688" spans="1:8" s="1321" customFormat="1">
      <c r="A688" s="1531"/>
      <c r="B688" s="1391"/>
      <c r="C688" s="1544"/>
      <c r="D688" s="1391"/>
      <c r="E688" s="1391"/>
      <c r="F688" s="1499"/>
      <c r="G688" s="1499"/>
      <c r="H688" s="1499"/>
    </row>
    <row r="689" spans="1:8" s="1321" customFormat="1">
      <c r="A689" s="1531"/>
      <c r="B689" s="1391"/>
      <c r="C689" s="1391"/>
      <c r="D689" s="1391"/>
      <c r="E689" s="1391"/>
      <c r="F689" s="1499"/>
      <c r="G689" s="1499"/>
      <c r="H689" s="1499"/>
    </row>
    <row r="690" spans="1:8" s="1321" customFormat="1">
      <c r="A690" s="1506"/>
      <c r="B690" s="1391"/>
      <c r="C690" s="1559"/>
      <c r="D690" s="1391"/>
      <c r="E690" s="1391"/>
      <c r="F690" s="1499"/>
      <c r="G690" s="1499"/>
      <c r="H690" s="1499"/>
    </row>
    <row r="691" spans="1:8" s="1321" customFormat="1">
      <c r="A691" s="1506"/>
      <c r="B691" s="1391"/>
      <c r="C691" s="1559"/>
      <c r="D691" s="1391"/>
      <c r="E691" s="1498"/>
      <c r="F691" s="1499"/>
      <c r="G691" s="1499"/>
      <c r="H691" s="1499"/>
    </row>
    <row r="692" spans="1:8" s="1321" customFormat="1">
      <c r="A692" s="1531"/>
      <c r="B692" s="1391"/>
      <c r="C692" s="1544"/>
      <c r="D692" s="1391"/>
      <c r="E692" s="1498"/>
      <c r="F692" s="1499"/>
      <c r="G692" s="1499"/>
      <c r="H692" s="1499"/>
    </row>
    <row r="693" spans="1:8" s="1321" customFormat="1">
      <c r="A693" s="1441"/>
      <c r="B693" s="1391"/>
      <c r="C693" s="1544"/>
      <c r="D693" s="1391"/>
      <c r="E693" s="1391"/>
      <c r="F693" s="1499"/>
      <c r="G693" s="1499"/>
      <c r="H693" s="1499"/>
    </row>
    <row r="694" spans="1:8" s="1321" customFormat="1">
      <c r="A694" s="1441"/>
      <c r="B694" s="1391"/>
      <c r="C694" s="1440"/>
      <c r="D694" s="1391"/>
      <c r="E694" s="1391"/>
      <c r="F694" s="1499"/>
      <c r="G694" s="1499"/>
      <c r="H694" s="1499"/>
    </row>
    <row r="695" spans="1:8" s="1321" customFormat="1">
      <c r="A695" s="1441"/>
      <c r="B695" s="1391"/>
      <c r="C695" s="1560"/>
      <c r="D695" s="1391"/>
      <c r="E695" s="1391"/>
      <c r="F695" s="1499"/>
      <c r="G695" s="1499"/>
      <c r="H695" s="1499"/>
    </row>
    <row r="696" spans="1:8" s="1321" customFormat="1" ht="15" customHeight="1">
      <c r="A696" s="1441"/>
      <c r="B696" s="1391"/>
      <c r="C696" s="1560"/>
      <c r="D696" s="1561"/>
      <c r="E696" s="1391"/>
      <c r="F696" s="1499"/>
      <c r="G696" s="1499"/>
      <c r="H696" s="1499"/>
    </row>
    <row r="697" spans="1:8" s="1321" customFormat="1" ht="15" customHeight="1">
      <c r="A697" s="1441"/>
      <c r="B697" s="1391"/>
      <c r="C697" s="1560"/>
      <c r="D697" s="1562"/>
      <c r="E697" s="1391"/>
      <c r="F697" s="1499"/>
      <c r="G697" s="1499"/>
      <c r="H697" s="1499"/>
    </row>
    <row r="698" spans="1:8" s="1321" customFormat="1" ht="15" customHeight="1">
      <c r="A698" s="1441"/>
      <c r="B698" s="1391"/>
      <c r="C698" s="1560"/>
      <c r="D698" s="1562"/>
      <c r="E698" s="1391"/>
      <c r="F698" s="1499"/>
      <c r="G698" s="1499"/>
      <c r="H698" s="1499"/>
    </row>
    <row r="699" spans="1:8" s="1321" customFormat="1" ht="15" customHeight="1">
      <c r="A699" s="1441"/>
      <c r="B699" s="1391"/>
      <c r="C699" s="1560"/>
      <c r="D699" s="1562"/>
      <c r="E699" s="1391"/>
      <c r="F699" s="1499"/>
      <c r="G699" s="1499"/>
      <c r="H699" s="1499"/>
    </row>
    <row r="700" spans="1:8" s="1321" customFormat="1" ht="15" customHeight="1">
      <c r="A700" s="1441"/>
      <c r="B700" s="1391"/>
      <c r="C700" s="1560"/>
      <c r="D700" s="1562"/>
      <c r="E700" s="1391"/>
      <c r="F700" s="1499"/>
      <c r="G700" s="1499"/>
      <c r="H700" s="1499"/>
    </row>
    <row r="701" spans="1:8" s="1321" customFormat="1" ht="15" customHeight="1">
      <c r="A701" s="1441"/>
      <c r="B701" s="1391"/>
      <c r="C701" s="1560"/>
      <c r="D701" s="1561"/>
      <c r="E701" s="1519"/>
      <c r="F701" s="1499"/>
      <c r="G701" s="1499"/>
      <c r="H701" s="1499"/>
    </row>
    <row r="702" spans="1:8" s="1321" customFormat="1" ht="15" customHeight="1">
      <c r="A702" s="1391"/>
      <c r="B702" s="1391"/>
      <c r="C702" s="1560"/>
      <c r="D702" s="1561"/>
      <c r="E702" s="1519"/>
      <c r="F702" s="1499"/>
      <c r="G702" s="1499"/>
      <c r="H702" s="1499"/>
    </row>
    <row r="703" spans="1:8" s="1321" customFormat="1" ht="15" customHeight="1">
      <c r="A703" s="1391"/>
      <c r="B703" s="1391"/>
      <c r="C703" s="1560"/>
      <c r="D703" s="1561"/>
      <c r="E703" s="1519"/>
      <c r="F703" s="1499"/>
      <c r="G703" s="1499"/>
      <c r="H703" s="1499"/>
    </row>
    <row r="704" spans="1:8" s="1321" customFormat="1" ht="15" customHeight="1">
      <c r="A704" s="1382"/>
      <c r="B704" s="1391"/>
      <c r="C704" s="1560"/>
      <c r="D704" s="1561"/>
      <c r="E704" s="1519"/>
      <c r="F704" s="1499"/>
      <c r="G704" s="1499"/>
      <c r="H704" s="1499"/>
    </row>
    <row r="705" spans="1:8" s="1321" customFormat="1" ht="15" customHeight="1">
      <c r="A705" s="1391"/>
      <c r="B705" s="1391"/>
      <c r="C705" s="1560"/>
      <c r="D705" s="1561"/>
      <c r="E705" s="1519"/>
      <c r="F705" s="1499"/>
      <c r="G705" s="1499"/>
      <c r="H705" s="1499"/>
    </row>
    <row r="706" spans="1:8" s="1321" customFormat="1" ht="15" customHeight="1">
      <c r="A706" s="1391"/>
      <c r="B706" s="1391"/>
      <c r="C706" s="1391"/>
      <c r="D706" s="1561"/>
      <c r="E706" s="1519"/>
      <c r="F706" s="1499"/>
      <c r="G706" s="1499"/>
      <c r="H706" s="1499"/>
    </row>
    <row r="707" spans="1:8" s="1321" customFormat="1" ht="15" customHeight="1">
      <c r="A707" s="1382"/>
      <c r="B707" s="1391"/>
      <c r="C707" s="1391"/>
      <c r="D707" s="1391"/>
      <c r="E707" s="1391"/>
      <c r="F707" s="1499"/>
      <c r="G707" s="1499"/>
      <c r="H707" s="1499"/>
    </row>
    <row r="708" spans="1:8" s="1321" customFormat="1">
      <c r="A708" s="1391"/>
      <c r="B708" s="1391"/>
      <c r="C708" s="1391"/>
      <c r="D708" s="1391"/>
      <c r="E708" s="1391"/>
      <c r="F708" s="1499"/>
      <c r="G708" s="1499"/>
      <c r="H708" s="1499"/>
    </row>
    <row r="709" spans="1:8" s="1321" customFormat="1">
      <c r="A709" s="1391"/>
      <c r="B709" s="1391"/>
      <c r="C709" s="1391"/>
      <c r="D709" s="1391"/>
      <c r="E709" s="1391"/>
      <c r="F709" s="1499"/>
      <c r="G709" s="1499"/>
      <c r="H709" s="1499"/>
    </row>
    <row r="710" spans="1:8" s="1321" customFormat="1">
      <c r="A710" s="1391"/>
      <c r="B710" s="1391"/>
      <c r="C710" s="1391"/>
      <c r="D710" s="1391"/>
      <c r="E710" s="1391"/>
      <c r="F710" s="1499"/>
      <c r="G710" s="1499"/>
      <c r="H710" s="1499"/>
    </row>
    <row r="711" spans="1:8" s="1321" customFormat="1">
      <c r="A711" s="1391"/>
      <c r="B711" s="1391"/>
      <c r="C711" s="1544"/>
      <c r="D711" s="1391"/>
      <c r="E711" s="1391"/>
      <c r="F711" s="1499"/>
      <c r="G711" s="1499"/>
      <c r="H711" s="1499"/>
    </row>
    <row r="712" spans="1:8" s="1321" customFormat="1">
      <c r="A712" s="1391"/>
      <c r="B712" s="1391"/>
      <c r="C712" s="1498"/>
      <c r="D712" s="1391"/>
      <c r="E712" s="1391"/>
      <c r="F712" s="1499"/>
      <c r="G712" s="1499"/>
      <c r="H712" s="1499"/>
    </row>
    <row r="713" spans="1:8" s="1321" customFormat="1">
      <c r="A713" s="1391"/>
      <c r="B713" s="1391"/>
      <c r="C713" s="1559"/>
      <c r="D713" s="1498"/>
      <c r="E713" s="1498"/>
      <c r="F713" s="1498"/>
      <c r="G713" s="1499"/>
      <c r="H713" s="1499"/>
    </row>
    <row r="714" spans="1:8" s="1321" customFormat="1">
      <c r="A714" s="1391"/>
      <c r="B714" s="1391"/>
      <c r="C714" s="1506"/>
      <c r="D714" s="1391"/>
      <c r="E714" s="1498"/>
      <c r="F714" s="1499"/>
      <c r="G714" s="1499"/>
      <c r="H714" s="1499"/>
    </row>
    <row r="715" spans="1:8" s="1321" customFormat="1">
      <c r="A715" s="1498"/>
      <c r="B715" s="1391"/>
      <c r="C715" s="1519"/>
      <c r="D715" s="1391"/>
      <c r="E715" s="1498"/>
      <c r="F715" s="1499"/>
      <c r="G715" s="1499"/>
      <c r="H715" s="1499"/>
    </row>
    <row r="716" spans="1:8" s="1321" customFormat="1">
      <c r="A716" s="1382"/>
      <c r="B716" s="1391"/>
      <c r="C716" s="1519"/>
      <c r="D716" s="1391"/>
      <c r="E716" s="1391"/>
      <c r="F716" s="1499"/>
      <c r="G716" s="1499"/>
      <c r="H716" s="1499"/>
    </row>
    <row r="717" spans="1:8" s="1321" customFormat="1">
      <c r="A717" s="1391"/>
      <c r="B717" s="1391"/>
      <c r="C717" s="1391"/>
      <c r="D717" s="1391"/>
      <c r="E717" s="1391"/>
      <c r="F717" s="1499"/>
      <c r="G717" s="1499"/>
      <c r="H717" s="1499"/>
    </row>
    <row r="718" spans="1:8" s="1321" customFormat="1">
      <c r="A718" s="1382"/>
      <c r="B718" s="1391"/>
      <c r="C718" s="1391"/>
      <c r="D718" s="1391"/>
      <c r="E718" s="1391"/>
      <c r="F718" s="1499"/>
      <c r="G718" s="1499"/>
      <c r="H718" s="1499"/>
    </row>
    <row r="719" spans="1:8" s="1321" customFormat="1">
      <c r="A719" s="1391"/>
      <c r="B719" s="1391"/>
      <c r="C719" s="1391"/>
      <c r="D719" s="1391"/>
      <c r="E719" s="1391"/>
      <c r="F719" s="1499"/>
      <c r="G719" s="1499"/>
      <c r="H719" s="1499"/>
    </row>
    <row r="720" spans="1:8" s="1321" customFormat="1">
      <c r="A720" s="1382"/>
      <c r="B720" s="1391"/>
      <c r="C720" s="1391"/>
      <c r="D720" s="1391"/>
      <c r="E720" s="1391"/>
      <c r="F720" s="1499"/>
      <c r="G720" s="1499"/>
      <c r="H720" s="1499"/>
    </row>
    <row r="721" spans="1:8" s="1321" customFormat="1">
      <c r="A721" s="1391"/>
      <c r="B721" s="1391"/>
      <c r="C721" s="1391"/>
      <c r="D721" s="1391"/>
      <c r="E721" s="1391"/>
      <c r="F721" s="1499"/>
      <c r="G721" s="1499"/>
      <c r="H721" s="1499"/>
    </row>
    <row r="722" spans="1:8" s="1321" customFormat="1">
      <c r="A722" s="1531"/>
      <c r="B722" s="1391"/>
      <c r="C722" s="1391"/>
      <c r="D722" s="1391"/>
      <c r="E722" s="1391"/>
      <c r="F722" s="1499"/>
      <c r="G722" s="1499"/>
      <c r="H722" s="1499"/>
    </row>
    <row r="723" spans="1:8" s="1321" customFormat="1">
      <c r="A723" s="1391"/>
      <c r="B723" s="1391"/>
      <c r="C723" s="1391"/>
      <c r="D723" s="1391"/>
      <c r="E723" s="1391"/>
      <c r="F723" s="1499"/>
      <c r="G723" s="1499"/>
      <c r="H723" s="1499"/>
    </row>
    <row r="724" spans="1:8" s="1321" customFormat="1">
      <c r="A724" s="1531"/>
      <c r="B724" s="1391"/>
      <c r="C724" s="1544"/>
      <c r="D724" s="1391"/>
      <c r="E724" s="1391"/>
      <c r="F724" s="1499"/>
      <c r="G724" s="1499"/>
      <c r="H724" s="1499"/>
    </row>
    <row r="725" spans="1:8" s="1321" customFormat="1">
      <c r="A725" s="1531"/>
      <c r="B725" s="1391"/>
      <c r="C725" s="1391"/>
      <c r="D725" s="1391"/>
      <c r="E725" s="1391"/>
      <c r="F725" s="1499"/>
      <c r="G725" s="1499"/>
      <c r="H725" s="1499"/>
    </row>
    <row r="726" spans="1:8" s="1321" customFormat="1">
      <c r="A726" s="1506"/>
      <c r="B726" s="1391"/>
      <c r="C726" s="1559"/>
      <c r="D726" s="1391"/>
      <c r="E726" s="1391"/>
      <c r="F726" s="1499"/>
      <c r="G726" s="1499"/>
      <c r="H726" s="1499"/>
    </row>
    <row r="727" spans="1:8" s="1321" customFormat="1">
      <c r="A727" s="1531"/>
      <c r="B727" s="1391"/>
      <c r="C727" s="1559"/>
      <c r="D727" s="1391"/>
      <c r="E727" s="1498"/>
      <c r="F727" s="1499"/>
      <c r="G727" s="1499"/>
      <c r="H727" s="1499"/>
    </row>
    <row r="728" spans="1:8" s="1321" customFormat="1">
      <c r="A728" s="1441"/>
      <c r="B728" s="1391"/>
      <c r="C728" s="1544"/>
      <c r="D728" s="1391"/>
      <c r="E728" s="1498"/>
      <c r="F728" s="1499"/>
      <c r="G728" s="1499"/>
      <c r="H728" s="1499"/>
    </row>
    <row r="729" spans="1:8" s="1321" customFormat="1">
      <c r="A729" s="1441"/>
      <c r="B729" s="1391"/>
      <c r="C729" s="1440"/>
      <c r="D729" s="1391"/>
      <c r="E729" s="1391"/>
      <c r="F729" s="1499"/>
      <c r="G729" s="1499"/>
      <c r="H729" s="1499"/>
    </row>
    <row r="730" spans="1:8" s="1321" customFormat="1">
      <c r="A730" s="1382"/>
      <c r="B730" s="1391"/>
      <c r="C730" s="1560"/>
      <c r="D730" s="1391"/>
      <c r="E730" s="1391"/>
      <c r="F730" s="1499"/>
      <c r="G730" s="1499"/>
      <c r="H730" s="1499"/>
    </row>
    <row r="731" spans="1:8" s="1321" customFormat="1" ht="15" customHeight="1">
      <c r="A731" s="1391"/>
      <c r="B731" s="1391"/>
      <c r="C731" s="1560"/>
      <c r="D731" s="1561"/>
      <c r="E731" s="1391"/>
      <c r="F731" s="1499"/>
      <c r="G731" s="1499"/>
      <c r="H731" s="1499"/>
    </row>
    <row r="732" spans="1:8" s="1321" customFormat="1" ht="15" customHeight="1">
      <c r="A732" s="1391"/>
      <c r="B732" s="1391"/>
      <c r="C732" s="1391"/>
      <c r="D732" s="1562"/>
      <c r="E732" s="1391"/>
      <c r="F732" s="1499"/>
      <c r="G732" s="1499"/>
      <c r="H732" s="1499"/>
    </row>
    <row r="733" spans="1:8" s="1321" customFormat="1" ht="15" customHeight="1">
      <c r="A733" s="1382"/>
      <c r="B733" s="1391"/>
      <c r="C733" s="1391"/>
      <c r="D733" s="1391"/>
      <c r="E733" s="1391"/>
      <c r="F733" s="1499"/>
      <c r="G733" s="1499"/>
      <c r="H733" s="1499"/>
    </row>
    <row r="734" spans="1:8">
      <c r="A734" s="1391"/>
      <c r="B734" s="1391"/>
      <c r="C734" s="1391"/>
      <c r="D734" s="1391"/>
      <c r="E734" s="1391"/>
      <c r="F734" s="1499"/>
      <c r="G734" s="1499"/>
      <c r="H734" s="1499"/>
    </row>
    <row r="735" spans="1:8">
      <c r="A735" s="1391"/>
      <c r="B735" s="1391"/>
      <c r="C735" s="1391"/>
      <c r="D735" s="1391"/>
      <c r="E735" s="1391"/>
      <c r="F735" s="1499"/>
      <c r="G735" s="1499"/>
      <c r="H735" s="1499"/>
    </row>
    <row r="736" spans="1:8">
      <c r="A736" s="1391"/>
      <c r="B736" s="1391"/>
      <c r="C736" s="1391"/>
      <c r="D736" s="1391"/>
      <c r="E736" s="1391"/>
      <c r="F736" s="1499"/>
      <c r="G736" s="1499"/>
      <c r="H736" s="1499"/>
    </row>
    <row r="737" spans="1:8">
      <c r="A737" s="1391"/>
      <c r="B737" s="1391"/>
      <c r="C737" s="1544"/>
      <c r="D737" s="1391"/>
      <c r="E737" s="1391"/>
      <c r="F737" s="1499"/>
      <c r="G737" s="1499"/>
      <c r="H737" s="1499"/>
    </row>
    <row r="738" spans="1:8">
      <c r="A738" s="1391"/>
      <c r="B738" s="1391"/>
      <c r="C738" s="1498"/>
      <c r="D738" s="1391"/>
      <c r="E738" s="1391"/>
      <c r="F738" s="1499"/>
      <c r="G738" s="1499"/>
      <c r="H738" s="1499"/>
    </row>
    <row r="739" spans="1:8">
      <c r="A739" s="1391"/>
      <c r="B739" s="1391"/>
      <c r="C739" s="1559"/>
      <c r="D739" s="1498"/>
      <c r="E739" s="1498"/>
      <c r="F739" s="1498"/>
      <c r="G739" s="1499"/>
      <c r="H739" s="1499"/>
    </row>
    <row r="740" spans="1:8">
      <c r="A740" s="1391"/>
      <c r="B740" s="1391"/>
      <c r="C740" s="1506"/>
      <c r="D740" s="1391"/>
      <c r="E740" s="1498"/>
      <c r="F740" s="1499"/>
      <c r="G740" s="1499"/>
      <c r="H740" s="1499"/>
    </row>
    <row r="741" spans="1:8">
      <c r="A741" s="1391"/>
      <c r="B741" s="1391"/>
      <c r="C741" s="1519"/>
      <c r="D741" s="1391"/>
      <c r="E741" s="1498"/>
      <c r="F741" s="1499"/>
      <c r="G741" s="1499"/>
      <c r="H741" s="1499"/>
    </row>
    <row r="742" spans="1:8">
      <c r="A742" s="1498"/>
      <c r="B742" s="1391"/>
      <c r="C742" s="1519"/>
      <c r="D742" s="1391"/>
      <c r="E742" s="1391"/>
      <c r="F742" s="1499"/>
      <c r="G742" s="1499"/>
      <c r="H742" s="1499"/>
    </row>
    <row r="743" spans="1:8">
      <c r="A743" s="1382"/>
      <c r="B743" s="1391"/>
      <c r="C743" s="1519"/>
      <c r="D743" s="1391"/>
      <c r="E743" s="1391"/>
      <c r="F743" s="1499"/>
      <c r="G743" s="1499"/>
      <c r="H743" s="1499"/>
    </row>
    <row r="744" spans="1:8">
      <c r="A744" s="1391"/>
      <c r="B744" s="1391"/>
      <c r="C744" s="1391"/>
      <c r="D744" s="1391"/>
      <c r="E744" s="1391"/>
      <c r="F744" s="1499"/>
      <c r="G744" s="1499"/>
      <c r="H744" s="1499"/>
    </row>
    <row r="745" spans="1:8">
      <c r="A745" s="1382"/>
      <c r="B745" s="1391"/>
      <c r="C745" s="1391"/>
      <c r="D745" s="1391"/>
      <c r="E745" s="1391"/>
      <c r="F745" s="1499"/>
      <c r="G745" s="1499"/>
      <c r="H745" s="1499"/>
    </row>
    <row r="746" spans="1:8">
      <c r="A746" s="1526"/>
      <c r="B746" s="1391"/>
      <c r="C746" s="1391"/>
      <c r="D746" s="1391"/>
      <c r="E746" s="1391"/>
      <c r="F746" s="1499"/>
      <c r="G746" s="1499"/>
      <c r="H746" s="1499"/>
    </row>
    <row r="747" spans="1:8">
      <c r="A747" s="1526"/>
      <c r="B747" s="1391"/>
      <c r="C747" s="1382"/>
      <c r="D747" s="1391"/>
      <c r="E747" s="1391"/>
      <c r="F747" s="1499"/>
      <c r="G747" s="1499"/>
      <c r="H747" s="1499"/>
    </row>
    <row r="748" spans="1:8">
      <c r="B748" s="1382"/>
      <c r="C748" s="1526"/>
      <c r="D748" s="1382"/>
      <c r="E748" s="1382"/>
      <c r="F748" s="1500"/>
      <c r="G748" s="1500"/>
      <c r="H748" s="1500"/>
    </row>
    <row r="749" spans="1:8">
      <c r="B749" s="1526"/>
      <c r="C749" s="1526"/>
      <c r="D749" s="1526"/>
      <c r="E749" s="1526"/>
      <c r="F749" s="1505"/>
      <c r="G749" s="1526"/>
      <c r="H749" s="1526"/>
    </row>
    <row r="750" spans="1:8">
      <c r="B750" s="1526"/>
      <c r="D750" s="1526"/>
      <c r="E750" s="1526"/>
      <c r="F750" s="1505"/>
      <c r="G750" s="1526"/>
      <c r="H750" s="1526"/>
    </row>
  </sheetData>
  <mergeCells count="21">
    <mergeCell ref="A202:H202"/>
    <mergeCell ref="A181:C181"/>
    <mergeCell ref="A192:H192"/>
    <mergeCell ref="A193:H193"/>
    <mergeCell ref="A9:H9"/>
    <mergeCell ref="A10:H10"/>
    <mergeCell ref="A46:H46"/>
    <mergeCell ref="A23:H23"/>
    <mergeCell ref="A24:H24"/>
    <mergeCell ref="A54:H54"/>
    <mergeCell ref="A144:F144"/>
    <mergeCell ref="A148:C148"/>
    <mergeCell ref="A109:H109"/>
    <mergeCell ref="A110:H110"/>
    <mergeCell ref="A123:H123"/>
    <mergeCell ref="A124:H124"/>
    <mergeCell ref="A47:G47"/>
    <mergeCell ref="A37:C37"/>
    <mergeCell ref="A22:H22"/>
    <mergeCell ref="A45:H45"/>
    <mergeCell ref="A56:H56"/>
  </mergeCells>
  <phoneticPr fontId="104" type="noConversion"/>
  <hyperlinks>
    <hyperlink ref="C39" r:id="rId1"/>
    <hyperlink ref="G75" r:id="rId2"/>
    <hyperlink ref="G159" r:id="rId3"/>
    <hyperlink ref="B210" r:id="rId4"/>
    <hyperlink ref="G88" r:id="rId5"/>
  </hyperlinks>
  <printOptions horizontalCentered="1"/>
  <pageMargins left="0.5" right="0.5" top="0.75" bottom="0.5" header="0.5" footer="0.5"/>
  <pageSetup scale="86" fitToHeight="15" orientation="portrait" horizontalDpi="300" verticalDpi="300" r:id="rId6"/>
  <headerFooter alignWithMargins="0">
    <oddFooter xml:space="preserve">&amp;LVolunteer Services
IEEE Computer Society
1730 Massachusetts Ave. NW
Washington, DC  20036&amp;C&amp;P
&amp;RPhone: +1 202 371 0101
Fax: +1 202 728 0884
tmrf@computer.org
&amp;D </oddFooter>
  </headerFooter>
  <rowBreaks count="4" manualBreakCount="4">
    <brk id="53" max="7" man="1"/>
    <brk id="107" max="7" man="1"/>
    <brk id="161" max="7" man="1"/>
    <brk id="664" max="65535" man="1"/>
  </rowBreaks>
</worksheet>
</file>

<file path=xl/worksheets/sheet20.xml><?xml version="1.0" encoding="utf-8"?>
<worksheet xmlns="http://schemas.openxmlformats.org/spreadsheetml/2006/main" xmlns:r="http://schemas.openxmlformats.org/officeDocument/2006/relationships">
  <sheetPr codeName="Sheet18">
    <pageSetUpPr fitToPage="1"/>
  </sheetPr>
  <dimension ref="A1:AA12866"/>
  <sheetViews>
    <sheetView topLeftCell="A16" zoomScale="75" workbookViewId="0">
      <selection activeCell="C34" sqref="C34"/>
    </sheetView>
  </sheetViews>
  <sheetFormatPr defaultColWidth="6.85546875" defaultRowHeight="12.75"/>
  <cols>
    <col min="1" max="1" width="9.140625" customWidth="1"/>
    <col min="2" max="2" width="58.85546875" customWidth="1"/>
    <col min="3" max="3" width="12.140625" customWidth="1"/>
    <col min="4" max="4" width="16.85546875" customWidth="1"/>
    <col min="5" max="5" width="16.85546875" bestFit="1" customWidth="1"/>
    <col min="6" max="6" width="8.28515625" customWidth="1"/>
    <col min="7" max="7" width="31.85546875" customWidth="1"/>
    <col min="8" max="8" width="30.7109375" customWidth="1"/>
    <col min="9" max="9" width="31.140625" customWidth="1"/>
    <col min="10" max="10" width="22.7109375" bestFit="1" customWidth="1"/>
    <col min="11" max="11" width="10" customWidth="1"/>
    <col min="12" max="12" width="17.140625" customWidth="1"/>
    <col min="13" max="13" width="11.5703125" bestFit="1" customWidth="1"/>
    <col min="14" max="14" width="21" customWidth="1"/>
    <col min="15" max="15" width="19.5703125" customWidth="1"/>
  </cols>
  <sheetData>
    <row r="1" spans="1:27" ht="20.25" customHeight="1" thickBot="1">
      <c r="A1" s="2777" t="s">
        <v>1181</v>
      </c>
      <c r="B1" s="2778"/>
      <c r="C1" s="2778"/>
      <c r="D1" s="2778"/>
      <c r="E1" s="2778"/>
      <c r="F1" s="2778"/>
      <c r="G1" s="2778"/>
      <c r="H1" s="2778"/>
      <c r="I1" s="2778"/>
    </row>
    <row r="2" spans="1:27" ht="18.75" customHeight="1" thickBot="1">
      <c r="A2" s="2738" t="s">
        <v>4184</v>
      </c>
      <c r="B2" s="2738"/>
      <c r="C2" s="2738"/>
      <c r="D2" s="2738"/>
      <c r="E2" s="2738"/>
      <c r="F2" s="2738"/>
      <c r="G2" s="2738"/>
      <c r="H2" s="512"/>
      <c r="I2" s="512"/>
      <c r="J2" s="512"/>
      <c r="K2" s="512"/>
      <c r="L2" s="512"/>
    </row>
    <row r="3" spans="1:27" ht="68.25" customHeight="1" thickTop="1" thickBot="1">
      <c r="A3" s="2786" t="s">
        <v>1298</v>
      </c>
      <c r="B3" s="2477"/>
      <c r="C3" s="2477"/>
      <c r="D3" s="2477"/>
      <c r="E3" s="2477"/>
      <c r="F3" s="2477"/>
      <c r="G3" s="2477"/>
      <c r="H3" s="2477"/>
      <c r="I3" s="2477"/>
      <c r="J3" s="2787"/>
      <c r="K3" s="2787"/>
      <c r="L3" s="2787"/>
      <c r="M3" s="10"/>
      <c r="N3" s="10"/>
      <c r="O3" s="10"/>
      <c r="P3" s="10"/>
      <c r="Q3" s="10"/>
      <c r="R3" s="10"/>
      <c r="S3" s="10"/>
      <c r="T3" s="10"/>
      <c r="U3" s="10"/>
      <c r="V3" s="10"/>
      <c r="W3" s="10"/>
      <c r="X3" s="10"/>
      <c r="Y3" s="10"/>
      <c r="Z3" s="10"/>
      <c r="AA3" s="10"/>
    </row>
    <row r="4" spans="1:27" ht="13.5" thickTop="1"/>
    <row r="5" spans="1:27" s="1037" customFormat="1" ht="47.25" customHeight="1" thickBot="1">
      <c r="A5" s="1917" t="s">
        <v>1299</v>
      </c>
      <c r="B5" s="1918" t="s">
        <v>3471</v>
      </c>
      <c r="C5" s="1918" t="s">
        <v>2259</v>
      </c>
      <c r="D5" s="1918" t="s">
        <v>2260</v>
      </c>
      <c r="E5" s="1918" t="s">
        <v>2261</v>
      </c>
      <c r="F5" s="1919" t="s">
        <v>315</v>
      </c>
      <c r="G5" s="1918" t="s">
        <v>2262</v>
      </c>
      <c r="H5" s="1918" t="s">
        <v>2263</v>
      </c>
      <c r="I5" s="1918" t="s">
        <v>2264</v>
      </c>
      <c r="J5" s="1918" t="s">
        <v>2265</v>
      </c>
      <c r="K5" s="1919" t="s">
        <v>1182</v>
      </c>
      <c r="L5" s="1918" t="s">
        <v>2266</v>
      </c>
      <c r="M5" s="1918" t="s">
        <v>1184</v>
      </c>
      <c r="N5" s="1918" t="s">
        <v>1185</v>
      </c>
      <c r="O5" s="1920" t="s">
        <v>2267</v>
      </c>
    </row>
    <row r="6" spans="1:27">
      <c r="A6" s="989">
        <f>+'Financial Summary'!B5</f>
        <v>11352</v>
      </c>
      <c r="B6" s="983" t="str">
        <f>+'Financial Summary'!B4</f>
        <v>IEEE - International Conference on Plasma Science 2008</v>
      </c>
      <c r="C6">
        <v>85005543</v>
      </c>
      <c r="D6" t="s">
        <v>1309</v>
      </c>
      <c r="E6" t="s">
        <v>1310</v>
      </c>
      <c r="F6" s="10"/>
      <c r="G6" t="s">
        <v>2063</v>
      </c>
      <c r="H6" t="s">
        <v>2735</v>
      </c>
      <c r="I6" t="s">
        <v>2714</v>
      </c>
      <c r="J6" t="s">
        <v>3285</v>
      </c>
      <c r="K6" s="10"/>
      <c r="L6" t="s">
        <v>3912</v>
      </c>
      <c r="M6" t="s">
        <v>3991</v>
      </c>
      <c r="N6" s="2333" t="s">
        <v>4114</v>
      </c>
      <c r="O6" t="s">
        <v>4441</v>
      </c>
    </row>
    <row r="7" spans="1:27">
      <c r="D7" t="s">
        <v>1311</v>
      </c>
      <c r="E7" t="s">
        <v>1312</v>
      </c>
      <c r="F7" s="10"/>
      <c r="G7" t="s">
        <v>2064</v>
      </c>
      <c r="I7" t="s">
        <v>2715</v>
      </c>
      <c r="J7" t="s">
        <v>3286</v>
      </c>
      <c r="L7" t="s">
        <v>3913</v>
      </c>
      <c r="M7">
        <v>634055</v>
      </c>
      <c r="N7" s="2333" t="s">
        <v>4115</v>
      </c>
      <c r="O7" t="s">
        <v>4442</v>
      </c>
    </row>
    <row r="8" spans="1:27">
      <c r="D8" t="s">
        <v>1313</v>
      </c>
      <c r="E8" t="s">
        <v>1314</v>
      </c>
      <c r="F8" s="10"/>
      <c r="G8" t="s">
        <v>2065</v>
      </c>
      <c r="I8" t="s">
        <v>3087</v>
      </c>
      <c r="J8" t="s">
        <v>3287</v>
      </c>
      <c r="L8" t="s">
        <v>3914</v>
      </c>
      <c r="M8">
        <v>87505</v>
      </c>
      <c r="N8" s="2333" t="s">
        <v>4116</v>
      </c>
      <c r="O8" t="s">
        <v>4443</v>
      </c>
    </row>
    <row r="9" spans="1:27">
      <c r="D9" t="s">
        <v>1315</v>
      </c>
      <c r="E9" t="s">
        <v>1316</v>
      </c>
      <c r="F9" s="10"/>
      <c r="G9" t="s">
        <v>2066</v>
      </c>
      <c r="H9" t="s">
        <v>2736</v>
      </c>
      <c r="I9" t="s">
        <v>3088</v>
      </c>
      <c r="J9" t="s">
        <v>3288</v>
      </c>
      <c r="L9" t="s">
        <v>3915</v>
      </c>
      <c r="M9" t="s">
        <v>3992</v>
      </c>
      <c r="N9" s="2333" t="s">
        <v>4117</v>
      </c>
      <c r="O9" t="s">
        <v>4444</v>
      </c>
    </row>
    <row r="10" spans="1:27">
      <c r="D10" t="s">
        <v>1317</v>
      </c>
      <c r="E10" t="s">
        <v>1318</v>
      </c>
      <c r="F10" s="10"/>
      <c r="G10" t="s">
        <v>2067</v>
      </c>
      <c r="H10" t="s">
        <v>2737</v>
      </c>
      <c r="I10" t="s">
        <v>2716</v>
      </c>
      <c r="J10" t="s">
        <v>3289</v>
      </c>
      <c r="L10" t="s">
        <v>3915</v>
      </c>
      <c r="M10">
        <v>44780</v>
      </c>
      <c r="N10" s="2333" t="s">
        <v>4118</v>
      </c>
      <c r="O10" t="s">
        <v>4445</v>
      </c>
    </row>
    <row r="11" spans="1:27">
      <c r="D11" t="s">
        <v>1319</v>
      </c>
      <c r="E11" t="s">
        <v>1320</v>
      </c>
      <c r="F11" s="10"/>
      <c r="G11" t="s">
        <v>2068</v>
      </c>
      <c r="H11" t="s">
        <v>2738</v>
      </c>
      <c r="I11" t="s">
        <v>2717</v>
      </c>
      <c r="J11" t="s">
        <v>3290</v>
      </c>
      <c r="L11" t="s">
        <v>3916</v>
      </c>
      <c r="M11" t="s">
        <v>3993</v>
      </c>
      <c r="N11" s="2333" t="s">
        <v>4119</v>
      </c>
      <c r="O11" t="s">
        <v>4446</v>
      </c>
    </row>
    <row r="12" spans="1:27">
      <c r="D12" t="s">
        <v>1321</v>
      </c>
      <c r="E12" t="s">
        <v>1322</v>
      </c>
      <c r="F12" s="10"/>
      <c r="G12" t="s">
        <v>2069</v>
      </c>
      <c r="I12" t="s">
        <v>3089</v>
      </c>
      <c r="J12" t="s">
        <v>3291</v>
      </c>
      <c r="L12" t="s">
        <v>3913</v>
      </c>
      <c r="M12">
        <v>141700</v>
      </c>
      <c r="N12" s="2333">
        <v>74954086798</v>
      </c>
      <c r="O12" t="s">
        <v>4447</v>
      </c>
    </row>
    <row r="13" spans="1:27">
      <c r="D13" t="s">
        <v>1323</v>
      </c>
      <c r="E13" t="s">
        <v>1324</v>
      </c>
      <c r="F13" s="10"/>
      <c r="G13" t="s">
        <v>2069</v>
      </c>
      <c r="I13" t="s">
        <v>3089</v>
      </c>
      <c r="J13" t="s">
        <v>3291</v>
      </c>
      <c r="L13" t="s">
        <v>3913</v>
      </c>
      <c r="M13">
        <v>141700</v>
      </c>
      <c r="N13" s="2333">
        <v>74954086798</v>
      </c>
      <c r="O13" t="s">
        <v>4448</v>
      </c>
    </row>
    <row r="14" spans="1:27">
      <c r="D14" t="s">
        <v>1325</v>
      </c>
      <c r="E14" t="s">
        <v>1326</v>
      </c>
      <c r="F14" s="10"/>
      <c r="G14" t="s">
        <v>2069</v>
      </c>
      <c r="I14" t="s">
        <v>3089</v>
      </c>
      <c r="J14" t="s">
        <v>3291</v>
      </c>
      <c r="L14" t="s">
        <v>3913</v>
      </c>
      <c r="M14">
        <v>141700</v>
      </c>
      <c r="N14" s="2333">
        <v>74954086798</v>
      </c>
      <c r="O14" t="s">
        <v>4449</v>
      </c>
    </row>
    <row r="15" spans="1:27">
      <c r="D15" t="s">
        <v>1327</v>
      </c>
      <c r="E15" t="s">
        <v>1328</v>
      </c>
      <c r="F15" s="10"/>
      <c r="G15" t="s">
        <v>2070</v>
      </c>
      <c r="H15" t="s">
        <v>2739</v>
      </c>
      <c r="I15" t="s">
        <v>3090</v>
      </c>
      <c r="J15" t="s">
        <v>3292</v>
      </c>
      <c r="L15" t="s">
        <v>3917</v>
      </c>
      <c r="M15" t="s">
        <v>3994</v>
      </c>
      <c r="N15" s="2333" t="s">
        <v>4120</v>
      </c>
      <c r="O15" t="s">
        <v>4450</v>
      </c>
    </row>
    <row r="16" spans="1:27">
      <c r="D16" t="s">
        <v>1329</v>
      </c>
      <c r="E16" t="s">
        <v>1330</v>
      </c>
      <c r="F16" s="10"/>
      <c r="G16" t="s">
        <v>2071</v>
      </c>
      <c r="H16" t="s">
        <v>2740</v>
      </c>
      <c r="I16" t="s">
        <v>3091</v>
      </c>
      <c r="J16" t="s">
        <v>3293</v>
      </c>
      <c r="L16" t="s">
        <v>3918</v>
      </c>
      <c r="M16">
        <v>32000</v>
      </c>
      <c r="N16" s="2333" t="s">
        <v>4121</v>
      </c>
      <c r="O16" s="2336" t="s">
        <v>4451</v>
      </c>
    </row>
    <row r="17" spans="3:15">
      <c r="D17" t="s">
        <v>1331</v>
      </c>
      <c r="E17" t="s">
        <v>1332</v>
      </c>
      <c r="F17" s="10"/>
      <c r="G17" t="s">
        <v>2072</v>
      </c>
      <c r="H17" t="s">
        <v>2741</v>
      </c>
      <c r="I17" t="s">
        <v>3092</v>
      </c>
      <c r="J17" t="s">
        <v>3294</v>
      </c>
      <c r="L17" t="s">
        <v>3915</v>
      </c>
      <c r="M17">
        <v>42119</v>
      </c>
      <c r="N17" s="2333" t="s">
        <v>4122</v>
      </c>
      <c r="O17" t="s">
        <v>4452</v>
      </c>
    </row>
    <row r="18" spans="3:15">
      <c r="D18" t="s">
        <v>1333</v>
      </c>
      <c r="E18" t="s">
        <v>1334</v>
      </c>
      <c r="F18" s="10"/>
      <c r="G18" t="s">
        <v>2073</v>
      </c>
      <c r="I18" t="s">
        <v>2718</v>
      </c>
      <c r="J18" t="s">
        <v>3295</v>
      </c>
      <c r="L18" t="s">
        <v>3913</v>
      </c>
      <c r="M18">
        <v>142190</v>
      </c>
      <c r="N18" s="2333" t="s">
        <v>4123</v>
      </c>
      <c r="O18" t="s">
        <v>4453</v>
      </c>
    </row>
    <row r="19" spans="3:15">
      <c r="D19" t="s">
        <v>1335</v>
      </c>
      <c r="E19" t="s">
        <v>1318</v>
      </c>
      <c r="F19" s="10"/>
      <c r="G19" t="s">
        <v>2074</v>
      </c>
      <c r="I19" t="s">
        <v>3093</v>
      </c>
      <c r="J19" t="s">
        <v>3296</v>
      </c>
      <c r="L19" t="s">
        <v>3913</v>
      </c>
      <c r="M19">
        <v>603950</v>
      </c>
      <c r="N19" s="2333" t="s">
        <v>4124</v>
      </c>
      <c r="O19" t="s">
        <v>4454</v>
      </c>
    </row>
    <row r="20" spans="3:15">
      <c r="C20">
        <v>90350799</v>
      </c>
      <c r="D20" t="s">
        <v>1336</v>
      </c>
      <c r="E20" t="s">
        <v>1337</v>
      </c>
      <c r="F20" s="10"/>
      <c r="G20" t="s">
        <v>2075</v>
      </c>
      <c r="H20" t="s">
        <v>2742</v>
      </c>
      <c r="I20" t="s">
        <v>2719</v>
      </c>
      <c r="J20" t="s">
        <v>3297</v>
      </c>
      <c r="L20" t="s">
        <v>3914</v>
      </c>
      <c r="M20">
        <v>19104</v>
      </c>
      <c r="N20" s="2333" t="s">
        <v>4125</v>
      </c>
      <c r="O20" t="s">
        <v>4455</v>
      </c>
    </row>
    <row r="21" spans="3:15">
      <c r="D21" t="s">
        <v>1338</v>
      </c>
      <c r="E21" t="s">
        <v>1339</v>
      </c>
      <c r="F21" s="10"/>
      <c r="G21" t="s">
        <v>2071</v>
      </c>
      <c r="H21" t="s">
        <v>2743</v>
      </c>
      <c r="I21" t="s">
        <v>3094</v>
      </c>
      <c r="J21" t="s">
        <v>3293</v>
      </c>
      <c r="L21" t="s">
        <v>3918</v>
      </c>
      <c r="M21">
        <v>32000</v>
      </c>
      <c r="N21" s="2333" t="s">
        <v>4121</v>
      </c>
      <c r="O21" t="s">
        <v>4456</v>
      </c>
    </row>
    <row r="22" spans="3:15">
      <c r="D22" t="s">
        <v>1340</v>
      </c>
      <c r="E22" t="s">
        <v>1341</v>
      </c>
      <c r="F22" s="10"/>
      <c r="G22" t="s">
        <v>2076</v>
      </c>
      <c r="H22" t="s">
        <v>2744</v>
      </c>
      <c r="I22" t="s">
        <v>2720</v>
      </c>
      <c r="J22" t="s">
        <v>3298</v>
      </c>
      <c r="L22" t="s">
        <v>3919</v>
      </c>
      <c r="M22" t="s">
        <v>3995</v>
      </c>
      <c r="N22" t="s">
        <v>4126</v>
      </c>
      <c r="O22" t="s">
        <v>4457</v>
      </c>
    </row>
    <row r="23" spans="3:15">
      <c r="D23" t="s">
        <v>1342</v>
      </c>
      <c r="E23" t="s">
        <v>1343</v>
      </c>
      <c r="F23" s="10"/>
      <c r="G23" t="s">
        <v>2077</v>
      </c>
      <c r="H23" t="s">
        <v>2745</v>
      </c>
      <c r="I23" t="s">
        <v>3095</v>
      </c>
      <c r="J23" t="s">
        <v>4220</v>
      </c>
      <c r="L23" t="s">
        <v>3915</v>
      </c>
      <c r="M23">
        <v>76021</v>
      </c>
      <c r="N23">
        <v>4163</v>
      </c>
      <c r="O23" t="s">
        <v>4458</v>
      </c>
    </row>
    <row r="24" spans="3:15">
      <c r="C24">
        <v>1824614</v>
      </c>
      <c r="D24" t="s">
        <v>1344</v>
      </c>
      <c r="E24" t="s">
        <v>1345</v>
      </c>
      <c r="F24" s="10"/>
      <c r="G24" t="s">
        <v>2078</v>
      </c>
      <c r="I24" t="s">
        <v>3096</v>
      </c>
      <c r="J24" t="s">
        <v>3299</v>
      </c>
      <c r="L24" t="s">
        <v>3914</v>
      </c>
      <c r="M24">
        <v>22315</v>
      </c>
      <c r="N24" t="s">
        <v>4127</v>
      </c>
      <c r="O24" t="s">
        <v>4459</v>
      </c>
    </row>
    <row r="25" spans="3:15">
      <c r="D25" t="s">
        <v>1346</v>
      </c>
      <c r="E25" t="s">
        <v>1347</v>
      </c>
      <c r="F25" s="10"/>
      <c r="G25" t="s">
        <v>2079</v>
      </c>
      <c r="H25" t="s">
        <v>2746</v>
      </c>
      <c r="I25" t="s">
        <v>3097</v>
      </c>
      <c r="J25" t="s">
        <v>3289</v>
      </c>
      <c r="L25" t="s">
        <v>3915</v>
      </c>
      <c r="M25">
        <v>44780</v>
      </c>
      <c r="N25" t="s">
        <v>4128</v>
      </c>
      <c r="O25" t="s">
        <v>4460</v>
      </c>
    </row>
    <row r="26" spans="3:15">
      <c r="D26" t="s">
        <v>1348</v>
      </c>
      <c r="E26" t="s">
        <v>1349</v>
      </c>
      <c r="F26" s="10"/>
      <c r="G26" t="s">
        <v>2079</v>
      </c>
      <c r="H26" t="s">
        <v>2747</v>
      </c>
      <c r="I26" t="s">
        <v>3097</v>
      </c>
      <c r="J26" t="s">
        <v>3289</v>
      </c>
      <c r="L26" t="s">
        <v>3915</v>
      </c>
      <c r="M26">
        <v>44780</v>
      </c>
      <c r="N26" t="s">
        <v>4129</v>
      </c>
      <c r="O26" t="s">
        <v>4461</v>
      </c>
    </row>
    <row r="27" spans="3:15">
      <c r="C27">
        <v>80394735</v>
      </c>
      <c r="D27" t="s">
        <v>1350</v>
      </c>
      <c r="E27" t="s">
        <v>1351</v>
      </c>
      <c r="F27" s="10"/>
      <c r="G27" t="s">
        <v>2080</v>
      </c>
      <c r="H27" t="s">
        <v>2748</v>
      </c>
      <c r="I27" t="s">
        <v>3097</v>
      </c>
      <c r="J27" t="s">
        <v>3289</v>
      </c>
      <c r="L27" t="s">
        <v>3915</v>
      </c>
      <c r="M27">
        <v>44801</v>
      </c>
      <c r="N27">
        <v>492343226338</v>
      </c>
      <c r="O27" t="s">
        <v>4462</v>
      </c>
    </row>
    <row r="28" spans="3:15">
      <c r="D28" t="s">
        <v>1352</v>
      </c>
      <c r="E28" t="s">
        <v>1353</v>
      </c>
      <c r="F28" s="10"/>
      <c r="G28" t="s">
        <v>2081</v>
      </c>
      <c r="H28" t="s">
        <v>2749</v>
      </c>
      <c r="I28" t="s">
        <v>3098</v>
      </c>
      <c r="J28" t="s">
        <v>4220</v>
      </c>
      <c r="L28" t="s">
        <v>3915</v>
      </c>
      <c r="M28">
        <v>76131</v>
      </c>
      <c r="N28" t="s">
        <v>4130</v>
      </c>
      <c r="O28" t="s">
        <v>4463</v>
      </c>
    </row>
    <row r="29" spans="3:15">
      <c r="C29">
        <v>41358336</v>
      </c>
      <c r="D29" t="s">
        <v>1354</v>
      </c>
      <c r="E29" t="s">
        <v>1355</v>
      </c>
      <c r="F29" s="10"/>
      <c r="G29" t="s">
        <v>2082</v>
      </c>
      <c r="H29" t="s">
        <v>2750</v>
      </c>
      <c r="I29" t="s">
        <v>3099</v>
      </c>
      <c r="J29" t="s">
        <v>3300</v>
      </c>
      <c r="L29" t="s">
        <v>3914</v>
      </c>
      <c r="M29">
        <v>53706</v>
      </c>
      <c r="N29" t="s">
        <v>4131</v>
      </c>
      <c r="O29" t="s">
        <v>4464</v>
      </c>
    </row>
    <row r="30" spans="3:15">
      <c r="C30">
        <v>1262583</v>
      </c>
      <c r="D30" t="s">
        <v>1356</v>
      </c>
      <c r="E30" t="s">
        <v>1357</v>
      </c>
      <c r="F30" s="10"/>
      <c r="G30" t="s">
        <v>2082</v>
      </c>
      <c r="H30" t="s">
        <v>2750</v>
      </c>
      <c r="I30" t="s">
        <v>3099</v>
      </c>
      <c r="J30" t="s">
        <v>3300</v>
      </c>
      <c r="L30" t="s">
        <v>3914</v>
      </c>
      <c r="M30">
        <v>53706</v>
      </c>
      <c r="N30" t="s">
        <v>4132</v>
      </c>
      <c r="O30" t="s">
        <v>4465</v>
      </c>
    </row>
    <row r="31" spans="3:15">
      <c r="D31" t="s">
        <v>4684</v>
      </c>
      <c r="E31" t="s">
        <v>2713</v>
      </c>
      <c r="F31" s="10"/>
      <c r="G31" t="s">
        <v>3064</v>
      </c>
      <c r="I31" t="s">
        <v>3100</v>
      </c>
      <c r="J31" t="s">
        <v>3301</v>
      </c>
      <c r="L31" t="s">
        <v>3920</v>
      </c>
      <c r="M31">
        <v>100088</v>
      </c>
      <c r="N31" t="s">
        <v>4133</v>
      </c>
      <c r="O31" s="2336" t="s">
        <v>4466</v>
      </c>
    </row>
    <row r="32" spans="3:15">
      <c r="D32" t="s">
        <v>1358</v>
      </c>
      <c r="E32" t="s">
        <v>1359</v>
      </c>
      <c r="F32" s="10"/>
      <c r="G32" t="s">
        <v>2083</v>
      </c>
      <c r="I32" t="s">
        <v>3101</v>
      </c>
      <c r="J32" t="s">
        <v>3302</v>
      </c>
      <c r="L32" t="s">
        <v>3915</v>
      </c>
      <c r="M32">
        <v>76344</v>
      </c>
      <c r="N32">
        <v>497247824162</v>
      </c>
      <c r="O32" t="s">
        <v>4467</v>
      </c>
    </row>
    <row r="33" spans="4:15">
      <c r="D33" t="s">
        <v>1360</v>
      </c>
      <c r="E33" t="s">
        <v>1361</v>
      </c>
      <c r="F33" s="10"/>
      <c r="G33" t="s">
        <v>2084</v>
      </c>
      <c r="I33" t="s">
        <v>3102</v>
      </c>
      <c r="J33" t="s">
        <v>3301</v>
      </c>
      <c r="L33" t="s">
        <v>3921</v>
      </c>
      <c r="M33">
        <v>100088</v>
      </c>
      <c r="N33">
        <f>86-10-62014411-3103</f>
        <v>-62017438</v>
      </c>
      <c r="O33" t="s">
        <v>4468</v>
      </c>
    </row>
    <row r="34" spans="4:15">
      <c r="D34" t="s">
        <v>1362</v>
      </c>
      <c r="E34" t="s">
        <v>1363</v>
      </c>
      <c r="F34" s="10"/>
      <c r="G34" t="s">
        <v>2085</v>
      </c>
      <c r="I34" t="s">
        <v>3103</v>
      </c>
      <c r="J34" t="s">
        <v>3303</v>
      </c>
      <c r="L34" t="s">
        <v>3922</v>
      </c>
      <c r="M34" t="s">
        <v>3996</v>
      </c>
      <c r="N34" t="s">
        <v>4134</v>
      </c>
      <c r="O34" t="s">
        <v>4469</v>
      </c>
    </row>
    <row r="35" spans="4:15">
      <c r="D35" t="s">
        <v>1364</v>
      </c>
      <c r="E35" t="s">
        <v>1345</v>
      </c>
      <c r="F35" s="10"/>
      <c r="G35" t="s">
        <v>2086</v>
      </c>
      <c r="I35" t="s">
        <v>3104</v>
      </c>
      <c r="J35" t="s">
        <v>3304</v>
      </c>
      <c r="L35" t="s">
        <v>3914</v>
      </c>
      <c r="M35" t="s">
        <v>3997</v>
      </c>
      <c r="N35" t="s">
        <v>4135</v>
      </c>
      <c r="O35" s="2336" t="s">
        <v>4470</v>
      </c>
    </row>
    <row r="36" spans="4:15">
      <c r="D36" t="s">
        <v>1365</v>
      </c>
      <c r="E36" t="s">
        <v>1366</v>
      </c>
      <c r="F36" s="10"/>
      <c r="G36" t="s">
        <v>2087</v>
      </c>
      <c r="I36" t="s">
        <v>3105</v>
      </c>
      <c r="J36" t="s">
        <v>3305</v>
      </c>
      <c r="L36" t="s">
        <v>3918</v>
      </c>
      <c r="M36">
        <v>81800</v>
      </c>
      <c r="N36" t="s">
        <v>4136</v>
      </c>
      <c r="O36" t="s">
        <v>4471</v>
      </c>
    </row>
    <row r="37" spans="4:15">
      <c r="D37" t="s">
        <v>1367</v>
      </c>
      <c r="E37" t="s">
        <v>1330</v>
      </c>
      <c r="F37" s="10"/>
      <c r="G37" t="s">
        <v>2088</v>
      </c>
      <c r="H37" t="s">
        <v>2743</v>
      </c>
      <c r="I37" t="s">
        <v>2721</v>
      </c>
      <c r="J37" t="s">
        <v>3306</v>
      </c>
      <c r="L37" t="s">
        <v>3914</v>
      </c>
      <c r="M37">
        <v>89506</v>
      </c>
      <c r="N37" t="s">
        <v>4137</v>
      </c>
      <c r="O37" t="s">
        <v>4472</v>
      </c>
    </row>
    <row r="38" spans="4:15">
      <c r="D38" t="s">
        <v>1368</v>
      </c>
      <c r="E38" t="s">
        <v>1369</v>
      </c>
      <c r="F38" s="10"/>
      <c r="G38" t="s">
        <v>2089</v>
      </c>
      <c r="I38" t="s">
        <v>3106</v>
      </c>
      <c r="J38" t="s">
        <v>3307</v>
      </c>
      <c r="L38" t="s">
        <v>3923</v>
      </c>
      <c r="M38">
        <v>1015</v>
      </c>
      <c r="N38" t="s">
        <v>4138</v>
      </c>
      <c r="O38" t="s">
        <v>4473</v>
      </c>
    </row>
    <row r="39" spans="4:15">
      <c r="D39" t="s">
        <v>1370</v>
      </c>
      <c r="E39" t="s">
        <v>1371</v>
      </c>
      <c r="F39" s="10"/>
      <c r="G39" t="s">
        <v>2090</v>
      </c>
      <c r="I39" t="s">
        <v>3107</v>
      </c>
      <c r="J39" t="s">
        <v>3301</v>
      </c>
      <c r="L39" t="s">
        <v>3924</v>
      </c>
      <c r="M39">
        <v>100088</v>
      </c>
      <c r="N39" t="s">
        <v>4139</v>
      </c>
      <c r="O39" t="s">
        <v>4474</v>
      </c>
    </row>
    <row r="40" spans="4:15">
      <c r="D40" t="s">
        <v>1372</v>
      </c>
      <c r="E40" t="s">
        <v>1373</v>
      </c>
      <c r="F40" s="10"/>
      <c r="G40" t="s">
        <v>2091</v>
      </c>
      <c r="H40" t="s">
        <v>2751</v>
      </c>
      <c r="I40" t="s">
        <v>3108</v>
      </c>
      <c r="J40" t="s">
        <v>3308</v>
      </c>
      <c r="L40" t="s">
        <v>3925</v>
      </c>
      <c r="M40">
        <v>410073</v>
      </c>
      <c r="N40" t="s">
        <v>4140</v>
      </c>
      <c r="O40" t="s">
        <v>4475</v>
      </c>
    </row>
    <row r="41" spans="4:15">
      <c r="D41" t="s">
        <v>1374</v>
      </c>
      <c r="E41" t="s">
        <v>1375</v>
      </c>
      <c r="F41" s="10"/>
      <c r="G41" t="s">
        <v>2092</v>
      </c>
      <c r="H41" t="s">
        <v>2751</v>
      </c>
      <c r="I41" t="s">
        <v>3108</v>
      </c>
      <c r="J41" t="s">
        <v>3308</v>
      </c>
      <c r="L41" t="s">
        <v>3925</v>
      </c>
      <c r="M41">
        <v>410073</v>
      </c>
      <c r="N41" t="s">
        <v>4141</v>
      </c>
      <c r="O41" t="s">
        <v>4476</v>
      </c>
    </row>
    <row r="42" spans="4:15">
      <c r="D42" t="s">
        <v>1376</v>
      </c>
      <c r="E42" t="s">
        <v>1377</v>
      </c>
      <c r="F42" s="10"/>
      <c r="G42" t="s">
        <v>2093</v>
      </c>
      <c r="H42" t="s">
        <v>2745</v>
      </c>
      <c r="I42" t="s">
        <v>3101</v>
      </c>
      <c r="J42" t="s">
        <v>3302</v>
      </c>
      <c r="L42" t="s">
        <v>3915</v>
      </c>
      <c r="M42">
        <v>76344</v>
      </c>
      <c r="N42" t="s">
        <v>4142</v>
      </c>
      <c r="O42" t="s">
        <v>4477</v>
      </c>
    </row>
    <row r="43" spans="4:15">
      <c r="D43" t="s">
        <v>1378</v>
      </c>
      <c r="E43" t="s">
        <v>1351</v>
      </c>
      <c r="F43" s="10"/>
      <c r="G43" t="s">
        <v>2094</v>
      </c>
      <c r="I43" t="s">
        <v>3109</v>
      </c>
      <c r="J43" t="s">
        <v>3309</v>
      </c>
      <c r="L43" t="s">
        <v>3914</v>
      </c>
      <c r="M43">
        <v>22902</v>
      </c>
      <c r="N43" t="s">
        <v>4143</v>
      </c>
      <c r="O43" t="s">
        <v>4478</v>
      </c>
    </row>
    <row r="44" spans="4:15">
      <c r="D44" t="s">
        <v>1379</v>
      </c>
      <c r="E44" t="s">
        <v>1380</v>
      </c>
      <c r="F44" s="10"/>
      <c r="G44" t="s">
        <v>2081</v>
      </c>
      <c r="H44" t="s">
        <v>2752</v>
      </c>
      <c r="I44" t="s">
        <v>3110</v>
      </c>
      <c r="J44" t="s">
        <v>4220</v>
      </c>
      <c r="L44" t="s">
        <v>3915</v>
      </c>
      <c r="M44">
        <v>76131</v>
      </c>
      <c r="N44" t="s">
        <v>4144</v>
      </c>
      <c r="O44" t="s">
        <v>4479</v>
      </c>
    </row>
    <row r="45" spans="4:15">
      <c r="D45" t="s">
        <v>1381</v>
      </c>
      <c r="E45" t="s">
        <v>1382</v>
      </c>
      <c r="F45" s="10"/>
      <c r="G45" t="s">
        <v>2095</v>
      </c>
      <c r="H45" t="s">
        <v>2743</v>
      </c>
      <c r="I45" t="s">
        <v>3111</v>
      </c>
      <c r="J45" t="s">
        <v>3310</v>
      </c>
      <c r="L45" t="s">
        <v>3926</v>
      </c>
      <c r="M45" t="s">
        <v>3998</v>
      </c>
      <c r="N45" t="s">
        <v>4145</v>
      </c>
      <c r="O45" t="s">
        <v>4480</v>
      </c>
    </row>
    <row r="46" spans="4:15">
      <c r="D46" t="s">
        <v>1383</v>
      </c>
      <c r="E46" t="s">
        <v>1384</v>
      </c>
      <c r="F46" s="10"/>
      <c r="G46" t="s">
        <v>2096</v>
      </c>
      <c r="H46" t="s">
        <v>2739</v>
      </c>
      <c r="I46" t="s">
        <v>3112</v>
      </c>
      <c r="J46" t="s">
        <v>3311</v>
      </c>
      <c r="L46" t="s">
        <v>3927</v>
      </c>
      <c r="M46" t="s">
        <v>3999</v>
      </c>
      <c r="N46" t="s">
        <v>4146</v>
      </c>
      <c r="O46" t="s">
        <v>4481</v>
      </c>
    </row>
    <row r="47" spans="4:15">
      <c r="D47" t="s">
        <v>1385</v>
      </c>
      <c r="E47" t="s">
        <v>1386</v>
      </c>
      <c r="F47" s="10"/>
      <c r="G47" t="s">
        <v>2097</v>
      </c>
      <c r="H47" t="s">
        <v>2753</v>
      </c>
      <c r="I47" t="s">
        <v>3113</v>
      </c>
      <c r="J47" t="s">
        <v>3312</v>
      </c>
      <c r="L47" t="s">
        <v>3928</v>
      </c>
      <c r="M47" t="s">
        <v>4000</v>
      </c>
      <c r="N47" t="s">
        <v>4147</v>
      </c>
      <c r="O47" t="s">
        <v>4482</v>
      </c>
    </row>
    <row r="48" spans="4:15">
      <c r="D48" t="s">
        <v>1387</v>
      </c>
      <c r="E48" t="s">
        <v>1388</v>
      </c>
      <c r="F48" s="10"/>
      <c r="G48" t="s">
        <v>2098</v>
      </c>
      <c r="H48" t="s">
        <v>2739</v>
      </c>
      <c r="I48" t="s">
        <v>3114</v>
      </c>
      <c r="J48" t="s">
        <v>3292</v>
      </c>
      <c r="L48" t="s">
        <v>3929</v>
      </c>
      <c r="M48" t="s">
        <v>4001</v>
      </c>
      <c r="N48" t="s">
        <v>4148</v>
      </c>
      <c r="O48" t="s">
        <v>4483</v>
      </c>
    </row>
    <row r="49" spans="4:15">
      <c r="D49" t="s">
        <v>1389</v>
      </c>
      <c r="E49" t="s">
        <v>1390</v>
      </c>
      <c r="F49" s="10"/>
      <c r="G49" t="s">
        <v>2099</v>
      </c>
      <c r="H49" t="s">
        <v>2754</v>
      </c>
      <c r="I49" t="s">
        <v>3115</v>
      </c>
      <c r="J49" t="s">
        <v>3313</v>
      </c>
      <c r="L49" t="s">
        <v>3913</v>
      </c>
      <c r="M49">
        <v>196641</v>
      </c>
      <c r="N49" t="s">
        <v>4149</v>
      </c>
      <c r="O49" t="s">
        <v>4484</v>
      </c>
    </row>
    <row r="50" spans="4:15">
      <c r="D50" t="s">
        <v>1391</v>
      </c>
      <c r="E50" t="s">
        <v>1392</v>
      </c>
      <c r="F50" s="10"/>
      <c r="G50" t="s">
        <v>2100</v>
      </c>
      <c r="I50" t="s">
        <v>2722</v>
      </c>
      <c r="J50" t="s">
        <v>3314</v>
      </c>
      <c r="L50" t="s">
        <v>3924</v>
      </c>
      <c r="M50">
        <v>201800</v>
      </c>
      <c r="N50" t="s">
        <v>3527</v>
      </c>
      <c r="O50" t="s">
        <v>4485</v>
      </c>
    </row>
    <row r="51" spans="4:15">
      <c r="D51" t="s">
        <v>1393</v>
      </c>
      <c r="E51" t="s">
        <v>1394</v>
      </c>
      <c r="F51" s="10"/>
      <c r="G51" t="s">
        <v>2101</v>
      </c>
      <c r="I51" t="s">
        <v>3116</v>
      </c>
      <c r="J51" t="s">
        <v>3315</v>
      </c>
      <c r="L51" t="s">
        <v>3914</v>
      </c>
      <c r="M51" t="s">
        <v>4002</v>
      </c>
      <c r="N51" t="s">
        <v>3528</v>
      </c>
      <c r="O51" t="s">
        <v>4486</v>
      </c>
    </row>
    <row r="52" spans="4:15">
      <c r="D52" t="s">
        <v>1395</v>
      </c>
      <c r="E52" t="s">
        <v>1396</v>
      </c>
      <c r="F52" s="10"/>
      <c r="G52" t="s">
        <v>2102</v>
      </c>
      <c r="I52" t="s">
        <v>3117</v>
      </c>
      <c r="J52" t="s">
        <v>3316</v>
      </c>
      <c r="L52" t="s">
        <v>3913</v>
      </c>
      <c r="M52">
        <v>125047</v>
      </c>
      <c r="N52" t="s">
        <v>3529</v>
      </c>
      <c r="O52" t="s">
        <v>4487</v>
      </c>
    </row>
    <row r="53" spans="4:15">
      <c r="D53" t="s">
        <v>1397</v>
      </c>
      <c r="E53" t="s">
        <v>1390</v>
      </c>
      <c r="F53" s="10"/>
      <c r="G53" t="s">
        <v>2102</v>
      </c>
      <c r="I53" t="s">
        <v>3118</v>
      </c>
      <c r="J53" t="s">
        <v>3316</v>
      </c>
      <c r="L53" t="s">
        <v>3913</v>
      </c>
      <c r="M53">
        <v>125047</v>
      </c>
      <c r="N53" t="s">
        <v>3529</v>
      </c>
      <c r="O53" t="s">
        <v>4488</v>
      </c>
    </row>
    <row r="54" spans="4:15">
      <c r="D54" t="s">
        <v>1398</v>
      </c>
      <c r="E54" t="s">
        <v>1399</v>
      </c>
      <c r="F54" s="10"/>
      <c r="G54" t="s">
        <v>2102</v>
      </c>
      <c r="I54" t="s">
        <v>3118</v>
      </c>
      <c r="J54" t="s">
        <v>3316</v>
      </c>
      <c r="L54" t="s">
        <v>3913</v>
      </c>
      <c r="M54">
        <v>125047</v>
      </c>
      <c r="N54" t="s">
        <v>3529</v>
      </c>
      <c r="O54" t="s">
        <v>4489</v>
      </c>
    </row>
    <row r="55" spans="4:15">
      <c r="D55" t="s">
        <v>1400</v>
      </c>
      <c r="E55" t="s">
        <v>1401</v>
      </c>
      <c r="F55" s="10"/>
      <c r="G55" t="s">
        <v>2103</v>
      </c>
      <c r="I55" t="s">
        <v>3118</v>
      </c>
      <c r="J55" t="s">
        <v>3316</v>
      </c>
      <c r="L55" t="s">
        <v>3913</v>
      </c>
      <c r="M55">
        <v>125047</v>
      </c>
      <c r="N55" t="s">
        <v>3529</v>
      </c>
      <c r="O55" s="2336" t="s">
        <v>4490</v>
      </c>
    </row>
    <row r="56" spans="4:15">
      <c r="D56" t="s">
        <v>1402</v>
      </c>
      <c r="E56" t="s">
        <v>1403</v>
      </c>
      <c r="F56" s="10"/>
      <c r="G56" t="s">
        <v>2104</v>
      </c>
      <c r="I56" t="s">
        <v>3119</v>
      </c>
      <c r="J56" t="s">
        <v>3317</v>
      </c>
      <c r="L56" t="s">
        <v>3930</v>
      </c>
      <c r="M56">
        <v>710024</v>
      </c>
      <c r="N56" t="s">
        <v>3530</v>
      </c>
      <c r="O56" s="2336" t="s">
        <v>4491</v>
      </c>
    </row>
    <row r="57" spans="4:15">
      <c r="D57" t="s">
        <v>1404</v>
      </c>
      <c r="E57" t="s">
        <v>1405</v>
      </c>
      <c r="F57" s="10"/>
      <c r="G57" t="s">
        <v>2105</v>
      </c>
      <c r="H57" t="s">
        <v>2755</v>
      </c>
      <c r="I57" t="s">
        <v>3119</v>
      </c>
      <c r="J57" t="s">
        <v>3317</v>
      </c>
      <c r="L57" t="s">
        <v>3930</v>
      </c>
      <c r="M57">
        <v>710024</v>
      </c>
      <c r="N57" t="s">
        <v>3531</v>
      </c>
      <c r="O57" t="s">
        <v>4492</v>
      </c>
    </row>
    <row r="58" spans="4:15">
      <c r="D58" t="s">
        <v>1406</v>
      </c>
      <c r="E58" t="s">
        <v>1407</v>
      </c>
      <c r="F58" s="10"/>
      <c r="G58" t="s">
        <v>2105</v>
      </c>
      <c r="H58" t="s">
        <v>2755</v>
      </c>
      <c r="I58" t="s">
        <v>3119</v>
      </c>
      <c r="J58" t="s">
        <v>3317</v>
      </c>
      <c r="L58" t="s">
        <v>3930</v>
      </c>
      <c r="M58">
        <v>710024</v>
      </c>
      <c r="N58" t="s">
        <v>3532</v>
      </c>
      <c r="O58" t="s">
        <v>4493</v>
      </c>
    </row>
    <row r="59" spans="4:15">
      <c r="D59" t="s">
        <v>1408</v>
      </c>
      <c r="E59" t="s">
        <v>1409</v>
      </c>
      <c r="F59" s="10"/>
      <c r="G59" t="s">
        <v>2106</v>
      </c>
      <c r="I59" t="s">
        <v>3120</v>
      </c>
      <c r="J59" t="s">
        <v>3318</v>
      </c>
      <c r="L59" t="s">
        <v>3914</v>
      </c>
      <c r="M59" t="s">
        <v>4003</v>
      </c>
      <c r="N59" t="s">
        <v>3533</v>
      </c>
      <c r="O59" t="s">
        <v>4494</v>
      </c>
    </row>
    <row r="60" spans="4:15">
      <c r="D60" t="s">
        <v>1410</v>
      </c>
      <c r="E60" t="s">
        <v>1411</v>
      </c>
      <c r="F60" s="10"/>
      <c r="G60" t="s">
        <v>2107</v>
      </c>
      <c r="H60" t="s">
        <v>2756</v>
      </c>
      <c r="I60" t="s">
        <v>3121</v>
      </c>
      <c r="J60" t="s">
        <v>3305</v>
      </c>
      <c r="L60" t="s">
        <v>3918</v>
      </c>
      <c r="M60">
        <v>81800</v>
      </c>
      <c r="N60" t="s">
        <v>3534</v>
      </c>
      <c r="O60" t="s">
        <v>4495</v>
      </c>
    </row>
    <row r="61" spans="4:15">
      <c r="D61" t="s">
        <v>1412</v>
      </c>
      <c r="E61" t="s">
        <v>1413</v>
      </c>
      <c r="F61" s="10"/>
      <c r="G61" t="s">
        <v>2108</v>
      </c>
      <c r="I61" t="s">
        <v>3122</v>
      </c>
      <c r="J61" t="s">
        <v>3319</v>
      </c>
      <c r="L61" t="s">
        <v>3928</v>
      </c>
      <c r="M61" t="s">
        <v>4004</v>
      </c>
      <c r="N61" t="s">
        <v>3535</v>
      </c>
      <c r="O61" t="s">
        <v>4496</v>
      </c>
    </row>
    <row r="62" spans="4:15">
      <c r="D62" t="s">
        <v>1414</v>
      </c>
      <c r="E62" t="s">
        <v>1415</v>
      </c>
      <c r="F62" s="10"/>
      <c r="G62" t="s">
        <v>2109</v>
      </c>
      <c r="I62" t="s">
        <v>3123</v>
      </c>
      <c r="J62" t="s">
        <v>3320</v>
      </c>
      <c r="L62" t="s">
        <v>3931</v>
      </c>
      <c r="M62">
        <v>94611</v>
      </c>
      <c r="N62" t="s">
        <v>3536</v>
      </c>
      <c r="O62" t="s">
        <v>4497</v>
      </c>
    </row>
    <row r="63" spans="4:15">
      <c r="D63" t="s">
        <v>1416</v>
      </c>
      <c r="E63" t="s">
        <v>1417</v>
      </c>
      <c r="F63" s="10"/>
      <c r="G63" t="s">
        <v>2110</v>
      </c>
      <c r="H63" t="s">
        <v>2757</v>
      </c>
      <c r="I63" t="s">
        <v>3124</v>
      </c>
      <c r="J63" t="s">
        <v>3321</v>
      </c>
      <c r="L63" t="s">
        <v>3932</v>
      </c>
      <c r="M63">
        <v>50018</v>
      </c>
      <c r="N63" t="s">
        <v>3537</v>
      </c>
      <c r="O63" t="s">
        <v>4498</v>
      </c>
    </row>
    <row r="64" spans="4:15">
      <c r="D64" t="s">
        <v>1418</v>
      </c>
      <c r="E64" t="s">
        <v>1419</v>
      </c>
      <c r="F64" s="10"/>
      <c r="G64" t="s">
        <v>2111</v>
      </c>
      <c r="H64" t="s">
        <v>2758</v>
      </c>
      <c r="I64" t="s">
        <v>3125</v>
      </c>
      <c r="J64" t="s">
        <v>3322</v>
      </c>
      <c r="L64" t="s">
        <v>3914</v>
      </c>
      <c r="M64">
        <v>87544</v>
      </c>
      <c r="N64" t="s">
        <v>3538</v>
      </c>
      <c r="O64" t="s">
        <v>4499</v>
      </c>
    </row>
    <row r="65" spans="4:15">
      <c r="D65" t="s">
        <v>1420</v>
      </c>
      <c r="E65" t="s">
        <v>1421</v>
      </c>
      <c r="F65" s="10"/>
      <c r="G65" t="s">
        <v>2112</v>
      </c>
      <c r="I65" t="s">
        <v>3126</v>
      </c>
      <c r="J65" t="s">
        <v>3323</v>
      </c>
      <c r="L65" t="s">
        <v>3914</v>
      </c>
      <c r="M65">
        <v>87108</v>
      </c>
      <c r="N65" t="s">
        <v>3539</v>
      </c>
      <c r="O65" t="s">
        <v>4500</v>
      </c>
    </row>
    <row r="66" spans="4:15">
      <c r="D66" t="s">
        <v>1422</v>
      </c>
      <c r="E66" t="s">
        <v>1423</v>
      </c>
      <c r="F66" s="10"/>
      <c r="G66" t="s">
        <v>2112</v>
      </c>
      <c r="I66" t="s">
        <v>3126</v>
      </c>
      <c r="J66" t="s">
        <v>3323</v>
      </c>
      <c r="L66" t="s">
        <v>3914</v>
      </c>
      <c r="M66">
        <v>87108</v>
      </c>
      <c r="N66" t="s">
        <v>3539</v>
      </c>
      <c r="O66" t="s">
        <v>4501</v>
      </c>
    </row>
    <row r="67" spans="4:15">
      <c r="D67" t="s">
        <v>1424</v>
      </c>
      <c r="E67" t="s">
        <v>1425</v>
      </c>
      <c r="F67" s="10"/>
      <c r="G67" t="s">
        <v>2113</v>
      </c>
      <c r="I67" t="s">
        <v>3127</v>
      </c>
      <c r="J67" t="s">
        <v>3324</v>
      </c>
      <c r="L67" t="s">
        <v>3914</v>
      </c>
      <c r="M67">
        <v>94577</v>
      </c>
      <c r="N67" s="2334">
        <v>5105777164</v>
      </c>
      <c r="O67" t="s">
        <v>4502</v>
      </c>
    </row>
    <row r="68" spans="4:15">
      <c r="D68" t="s">
        <v>1426</v>
      </c>
      <c r="E68" t="s">
        <v>1427</v>
      </c>
      <c r="F68" s="10"/>
      <c r="G68" t="s">
        <v>2114</v>
      </c>
      <c r="H68" t="s">
        <v>2759</v>
      </c>
      <c r="I68" t="s">
        <v>3128</v>
      </c>
      <c r="J68" t="s">
        <v>3678</v>
      </c>
      <c r="L68" t="s">
        <v>3933</v>
      </c>
      <c r="M68">
        <f>27 /157</f>
        <v>0.17197452229299362</v>
      </c>
      <c r="N68" t="s">
        <v>3540</v>
      </c>
      <c r="O68" t="s">
        <v>4503</v>
      </c>
    </row>
    <row r="69" spans="4:15">
      <c r="D69" t="s">
        <v>1428</v>
      </c>
      <c r="E69" t="s">
        <v>1429</v>
      </c>
      <c r="F69" s="10"/>
      <c r="G69" t="s">
        <v>2115</v>
      </c>
      <c r="H69" t="s">
        <v>2759</v>
      </c>
      <c r="I69" t="s">
        <v>3129</v>
      </c>
      <c r="J69" t="s">
        <v>3679</v>
      </c>
      <c r="L69" t="s">
        <v>3933</v>
      </c>
      <c r="M69">
        <f>27 / 1739</f>
        <v>1.5526164462334674E-2</v>
      </c>
      <c r="N69" t="s">
        <v>3541</v>
      </c>
      <c r="O69" t="s">
        <v>4504</v>
      </c>
    </row>
    <row r="70" spans="4:15">
      <c r="D70" t="s">
        <v>1430</v>
      </c>
      <c r="E70" t="s">
        <v>1431</v>
      </c>
      <c r="F70" s="10"/>
      <c r="G70" t="s">
        <v>2116</v>
      </c>
      <c r="H70" t="s">
        <v>2760</v>
      </c>
      <c r="I70" t="s">
        <v>3130</v>
      </c>
      <c r="J70" t="s">
        <v>3680</v>
      </c>
      <c r="L70" t="s">
        <v>3934</v>
      </c>
      <c r="M70">
        <v>50107</v>
      </c>
      <c r="N70">
        <v>40722921757</v>
      </c>
      <c r="O70" t="s">
        <v>4505</v>
      </c>
    </row>
    <row r="71" spans="4:15">
      <c r="D71" t="s">
        <v>1432</v>
      </c>
      <c r="E71" t="s">
        <v>1433</v>
      </c>
      <c r="F71" s="10"/>
      <c r="G71" t="s">
        <v>2117</v>
      </c>
      <c r="H71" t="s">
        <v>2761</v>
      </c>
      <c r="I71" t="s">
        <v>3131</v>
      </c>
      <c r="J71" t="s">
        <v>3681</v>
      </c>
      <c r="L71" t="s">
        <v>3914</v>
      </c>
      <c r="M71" t="s">
        <v>4005</v>
      </c>
      <c r="N71" t="s">
        <v>3542</v>
      </c>
      <c r="O71" t="s">
        <v>4506</v>
      </c>
    </row>
    <row r="72" spans="4:15">
      <c r="D72" t="s">
        <v>1434</v>
      </c>
      <c r="E72" t="s">
        <v>1435</v>
      </c>
      <c r="F72" s="10"/>
      <c r="G72" t="s">
        <v>2118</v>
      </c>
      <c r="I72" t="s">
        <v>3132</v>
      </c>
      <c r="J72" t="s">
        <v>3682</v>
      </c>
      <c r="L72" t="s">
        <v>3912</v>
      </c>
      <c r="M72" t="s">
        <v>4006</v>
      </c>
      <c r="N72" t="s">
        <v>3543</v>
      </c>
      <c r="O72" t="s">
        <v>4507</v>
      </c>
    </row>
    <row r="73" spans="4:15">
      <c r="D73" t="s">
        <v>1436</v>
      </c>
      <c r="E73" t="s">
        <v>1437</v>
      </c>
      <c r="F73" s="10"/>
      <c r="G73" t="s">
        <v>2119</v>
      </c>
      <c r="I73" t="s">
        <v>3133</v>
      </c>
      <c r="J73" t="s">
        <v>3683</v>
      </c>
      <c r="L73" t="s">
        <v>3935</v>
      </c>
      <c r="M73">
        <v>200</v>
      </c>
      <c r="N73">
        <v>61261253442</v>
      </c>
      <c r="O73" t="s">
        <v>4508</v>
      </c>
    </row>
    <row r="74" spans="4:15">
      <c r="D74" t="s">
        <v>1438</v>
      </c>
      <c r="E74" t="s">
        <v>1439</v>
      </c>
      <c r="F74" s="10"/>
      <c r="G74" t="s">
        <v>2120</v>
      </c>
      <c r="I74" t="s">
        <v>3134</v>
      </c>
      <c r="J74" t="s">
        <v>3684</v>
      </c>
      <c r="L74" t="s">
        <v>3928</v>
      </c>
      <c r="M74" t="s">
        <v>4007</v>
      </c>
      <c r="N74">
        <f>81-28-689-6080</f>
        <v>-6716</v>
      </c>
      <c r="O74" t="s">
        <v>4509</v>
      </c>
    </row>
    <row r="75" spans="4:15">
      <c r="D75" t="s">
        <v>1440</v>
      </c>
      <c r="E75" t="s">
        <v>1441</v>
      </c>
      <c r="F75" s="10"/>
      <c r="G75" t="s">
        <v>2064</v>
      </c>
      <c r="H75" t="s">
        <v>2762</v>
      </c>
      <c r="I75" t="s">
        <v>3135</v>
      </c>
      <c r="J75" t="s">
        <v>3286</v>
      </c>
      <c r="L75" t="s">
        <v>3913</v>
      </c>
      <c r="M75">
        <v>634055</v>
      </c>
      <c r="N75">
        <f>7-3822-491685</f>
        <v>-495500</v>
      </c>
      <c r="O75" t="s">
        <v>4510</v>
      </c>
    </row>
    <row r="76" spans="4:15">
      <c r="D76" t="s">
        <v>1442</v>
      </c>
      <c r="E76" t="s">
        <v>1443</v>
      </c>
      <c r="F76" s="10"/>
      <c r="G76" t="s">
        <v>2121</v>
      </c>
      <c r="I76" t="s">
        <v>3136</v>
      </c>
      <c r="J76" t="s">
        <v>3685</v>
      </c>
      <c r="L76" t="s">
        <v>3936</v>
      </c>
      <c r="M76">
        <v>33114</v>
      </c>
      <c r="N76" t="s">
        <v>3544</v>
      </c>
      <c r="O76" t="s">
        <v>4511</v>
      </c>
    </row>
    <row r="77" spans="4:15">
      <c r="D77" t="s">
        <v>1444</v>
      </c>
      <c r="E77" t="s">
        <v>1445</v>
      </c>
      <c r="F77" s="10"/>
      <c r="G77" t="s">
        <v>2122</v>
      </c>
      <c r="H77" t="s">
        <v>2763</v>
      </c>
      <c r="I77" t="s">
        <v>3137</v>
      </c>
      <c r="J77" t="s">
        <v>3680</v>
      </c>
      <c r="L77" t="s">
        <v>3934</v>
      </c>
      <c r="M77">
        <v>21414</v>
      </c>
      <c r="N77">
        <v>40724684846</v>
      </c>
      <c r="O77" t="s">
        <v>4512</v>
      </c>
    </row>
    <row r="78" spans="4:15">
      <c r="D78" t="s">
        <v>1446</v>
      </c>
      <c r="E78" t="s">
        <v>1447</v>
      </c>
      <c r="F78" s="10"/>
      <c r="G78" t="s">
        <v>2123</v>
      </c>
      <c r="H78" t="s">
        <v>2764</v>
      </c>
      <c r="I78" t="s">
        <v>3138</v>
      </c>
      <c r="J78" t="s">
        <v>3686</v>
      </c>
      <c r="L78" t="s">
        <v>3914</v>
      </c>
      <c r="M78" t="s">
        <v>4008</v>
      </c>
      <c r="N78" t="s">
        <v>3545</v>
      </c>
      <c r="O78" t="s">
        <v>4513</v>
      </c>
    </row>
    <row r="79" spans="4:15">
      <c r="D79" t="s">
        <v>1448</v>
      </c>
      <c r="E79" t="s">
        <v>1449</v>
      </c>
      <c r="F79" s="10"/>
      <c r="G79" t="s">
        <v>2124</v>
      </c>
      <c r="H79" t="s">
        <v>2765</v>
      </c>
      <c r="I79" t="s">
        <v>3139</v>
      </c>
      <c r="J79" t="s">
        <v>3312</v>
      </c>
      <c r="L79" t="s">
        <v>3928</v>
      </c>
      <c r="M79" t="s">
        <v>4009</v>
      </c>
      <c r="N79" t="s">
        <v>3546</v>
      </c>
      <c r="O79" t="s">
        <v>4514</v>
      </c>
    </row>
    <row r="80" spans="4:15">
      <c r="D80" t="s">
        <v>1450</v>
      </c>
      <c r="E80" t="s">
        <v>1451</v>
      </c>
      <c r="F80" s="10"/>
      <c r="G80" t="s">
        <v>2125</v>
      </c>
      <c r="H80" t="s">
        <v>2766</v>
      </c>
      <c r="I80" t="s">
        <v>3140</v>
      </c>
      <c r="J80" t="s">
        <v>3312</v>
      </c>
      <c r="L80" t="s">
        <v>3928</v>
      </c>
      <c r="M80" t="s">
        <v>4010</v>
      </c>
      <c r="N80" t="s">
        <v>3547</v>
      </c>
      <c r="O80" t="s">
        <v>4515</v>
      </c>
    </row>
    <row r="81" spans="4:15">
      <c r="D81" t="s">
        <v>1452</v>
      </c>
      <c r="E81" t="s">
        <v>1347</v>
      </c>
      <c r="F81" s="10"/>
      <c r="G81" t="s">
        <v>2126</v>
      </c>
      <c r="H81" t="s">
        <v>2767</v>
      </c>
      <c r="I81" t="s">
        <v>3141</v>
      </c>
      <c r="J81" t="s">
        <v>3687</v>
      </c>
      <c r="L81" t="s">
        <v>3915</v>
      </c>
      <c r="M81">
        <v>60438</v>
      </c>
      <c r="N81" t="s">
        <v>3548</v>
      </c>
      <c r="O81" t="s">
        <v>4516</v>
      </c>
    </row>
    <row r="82" spans="4:15">
      <c r="D82" t="s">
        <v>1453</v>
      </c>
      <c r="E82" t="s">
        <v>1454</v>
      </c>
      <c r="F82" s="10"/>
      <c r="G82" t="s">
        <v>2072</v>
      </c>
      <c r="H82" t="s">
        <v>2768</v>
      </c>
      <c r="I82" t="s">
        <v>3142</v>
      </c>
      <c r="J82" t="s">
        <v>3294</v>
      </c>
      <c r="L82" t="s">
        <v>3915</v>
      </c>
      <c r="M82">
        <v>42119</v>
      </c>
      <c r="N82">
        <f>49-202-4391418</f>
        <v>-4391571</v>
      </c>
      <c r="O82" t="s">
        <v>4517</v>
      </c>
    </row>
    <row r="83" spans="4:15">
      <c r="D83" t="s">
        <v>1455</v>
      </c>
      <c r="E83" t="s">
        <v>1456</v>
      </c>
      <c r="F83" s="10"/>
      <c r="G83" t="s">
        <v>2093</v>
      </c>
      <c r="H83" t="s">
        <v>2769</v>
      </c>
      <c r="I83" t="s">
        <v>3101</v>
      </c>
      <c r="J83" t="s">
        <v>3302</v>
      </c>
      <c r="L83" t="s">
        <v>3915</v>
      </c>
      <c r="M83">
        <v>76344</v>
      </c>
      <c r="N83" t="s">
        <v>3549</v>
      </c>
      <c r="O83" t="s">
        <v>4518</v>
      </c>
    </row>
    <row r="84" spans="4:15">
      <c r="D84" t="s">
        <v>1457</v>
      </c>
      <c r="E84" t="s">
        <v>1458</v>
      </c>
      <c r="F84" s="10"/>
      <c r="G84" t="s">
        <v>2127</v>
      </c>
      <c r="H84" t="s">
        <v>2770</v>
      </c>
      <c r="I84" t="s">
        <v>3143</v>
      </c>
      <c r="J84" t="s">
        <v>3688</v>
      </c>
      <c r="L84" t="s">
        <v>3914</v>
      </c>
      <c r="M84">
        <v>1915</v>
      </c>
      <c r="N84" t="s">
        <v>3550</v>
      </c>
      <c r="O84" t="s">
        <v>4519</v>
      </c>
    </row>
    <row r="85" spans="4:15">
      <c r="D85" t="s">
        <v>1459</v>
      </c>
      <c r="E85" t="s">
        <v>1460</v>
      </c>
      <c r="F85" s="10"/>
      <c r="G85" t="s">
        <v>2128</v>
      </c>
      <c r="I85" t="s">
        <v>3144</v>
      </c>
      <c r="J85" t="s">
        <v>3689</v>
      </c>
      <c r="L85" t="s">
        <v>3914</v>
      </c>
      <c r="M85">
        <v>22101</v>
      </c>
      <c r="N85" t="s">
        <v>3551</v>
      </c>
      <c r="O85" t="s">
        <v>4520</v>
      </c>
    </row>
    <row r="86" spans="4:15">
      <c r="D86" t="s">
        <v>1461</v>
      </c>
      <c r="E86" t="s">
        <v>1462</v>
      </c>
      <c r="F86" s="10"/>
      <c r="G86" t="s">
        <v>2093</v>
      </c>
      <c r="H86" t="s">
        <v>2745</v>
      </c>
      <c r="I86" t="s">
        <v>3145</v>
      </c>
      <c r="J86" t="s">
        <v>4220</v>
      </c>
      <c r="L86" t="s">
        <v>3915</v>
      </c>
      <c r="M86">
        <v>76021</v>
      </c>
      <c r="N86" t="s">
        <v>3552</v>
      </c>
      <c r="O86" t="s">
        <v>4521</v>
      </c>
    </row>
    <row r="87" spans="4:15">
      <c r="D87" t="s">
        <v>1463</v>
      </c>
      <c r="E87" t="s">
        <v>1464</v>
      </c>
      <c r="F87" s="10"/>
      <c r="G87" t="s">
        <v>2129</v>
      </c>
      <c r="H87" t="s">
        <v>2771</v>
      </c>
      <c r="I87" t="s">
        <v>3146</v>
      </c>
      <c r="J87" t="s">
        <v>3690</v>
      </c>
      <c r="L87" t="s">
        <v>3937</v>
      </c>
      <c r="M87">
        <v>74202</v>
      </c>
      <c r="N87" t="s">
        <v>3553</v>
      </c>
      <c r="O87" t="s">
        <v>4522</v>
      </c>
    </row>
    <row r="88" spans="4:15">
      <c r="D88" t="s">
        <v>1465</v>
      </c>
      <c r="E88" t="s">
        <v>1466</v>
      </c>
      <c r="F88" s="10"/>
      <c r="G88" t="s">
        <v>2130</v>
      </c>
      <c r="I88" t="s">
        <v>3147</v>
      </c>
      <c r="J88" t="s">
        <v>3691</v>
      </c>
      <c r="L88" t="s">
        <v>3915</v>
      </c>
      <c r="M88">
        <v>85748</v>
      </c>
      <c r="N88" t="s">
        <v>3554</v>
      </c>
      <c r="O88" t="s">
        <v>4523</v>
      </c>
    </row>
    <row r="89" spans="4:15">
      <c r="D89" t="s">
        <v>1467</v>
      </c>
      <c r="E89" t="s">
        <v>1468</v>
      </c>
      <c r="F89" s="10"/>
      <c r="G89" t="s">
        <v>2131</v>
      </c>
      <c r="H89" t="s">
        <v>2772</v>
      </c>
      <c r="I89" t="s">
        <v>3148</v>
      </c>
      <c r="J89" t="s">
        <v>3692</v>
      </c>
      <c r="L89" t="s">
        <v>3937</v>
      </c>
      <c r="M89">
        <v>92330</v>
      </c>
      <c r="N89" t="s">
        <v>3555</v>
      </c>
      <c r="O89" t="s">
        <v>4524</v>
      </c>
    </row>
    <row r="90" spans="4:15">
      <c r="D90" t="s">
        <v>1469</v>
      </c>
      <c r="E90" t="s">
        <v>1470</v>
      </c>
      <c r="F90" s="10"/>
      <c r="G90" t="s">
        <v>2132</v>
      </c>
      <c r="I90" t="s">
        <v>3149</v>
      </c>
      <c r="J90" t="s">
        <v>3693</v>
      </c>
      <c r="L90" t="s">
        <v>3928</v>
      </c>
      <c r="M90" t="s">
        <v>4011</v>
      </c>
      <c r="N90" t="s">
        <v>3556</v>
      </c>
      <c r="O90" t="s">
        <v>4525</v>
      </c>
    </row>
    <row r="91" spans="4:15">
      <c r="D91" t="s">
        <v>1471</v>
      </c>
      <c r="E91" t="s">
        <v>1472</v>
      </c>
      <c r="F91" s="10"/>
      <c r="G91" t="s">
        <v>2133</v>
      </c>
      <c r="H91" t="s">
        <v>2773</v>
      </c>
      <c r="I91" t="s">
        <v>3150</v>
      </c>
      <c r="J91" t="s">
        <v>3694</v>
      </c>
      <c r="L91" t="s">
        <v>3938</v>
      </c>
      <c r="M91" t="s">
        <v>4012</v>
      </c>
      <c r="N91" t="s">
        <v>3557</v>
      </c>
      <c r="O91" t="s">
        <v>4526</v>
      </c>
    </row>
    <row r="92" spans="4:15">
      <c r="D92" t="s">
        <v>1473</v>
      </c>
      <c r="E92" t="s">
        <v>1474</v>
      </c>
      <c r="F92" s="10"/>
      <c r="G92" t="s">
        <v>2134</v>
      </c>
      <c r="I92" t="s">
        <v>3151</v>
      </c>
      <c r="J92" t="s">
        <v>3691</v>
      </c>
      <c r="L92" t="s">
        <v>3915</v>
      </c>
      <c r="M92">
        <v>85748</v>
      </c>
      <c r="N92">
        <v>8932992597</v>
      </c>
      <c r="O92" t="s">
        <v>4527</v>
      </c>
    </row>
    <row r="93" spans="4:15">
      <c r="D93" t="s">
        <v>1475</v>
      </c>
      <c r="E93" t="s">
        <v>1476</v>
      </c>
      <c r="F93" s="10"/>
      <c r="G93" t="s">
        <v>2064</v>
      </c>
      <c r="I93" t="s">
        <v>3152</v>
      </c>
      <c r="J93" t="s">
        <v>3286</v>
      </c>
      <c r="L93" t="s">
        <v>3913</v>
      </c>
      <c r="M93">
        <v>634055</v>
      </c>
      <c r="N93" t="s">
        <v>3558</v>
      </c>
      <c r="O93" t="s">
        <v>4528</v>
      </c>
    </row>
    <row r="94" spans="4:15">
      <c r="D94" t="s">
        <v>1477</v>
      </c>
      <c r="E94" t="s">
        <v>1478</v>
      </c>
      <c r="F94" s="10"/>
      <c r="G94" t="s">
        <v>2135</v>
      </c>
      <c r="H94" t="s">
        <v>2774</v>
      </c>
      <c r="I94" t="s">
        <v>3153</v>
      </c>
      <c r="J94" t="s">
        <v>3688</v>
      </c>
      <c r="L94" t="s">
        <v>3914</v>
      </c>
      <c r="M94" t="s">
        <v>4013</v>
      </c>
      <c r="N94" t="s">
        <v>3559</v>
      </c>
      <c r="O94" t="s">
        <v>4529</v>
      </c>
    </row>
    <row r="95" spans="4:15">
      <c r="D95" t="s">
        <v>1479</v>
      </c>
      <c r="E95" t="s">
        <v>1480</v>
      </c>
      <c r="F95" s="10"/>
      <c r="G95" t="s">
        <v>2136</v>
      </c>
      <c r="I95" t="s">
        <v>3154</v>
      </c>
      <c r="J95" t="s">
        <v>3695</v>
      </c>
      <c r="L95" t="s">
        <v>3914</v>
      </c>
      <c r="M95">
        <v>23529</v>
      </c>
      <c r="N95" t="s">
        <v>3560</v>
      </c>
      <c r="O95" t="s">
        <v>4530</v>
      </c>
    </row>
    <row r="96" spans="4:15">
      <c r="D96" t="s">
        <v>1481</v>
      </c>
      <c r="E96" t="s">
        <v>1419</v>
      </c>
      <c r="F96" s="10"/>
      <c r="G96" t="s">
        <v>2137</v>
      </c>
      <c r="H96" t="s">
        <v>2743</v>
      </c>
      <c r="I96" t="s">
        <v>2723</v>
      </c>
      <c r="J96" t="s">
        <v>3696</v>
      </c>
      <c r="L96" t="s">
        <v>3935</v>
      </c>
      <c r="M96" t="s">
        <v>4014</v>
      </c>
      <c r="N96" t="s">
        <v>3561</v>
      </c>
      <c r="O96" t="s">
        <v>4531</v>
      </c>
    </row>
    <row r="97" spans="4:15">
      <c r="D97" t="s">
        <v>1482</v>
      </c>
      <c r="E97" t="s">
        <v>1483</v>
      </c>
      <c r="F97" s="10"/>
      <c r="G97" t="s">
        <v>2138</v>
      </c>
      <c r="H97" t="s">
        <v>2775</v>
      </c>
      <c r="I97" t="s">
        <v>3155</v>
      </c>
      <c r="J97" t="s">
        <v>3697</v>
      </c>
      <c r="L97" t="s">
        <v>3936</v>
      </c>
      <c r="M97" t="s">
        <v>4015</v>
      </c>
      <c r="N97" t="s">
        <v>3562</v>
      </c>
      <c r="O97" t="s">
        <v>4532</v>
      </c>
    </row>
    <row r="98" spans="4:15">
      <c r="D98" t="s">
        <v>1484</v>
      </c>
      <c r="E98" t="s">
        <v>1485</v>
      </c>
      <c r="F98" s="10"/>
      <c r="G98" t="s">
        <v>2139</v>
      </c>
      <c r="H98" t="s">
        <v>2776</v>
      </c>
      <c r="I98" t="s">
        <v>3156</v>
      </c>
      <c r="J98" t="s">
        <v>3698</v>
      </c>
      <c r="L98" t="s">
        <v>3915</v>
      </c>
      <c r="M98">
        <v>81379</v>
      </c>
      <c r="N98" t="s">
        <v>3563</v>
      </c>
      <c r="O98" t="s">
        <v>4533</v>
      </c>
    </row>
    <row r="99" spans="4:15">
      <c r="D99" t="s">
        <v>1486</v>
      </c>
      <c r="E99" t="s">
        <v>1485</v>
      </c>
      <c r="F99" s="10"/>
      <c r="G99" t="s">
        <v>2140</v>
      </c>
      <c r="H99" t="s">
        <v>2777</v>
      </c>
      <c r="I99" t="s">
        <v>3157</v>
      </c>
      <c r="J99" t="s">
        <v>3691</v>
      </c>
      <c r="L99" t="s">
        <v>3915</v>
      </c>
      <c r="M99">
        <v>85748</v>
      </c>
      <c r="N99" t="s">
        <v>3564</v>
      </c>
      <c r="O99" t="s">
        <v>4534</v>
      </c>
    </row>
    <row r="100" spans="4:15">
      <c r="D100" t="s">
        <v>1487</v>
      </c>
      <c r="E100" t="s">
        <v>1488</v>
      </c>
      <c r="F100" s="10"/>
      <c r="G100" t="s">
        <v>2141</v>
      </c>
      <c r="I100" t="s">
        <v>3158</v>
      </c>
      <c r="J100" t="s">
        <v>3699</v>
      </c>
      <c r="L100" t="s">
        <v>3919</v>
      </c>
      <c r="M100" t="s">
        <v>4016</v>
      </c>
      <c r="N100" t="s">
        <v>3565</v>
      </c>
      <c r="O100" t="s">
        <v>4535</v>
      </c>
    </row>
    <row r="101" spans="4:15">
      <c r="D101" t="s">
        <v>1489</v>
      </c>
      <c r="E101" t="s">
        <v>1490</v>
      </c>
      <c r="F101" s="10"/>
      <c r="G101" t="s">
        <v>2142</v>
      </c>
      <c r="H101" t="s">
        <v>2778</v>
      </c>
      <c r="I101" t="s">
        <v>3159</v>
      </c>
      <c r="J101" t="s">
        <v>3700</v>
      </c>
      <c r="L101" t="s">
        <v>3939</v>
      </c>
      <c r="M101" t="s">
        <v>4017</v>
      </c>
      <c r="N101">
        <f>98-21-88011247</f>
        <v>-88011170</v>
      </c>
      <c r="O101" t="s">
        <v>4536</v>
      </c>
    </row>
    <row r="102" spans="4:15">
      <c r="D102" t="s">
        <v>1491</v>
      </c>
      <c r="E102" t="s">
        <v>1492</v>
      </c>
      <c r="F102" s="10"/>
      <c r="G102" t="s">
        <v>2142</v>
      </c>
      <c r="H102" t="s">
        <v>2779</v>
      </c>
      <c r="I102" t="s">
        <v>3160</v>
      </c>
      <c r="J102" t="s">
        <v>3700</v>
      </c>
      <c r="L102" t="s">
        <v>3939</v>
      </c>
      <c r="M102" t="s">
        <v>4017</v>
      </c>
      <c r="N102">
        <f>98-21-88011247</f>
        <v>-88011170</v>
      </c>
      <c r="O102" t="s">
        <v>4537</v>
      </c>
    </row>
    <row r="103" spans="4:15">
      <c r="D103" t="s">
        <v>1493</v>
      </c>
      <c r="E103" t="s">
        <v>1494</v>
      </c>
      <c r="F103" s="10"/>
      <c r="G103" t="s">
        <v>2143</v>
      </c>
      <c r="H103" t="s">
        <v>2780</v>
      </c>
      <c r="I103" t="s">
        <v>3161</v>
      </c>
      <c r="J103" t="s">
        <v>3701</v>
      </c>
      <c r="L103" t="s">
        <v>3915</v>
      </c>
      <c r="M103">
        <v>95440</v>
      </c>
      <c r="N103" t="s">
        <v>3566</v>
      </c>
      <c r="O103" t="s">
        <v>4538</v>
      </c>
    </row>
    <row r="104" spans="4:15">
      <c r="D104" t="s">
        <v>1495</v>
      </c>
      <c r="E104" t="s">
        <v>1496</v>
      </c>
      <c r="F104" s="10"/>
      <c r="G104" t="s">
        <v>2143</v>
      </c>
      <c r="H104" t="s">
        <v>2781</v>
      </c>
      <c r="I104" t="s">
        <v>3162</v>
      </c>
      <c r="J104" t="s">
        <v>3701</v>
      </c>
      <c r="L104" t="s">
        <v>3915</v>
      </c>
      <c r="M104">
        <v>95440</v>
      </c>
      <c r="N104" t="s">
        <v>3567</v>
      </c>
      <c r="O104" s="2336" t="s">
        <v>4539</v>
      </c>
    </row>
    <row r="105" spans="4:15">
      <c r="D105" t="s">
        <v>1497</v>
      </c>
      <c r="E105" t="s">
        <v>1498</v>
      </c>
      <c r="F105" s="10"/>
      <c r="G105" t="s">
        <v>2144</v>
      </c>
      <c r="H105" t="s">
        <v>2782</v>
      </c>
      <c r="I105" t="s">
        <v>3163</v>
      </c>
      <c r="J105" t="s">
        <v>3702</v>
      </c>
      <c r="L105" t="s">
        <v>3919</v>
      </c>
      <c r="M105" t="s">
        <v>4018</v>
      </c>
      <c r="N105" t="s">
        <v>3568</v>
      </c>
      <c r="O105" t="s">
        <v>4540</v>
      </c>
    </row>
    <row r="106" spans="4:15">
      <c r="D106" t="s">
        <v>1499</v>
      </c>
      <c r="E106" t="s">
        <v>1500</v>
      </c>
      <c r="F106" s="10"/>
      <c r="G106" t="s">
        <v>2135</v>
      </c>
      <c r="H106" t="s">
        <v>2774</v>
      </c>
      <c r="I106" t="s">
        <v>3164</v>
      </c>
      <c r="J106" t="s">
        <v>3688</v>
      </c>
      <c r="L106" t="s">
        <v>3940</v>
      </c>
      <c r="M106">
        <v>1915</v>
      </c>
      <c r="N106" t="s">
        <v>3569</v>
      </c>
      <c r="O106" t="s">
        <v>4541</v>
      </c>
    </row>
    <row r="107" spans="4:15">
      <c r="D107" t="s">
        <v>1501</v>
      </c>
      <c r="E107" t="s">
        <v>1502</v>
      </c>
      <c r="F107" s="10"/>
      <c r="G107" t="s">
        <v>2145</v>
      </c>
      <c r="H107" t="s">
        <v>2783</v>
      </c>
      <c r="I107" t="s">
        <v>3165</v>
      </c>
      <c r="J107" t="s">
        <v>3703</v>
      </c>
      <c r="L107" t="s">
        <v>3914</v>
      </c>
      <c r="M107">
        <v>87109</v>
      </c>
      <c r="N107" t="s">
        <v>3570</v>
      </c>
      <c r="O107" t="s">
        <v>4542</v>
      </c>
    </row>
    <row r="108" spans="4:15">
      <c r="D108" t="s">
        <v>1503</v>
      </c>
      <c r="E108" t="s">
        <v>1504</v>
      </c>
      <c r="F108" s="10"/>
      <c r="G108" t="s">
        <v>2064</v>
      </c>
      <c r="I108" t="s">
        <v>3152</v>
      </c>
      <c r="J108" t="s">
        <v>3286</v>
      </c>
      <c r="L108" t="s">
        <v>3913</v>
      </c>
      <c r="M108">
        <v>634055</v>
      </c>
      <c r="N108" t="s">
        <v>3571</v>
      </c>
      <c r="O108" t="s">
        <v>4543</v>
      </c>
    </row>
    <row r="109" spans="4:15">
      <c r="D109" t="s">
        <v>1505</v>
      </c>
      <c r="E109" t="s">
        <v>1384</v>
      </c>
      <c r="F109" s="10"/>
      <c r="G109" t="s">
        <v>2146</v>
      </c>
      <c r="I109" t="s">
        <v>3166</v>
      </c>
      <c r="J109" t="s">
        <v>3704</v>
      </c>
      <c r="L109" t="s">
        <v>3915</v>
      </c>
      <c r="M109">
        <v>1277</v>
      </c>
      <c r="N109" t="s">
        <v>3572</v>
      </c>
      <c r="O109" t="s">
        <v>4544</v>
      </c>
    </row>
    <row r="110" spans="4:15">
      <c r="D110" t="s">
        <v>1506</v>
      </c>
      <c r="E110" t="s">
        <v>1507</v>
      </c>
      <c r="F110" s="10"/>
      <c r="G110" t="s">
        <v>2146</v>
      </c>
      <c r="I110" t="s">
        <v>3166</v>
      </c>
      <c r="J110" t="s">
        <v>3704</v>
      </c>
      <c r="L110" t="s">
        <v>3915</v>
      </c>
      <c r="M110">
        <v>1277</v>
      </c>
      <c r="N110" t="s">
        <v>3573</v>
      </c>
      <c r="O110" t="s">
        <v>4545</v>
      </c>
    </row>
    <row r="111" spans="4:15">
      <c r="D111" t="s">
        <v>1508</v>
      </c>
      <c r="E111" t="s">
        <v>1509</v>
      </c>
      <c r="F111" s="10"/>
      <c r="G111" t="s">
        <v>2093</v>
      </c>
      <c r="H111" t="s">
        <v>2745</v>
      </c>
      <c r="I111" t="s">
        <v>3101</v>
      </c>
      <c r="J111" t="s">
        <v>3302</v>
      </c>
      <c r="L111" t="s">
        <v>3915</v>
      </c>
      <c r="M111">
        <v>76344</v>
      </c>
      <c r="N111" t="s">
        <v>3574</v>
      </c>
      <c r="O111" t="s">
        <v>4546</v>
      </c>
    </row>
    <row r="112" spans="4:15">
      <c r="D112" t="s">
        <v>1510</v>
      </c>
      <c r="E112" t="s">
        <v>1511</v>
      </c>
      <c r="F112" s="10"/>
      <c r="G112" t="s">
        <v>2147</v>
      </c>
      <c r="H112" t="s">
        <v>2784</v>
      </c>
      <c r="I112" t="s">
        <v>3167</v>
      </c>
      <c r="J112" t="s">
        <v>3705</v>
      </c>
      <c r="L112" t="s">
        <v>3928</v>
      </c>
      <c r="M112" t="s">
        <v>4019</v>
      </c>
      <c r="N112">
        <f>81-76-234-4846</f>
        <v>-5075</v>
      </c>
      <c r="O112" t="s">
        <v>4547</v>
      </c>
    </row>
    <row r="113" spans="4:15">
      <c r="D113" t="s">
        <v>1512</v>
      </c>
      <c r="E113" t="s">
        <v>1513</v>
      </c>
      <c r="F113" s="10"/>
      <c r="G113" t="s">
        <v>2148</v>
      </c>
      <c r="H113" t="s">
        <v>2785</v>
      </c>
      <c r="I113" t="s">
        <v>3168</v>
      </c>
      <c r="J113" t="s">
        <v>3706</v>
      </c>
      <c r="L113" t="s">
        <v>3941</v>
      </c>
      <c r="M113">
        <v>30010</v>
      </c>
      <c r="N113" t="s">
        <v>3575</v>
      </c>
      <c r="O113" t="s">
        <v>4548</v>
      </c>
    </row>
    <row r="114" spans="4:15">
      <c r="D114" t="s">
        <v>1514</v>
      </c>
      <c r="E114" t="s">
        <v>1515</v>
      </c>
      <c r="F114" s="10"/>
      <c r="G114" t="s">
        <v>2149</v>
      </c>
      <c r="I114" t="s">
        <v>3169</v>
      </c>
      <c r="J114" t="s">
        <v>3707</v>
      </c>
      <c r="L114" t="s">
        <v>3916</v>
      </c>
      <c r="M114">
        <v>77125</v>
      </c>
      <c r="N114" t="s">
        <v>3576</v>
      </c>
      <c r="O114" t="s">
        <v>4549</v>
      </c>
    </row>
    <row r="115" spans="4:15">
      <c r="D115" t="s">
        <v>1516</v>
      </c>
      <c r="E115" t="s">
        <v>1460</v>
      </c>
      <c r="F115" s="10"/>
      <c r="G115" t="s">
        <v>2150</v>
      </c>
      <c r="H115" t="s">
        <v>2786</v>
      </c>
      <c r="I115" t="s">
        <v>3170</v>
      </c>
      <c r="J115" t="s">
        <v>3708</v>
      </c>
      <c r="L115" t="s">
        <v>3940</v>
      </c>
      <c r="M115" t="s">
        <v>4020</v>
      </c>
      <c r="N115" t="s">
        <v>3577</v>
      </c>
      <c r="O115" t="s">
        <v>4550</v>
      </c>
    </row>
    <row r="116" spans="4:15">
      <c r="D116" t="s">
        <v>1517</v>
      </c>
      <c r="E116" t="s">
        <v>1518</v>
      </c>
      <c r="F116" s="10"/>
      <c r="G116" t="s">
        <v>2151</v>
      </c>
      <c r="H116">
        <v>150</v>
      </c>
      <c r="I116" t="s">
        <v>3171</v>
      </c>
      <c r="J116" t="s">
        <v>3709</v>
      </c>
      <c r="L116" t="s">
        <v>3913</v>
      </c>
      <c r="M116">
        <v>603950</v>
      </c>
      <c r="N116" t="s">
        <v>3578</v>
      </c>
      <c r="O116" t="s">
        <v>4551</v>
      </c>
    </row>
    <row r="117" spans="4:15">
      <c r="D117" t="s">
        <v>1519</v>
      </c>
      <c r="E117" t="s">
        <v>1421</v>
      </c>
      <c r="F117" s="10"/>
      <c r="G117" t="s">
        <v>2152</v>
      </c>
      <c r="I117" t="s">
        <v>3172</v>
      </c>
      <c r="J117" t="s">
        <v>3710</v>
      </c>
      <c r="L117" t="s">
        <v>3914</v>
      </c>
      <c r="M117">
        <v>94070</v>
      </c>
      <c r="N117" t="s">
        <v>3579</v>
      </c>
      <c r="O117" t="s">
        <v>4552</v>
      </c>
    </row>
    <row r="118" spans="4:15">
      <c r="D118" t="s">
        <v>1520</v>
      </c>
      <c r="E118" t="s">
        <v>1521</v>
      </c>
      <c r="F118" s="10"/>
      <c r="G118" t="s">
        <v>2077</v>
      </c>
      <c r="I118" t="s">
        <v>3173</v>
      </c>
      <c r="J118" t="s">
        <v>3711</v>
      </c>
      <c r="L118" t="s">
        <v>3915</v>
      </c>
      <c r="M118">
        <v>76297</v>
      </c>
      <c r="N118" t="s">
        <v>3580</v>
      </c>
      <c r="O118" t="s">
        <v>4553</v>
      </c>
    </row>
    <row r="119" spans="4:15">
      <c r="D119" t="s">
        <v>1522</v>
      </c>
      <c r="E119" t="s">
        <v>1523</v>
      </c>
      <c r="F119" s="10"/>
      <c r="G119" t="s">
        <v>2153</v>
      </c>
      <c r="H119" t="s">
        <v>2759</v>
      </c>
      <c r="I119" t="s">
        <v>3174</v>
      </c>
      <c r="J119" t="s">
        <v>3712</v>
      </c>
      <c r="L119" t="s">
        <v>3914</v>
      </c>
      <c r="M119">
        <v>1966</v>
      </c>
      <c r="N119" t="s">
        <v>3581</v>
      </c>
      <c r="O119" t="s">
        <v>4554</v>
      </c>
    </row>
    <row r="120" spans="4:15">
      <c r="D120" t="s">
        <v>1524</v>
      </c>
      <c r="E120" t="s">
        <v>1390</v>
      </c>
      <c r="F120" s="10"/>
      <c r="G120" t="s">
        <v>2154</v>
      </c>
      <c r="H120" t="s">
        <v>2787</v>
      </c>
      <c r="I120" t="s">
        <v>3163</v>
      </c>
      <c r="J120" t="s">
        <v>3702</v>
      </c>
      <c r="L120" t="s">
        <v>3919</v>
      </c>
      <c r="M120" t="s">
        <v>4021</v>
      </c>
      <c r="N120" t="s">
        <v>3582</v>
      </c>
      <c r="O120" t="s">
        <v>4555</v>
      </c>
    </row>
    <row r="121" spans="4:15">
      <c r="D121" t="s">
        <v>1525</v>
      </c>
      <c r="E121" t="s">
        <v>1526</v>
      </c>
      <c r="F121" s="10"/>
      <c r="G121" t="s">
        <v>2089</v>
      </c>
      <c r="I121" t="s">
        <v>3106</v>
      </c>
      <c r="J121" t="s">
        <v>3307</v>
      </c>
      <c r="L121" t="s">
        <v>3923</v>
      </c>
      <c r="M121">
        <v>1015</v>
      </c>
      <c r="N121" t="s">
        <v>3583</v>
      </c>
      <c r="O121" t="s">
        <v>4473</v>
      </c>
    </row>
    <row r="122" spans="4:15">
      <c r="D122" t="s">
        <v>1527</v>
      </c>
      <c r="E122" t="s">
        <v>1528</v>
      </c>
      <c r="F122" s="10"/>
      <c r="G122" t="s">
        <v>2155</v>
      </c>
      <c r="I122" t="s">
        <v>3175</v>
      </c>
      <c r="J122" t="s">
        <v>3713</v>
      </c>
      <c r="L122" t="s">
        <v>3942</v>
      </c>
      <c r="M122" t="s">
        <v>4022</v>
      </c>
      <c r="N122">
        <v>48226381005</v>
      </c>
      <c r="O122" s="2336" t="s">
        <v>4556</v>
      </c>
    </row>
    <row r="123" spans="4:15">
      <c r="D123" t="s">
        <v>1529</v>
      </c>
      <c r="E123" t="s">
        <v>1530</v>
      </c>
      <c r="F123" s="10"/>
      <c r="G123" t="s">
        <v>2156</v>
      </c>
      <c r="H123" t="s">
        <v>2788</v>
      </c>
      <c r="I123" t="s">
        <v>3176</v>
      </c>
      <c r="J123" t="s">
        <v>3714</v>
      </c>
      <c r="L123" t="s">
        <v>3923</v>
      </c>
      <c r="M123">
        <v>5405</v>
      </c>
      <c r="N123" t="s">
        <v>3584</v>
      </c>
      <c r="O123" t="s">
        <v>4557</v>
      </c>
    </row>
    <row r="124" spans="4:15">
      <c r="D124" t="s">
        <v>1531</v>
      </c>
      <c r="E124" t="s">
        <v>1532</v>
      </c>
      <c r="F124" s="10"/>
      <c r="G124" t="s">
        <v>2157</v>
      </c>
      <c r="H124" t="s">
        <v>2743</v>
      </c>
      <c r="I124" t="s">
        <v>3177</v>
      </c>
      <c r="J124" t="s">
        <v>3715</v>
      </c>
      <c r="L124" t="s">
        <v>3912</v>
      </c>
      <c r="M124" t="s">
        <v>4023</v>
      </c>
      <c r="N124" t="s">
        <v>3585</v>
      </c>
      <c r="O124" t="s">
        <v>4558</v>
      </c>
    </row>
    <row r="125" spans="4:15">
      <c r="D125" t="s">
        <v>1533</v>
      </c>
      <c r="E125" t="s">
        <v>1534</v>
      </c>
      <c r="F125" s="10"/>
      <c r="G125" t="s">
        <v>2105</v>
      </c>
      <c r="H125" t="s">
        <v>2789</v>
      </c>
      <c r="I125" t="s">
        <v>3178</v>
      </c>
      <c r="J125" t="s">
        <v>3301</v>
      </c>
      <c r="L125" t="s">
        <v>3930</v>
      </c>
      <c r="M125">
        <v>100084</v>
      </c>
      <c r="N125">
        <f>86-10-62785513</f>
        <v>-62785437</v>
      </c>
      <c r="O125" s="2336" t="s">
        <v>4559</v>
      </c>
    </row>
    <row r="126" spans="4:15">
      <c r="D126" t="s">
        <v>1535</v>
      </c>
      <c r="E126" t="s">
        <v>1536</v>
      </c>
      <c r="F126" s="10"/>
      <c r="G126" t="s">
        <v>2105</v>
      </c>
      <c r="H126" t="s">
        <v>2789</v>
      </c>
      <c r="I126" t="s">
        <v>3178</v>
      </c>
      <c r="J126" t="s">
        <v>3301</v>
      </c>
      <c r="L126" t="s">
        <v>3930</v>
      </c>
      <c r="M126">
        <v>100084</v>
      </c>
      <c r="N126" t="s">
        <v>3586</v>
      </c>
      <c r="O126" s="2336" t="s">
        <v>4560</v>
      </c>
    </row>
    <row r="127" spans="4:15">
      <c r="D127" t="s">
        <v>1537</v>
      </c>
      <c r="E127" t="s">
        <v>1390</v>
      </c>
      <c r="F127" s="10"/>
      <c r="G127" t="s">
        <v>2158</v>
      </c>
      <c r="H127" t="s">
        <v>2790</v>
      </c>
      <c r="I127" t="s">
        <v>3179</v>
      </c>
      <c r="J127" t="s">
        <v>3316</v>
      </c>
      <c r="L127" t="s">
        <v>3913</v>
      </c>
      <c r="M127">
        <v>125412</v>
      </c>
      <c r="N127" t="s">
        <v>3587</v>
      </c>
      <c r="O127" t="s">
        <v>4561</v>
      </c>
    </row>
    <row r="128" spans="4:15">
      <c r="D128" t="s">
        <v>1538</v>
      </c>
      <c r="E128" t="s">
        <v>1384</v>
      </c>
      <c r="F128" s="10"/>
      <c r="G128" t="s">
        <v>2077</v>
      </c>
      <c r="H128" t="s">
        <v>2791</v>
      </c>
      <c r="I128" t="s">
        <v>3101</v>
      </c>
      <c r="J128" t="s">
        <v>3302</v>
      </c>
      <c r="L128" t="s">
        <v>3915</v>
      </c>
      <c r="M128">
        <v>76344</v>
      </c>
      <c r="N128" t="s">
        <v>3588</v>
      </c>
      <c r="O128" t="s">
        <v>4562</v>
      </c>
    </row>
    <row r="129" spans="4:15">
      <c r="D129" t="s">
        <v>1539</v>
      </c>
      <c r="E129" t="s">
        <v>1540</v>
      </c>
      <c r="F129" s="10"/>
      <c r="G129" t="s">
        <v>2077</v>
      </c>
      <c r="H129" t="s">
        <v>2792</v>
      </c>
      <c r="I129" t="s">
        <v>3101</v>
      </c>
      <c r="J129" t="s">
        <v>3302</v>
      </c>
      <c r="L129" t="s">
        <v>3915</v>
      </c>
      <c r="M129">
        <v>76344</v>
      </c>
      <c r="N129" t="s">
        <v>3589</v>
      </c>
      <c r="O129" t="s">
        <v>4563</v>
      </c>
    </row>
    <row r="130" spans="4:15">
      <c r="D130" t="s">
        <v>1541</v>
      </c>
      <c r="E130" t="s">
        <v>1542</v>
      </c>
      <c r="F130" s="10"/>
      <c r="G130" t="s">
        <v>2159</v>
      </c>
      <c r="I130" t="s">
        <v>3180</v>
      </c>
      <c r="J130" t="s">
        <v>3716</v>
      </c>
      <c r="L130" t="s">
        <v>3716</v>
      </c>
      <c r="M130">
        <v>44780</v>
      </c>
      <c r="N130" t="s">
        <v>3590</v>
      </c>
      <c r="O130" t="s">
        <v>4564</v>
      </c>
    </row>
    <row r="131" spans="4:15">
      <c r="D131" t="s">
        <v>1543</v>
      </c>
      <c r="E131" t="s">
        <v>1544</v>
      </c>
      <c r="F131" s="10"/>
      <c r="G131" t="s">
        <v>2160</v>
      </c>
      <c r="H131" t="s">
        <v>2793</v>
      </c>
      <c r="I131" t="s">
        <v>3181</v>
      </c>
      <c r="J131" t="s">
        <v>3717</v>
      </c>
      <c r="L131" t="s">
        <v>3915</v>
      </c>
      <c r="M131">
        <v>81379</v>
      </c>
      <c r="N131" t="s">
        <v>3591</v>
      </c>
      <c r="O131" t="s">
        <v>4565</v>
      </c>
    </row>
    <row r="132" spans="4:15">
      <c r="D132" t="s">
        <v>1545</v>
      </c>
      <c r="E132" t="s">
        <v>1386</v>
      </c>
      <c r="F132" s="10"/>
      <c r="G132" t="s">
        <v>2157</v>
      </c>
      <c r="H132" t="s">
        <v>2794</v>
      </c>
      <c r="I132" t="s">
        <v>3182</v>
      </c>
      <c r="J132" t="s">
        <v>3715</v>
      </c>
      <c r="L132" t="s">
        <v>3912</v>
      </c>
      <c r="M132" t="s">
        <v>4024</v>
      </c>
      <c r="N132">
        <f>44-141-4291490</f>
        <v>-4291587</v>
      </c>
      <c r="O132" t="s">
        <v>4566</v>
      </c>
    </row>
    <row r="133" spans="4:15">
      <c r="D133" t="s">
        <v>1546</v>
      </c>
      <c r="E133" t="s">
        <v>1547</v>
      </c>
      <c r="F133" s="10"/>
      <c r="G133" t="s">
        <v>2136</v>
      </c>
      <c r="H133" t="s">
        <v>2795</v>
      </c>
      <c r="I133" t="s">
        <v>3183</v>
      </c>
      <c r="J133" t="s">
        <v>3718</v>
      </c>
      <c r="L133" t="s">
        <v>3914</v>
      </c>
      <c r="M133" t="s">
        <v>4025</v>
      </c>
      <c r="N133" t="s">
        <v>3592</v>
      </c>
      <c r="O133" t="s">
        <v>4567</v>
      </c>
    </row>
    <row r="134" spans="4:15">
      <c r="D134" t="s">
        <v>1548</v>
      </c>
      <c r="E134" t="s">
        <v>1549</v>
      </c>
      <c r="F134" s="10"/>
      <c r="G134" t="s">
        <v>2136</v>
      </c>
      <c r="H134" t="s">
        <v>2795</v>
      </c>
      <c r="I134" t="s">
        <v>3183</v>
      </c>
      <c r="J134" t="s">
        <v>3718</v>
      </c>
      <c r="L134" t="s">
        <v>3914</v>
      </c>
      <c r="M134" t="s">
        <v>4025</v>
      </c>
      <c r="N134" t="s">
        <v>3593</v>
      </c>
      <c r="O134" t="s">
        <v>4568</v>
      </c>
    </row>
    <row r="135" spans="4:15">
      <c r="D135" t="s">
        <v>1550</v>
      </c>
      <c r="E135" t="s">
        <v>1551</v>
      </c>
      <c r="F135" s="10"/>
      <c r="G135" t="s">
        <v>2161</v>
      </c>
      <c r="H135" t="s">
        <v>2796</v>
      </c>
      <c r="I135" t="s">
        <v>3184</v>
      </c>
      <c r="J135" t="s">
        <v>3700</v>
      </c>
      <c r="L135" t="s">
        <v>3943</v>
      </c>
      <c r="M135">
        <v>1995756181</v>
      </c>
      <c r="N135">
        <v>989121779363</v>
      </c>
      <c r="O135" s="2336" t="s">
        <v>4569</v>
      </c>
    </row>
    <row r="136" spans="4:15">
      <c r="D136" t="s">
        <v>1552</v>
      </c>
      <c r="E136" t="s">
        <v>1553</v>
      </c>
      <c r="F136" s="10"/>
      <c r="G136" t="s">
        <v>2162</v>
      </c>
      <c r="H136" t="s">
        <v>2797</v>
      </c>
      <c r="I136" t="s">
        <v>3185</v>
      </c>
      <c r="J136" t="s">
        <v>3719</v>
      </c>
      <c r="L136" t="s">
        <v>3937</v>
      </c>
      <c r="M136">
        <v>78141</v>
      </c>
      <c r="N136" t="s">
        <v>3594</v>
      </c>
      <c r="O136" t="s">
        <v>4570</v>
      </c>
    </row>
    <row r="137" spans="4:15">
      <c r="D137" t="s">
        <v>1554</v>
      </c>
      <c r="E137" t="s">
        <v>1357</v>
      </c>
      <c r="F137" s="10"/>
      <c r="G137" t="s">
        <v>2163</v>
      </c>
      <c r="H137" t="s">
        <v>2750</v>
      </c>
      <c r="I137" t="s">
        <v>3186</v>
      </c>
      <c r="J137" t="s">
        <v>3300</v>
      </c>
      <c r="L137" t="s">
        <v>3914</v>
      </c>
      <c r="M137">
        <v>53706</v>
      </c>
      <c r="N137" t="s">
        <v>3595</v>
      </c>
      <c r="O137" t="s">
        <v>4571</v>
      </c>
    </row>
    <row r="138" spans="4:15">
      <c r="D138" t="s">
        <v>1555</v>
      </c>
      <c r="E138" t="s">
        <v>1556</v>
      </c>
      <c r="F138" s="10"/>
      <c r="G138" t="s">
        <v>2086</v>
      </c>
      <c r="I138" t="s">
        <v>3187</v>
      </c>
      <c r="J138" t="s">
        <v>3720</v>
      </c>
      <c r="L138" t="s">
        <v>3914</v>
      </c>
      <c r="M138" t="s">
        <v>4026</v>
      </c>
      <c r="N138" t="s">
        <v>3596</v>
      </c>
      <c r="O138" t="s">
        <v>4572</v>
      </c>
    </row>
    <row r="139" spans="4:15">
      <c r="D139" t="s">
        <v>1557</v>
      </c>
      <c r="E139" t="s">
        <v>1558</v>
      </c>
      <c r="F139" s="10"/>
      <c r="G139" t="s">
        <v>2164</v>
      </c>
      <c r="H139" t="s">
        <v>2798</v>
      </c>
      <c r="I139" t="s">
        <v>3188</v>
      </c>
      <c r="J139" t="s">
        <v>3721</v>
      </c>
      <c r="L139" t="s">
        <v>3940</v>
      </c>
      <c r="M139">
        <v>48105</v>
      </c>
      <c r="N139" t="s">
        <v>3597</v>
      </c>
      <c r="O139" s="2336" t="s">
        <v>4573</v>
      </c>
    </row>
    <row r="140" spans="4:15">
      <c r="D140" t="s">
        <v>1559</v>
      </c>
      <c r="E140" t="s">
        <v>1433</v>
      </c>
      <c r="F140" s="10"/>
      <c r="G140" t="s">
        <v>2165</v>
      </c>
      <c r="I140" t="s">
        <v>3189</v>
      </c>
      <c r="J140" t="s">
        <v>3722</v>
      </c>
      <c r="L140" t="s">
        <v>3914</v>
      </c>
      <c r="M140">
        <v>14853</v>
      </c>
      <c r="N140" t="s">
        <v>3598</v>
      </c>
      <c r="O140" t="s">
        <v>4574</v>
      </c>
    </row>
    <row r="141" spans="4:15">
      <c r="D141" t="s">
        <v>1560</v>
      </c>
      <c r="E141" t="s">
        <v>1561</v>
      </c>
      <c r="F141" s="10"/>
      <c r="G141" t="s">
        <v>2166</v>
      </c>
      <c r="H141" t="s">
        <v>2799</v>
      </c>
      <c r="I141" t="s">
        <v>3190</v>
      </c>
      <c r="J141" t="s">
        <v>3723</v>
      </c>
      <c r="L141" t="s">
        <v>3944</v>
      </c>
      <c r="M141" t="s">
        <v>4027</v>
      </c>
      <c r="N141">
        <v>818017149080</v>
      </c>
      <c r="O141" t="s">
        <v>4575</v>
      </c>
    </row>
    <row r="142" spans="4:15">
      <c r="D142" t="s">
        <v>1562</v>
      </c>
      <c r="E142" t="s">
        <v>1563</v>
      </c>
      <c r="F142" s="10"/>
      <c r="G142" t="s">
        <v>2167</v>
      </c>
      <c r="I142" t="s">
        <v>3191</v>
      </c>
      <c r="J142" t="s">
        <v>3724</v>
      </c>
      <c r="L142" t="s">
        <v>3945</v>
      </c>
      <c r="M142">
        <v>4000</v>
      </c>
      <c r="N142" t="s">
        <v>3599</v>
      </c>
      <c r="O142" t="s">
        <v>4576</v>
      </c>
    </row>
    <row r="143" spans="4:15">
      <c r="D143" t="s">
        <v>1564</v>
      </c>
      <c r="E143" t="s">
        <v>1565</v>
      </c>
      <c r="F143" s="10"/>
      <c r="G143" t="s">
        <v>2168</v>
      </c>
      <c r="I143" t="s">
        <v>3192</v>
      </c>
      <c r="J143" t="s">
        <v>3725</v>
      </c>
      <c r="L143" t="s">
        <v>3915</v>
      </c>
      <c r="M143">
        <v>17489</v>
      </c>
      <c r="N143" t="s">
        <v>3600</v>
      </c>
      <c r="O143" t="s">
        <v>4577</v>
      </c>
    </row>
    <row r="144" spans="4:15">
      <c r="D144" t="s">
        <v>1566</v>
      </c>
      <c r="E144" t="s">
        <v>1567</v>
      </c>
      <c r="F144" s="10"/>
      <c r="G144" t="s">
        <v>2169</v>
      </c>
      <c r="H144" t="s">
        <v>2800</v>
      </c>
      <c r="I144" t="s">
        <v>3193</v>
      </c>
      <c r="J144" t="s">
        <v>3726</v>
      </c>
      <c r="L144" t="s">
        <v>3918</v>
      </c>
      <c r="M144" t="s">
        <v>4028</v>
      </c>
      <c r="N144" t="s">
        <v>3601</v>
      </c>
      <c r="O144" t="s">
        <v>4578</v>
      </c>
    </row>
    <row r="145" spans="4:15">
      <c r="D145" t="s">
        <v>1568</v>
      </c>
      <c r="E145" t="s">
        <v>1569</v>
      </c>
      <c r="F145" s="10"/>
      <c r="G145" t="s">
        <v>2170</v>
      </c>
      <c r="H145" t="s">
        <v>2801</v>
      </c>
      <c r="I145" t="s">
        <v>2724</v>
      </c>
      <c r="J145" t="s">
        <v>3727</v>
      </c>
      <c r="L145" t="s">
        <v>3936</v>
      </c>
      <c r="M145">
        <v>91405</v>
      </c>
      <c r="N145" t="s">
        <v>3602</v>
      </c>
      <c r="O145" t="s">
        <v>4579</v>
      </c>
    </row>
    <row r="146" spans="4:15">
      <c r="D146" t="s">
        <v>1570</v>
      </c>
      <c r="E146" t="s">
        <v>1571</v>
      </c>
      <c r="F146" s="10"/>
      <c r="G146" t="s">
        <v>2171</v>
      </c>
      <c r="H146" t="s">
        <v>2802</v>
      </c>
      <c r="I146" t="s">
        <v>3194</v>
      </c>
      <c r="J146" t="s">
        <v>3316</v>
      </c>
      <c r="L146" t="s">
        <v>3946</v>
      </c>
      <c r="M146">
        <v>115054</v>
      </c>
      <c r="N146" t="s">
        <v>3603</v>
      </c>
      <c r="O146" t="s">
        <v>4580</v>
      </c>
    </row>
    <row r="147" spans="4:15">
      <c r="D147" t="s">
        <v>1572</v>
      </c>
      <c r="E147" t="s">
        <v>1322</v>
      </c>
      <c r="F147" s="10"/>
      <c r="G147" t="s">
        <v>2172</v>
      </c>
      <c r="H147" t="s">
        <v>2803</v>
      </c>
      <c r="I147" t="s">
        <v>3195</v>
      </c>
      <c r="J147" t="s">
        <v>3289</v>
      </c>
      <c r="L147" t="s">
        <v>3915</v>
      </c>
      <c r="M147">
        <v>44801</v>
      </c>
      <c r="N147" t="s">
        <v>3604</v>
      </c>
      <c r="O147" t="s">
        <v>4581</v>
      </c>
    </row>
    <row r="148" spans="4:15">
      <c r="D148" t="s">
        <v>1573</v>
      </c>
      <c r="E148" t="s">
        <v>1486</v>
      </c>
      <c r="F148" s="10"/>
      <c r="G148" t="s">
        <v>2173</v>
      </c>
      <c r="I148" t="s">
        <v>3196</v>
      </c>
      <c r="J148" t="s">
        <v>3717</v>
      </c>
      <c r="L148" t="s">
        <v>3915</v>
      </c>
      <c r="M148">
        <v>81543</v>
      </c>
      <c r="N148" t="s">
        <v>3605</v>
      </c>
      <c r="O148" t="s">
        <v>4582</v>
      </c>
    </row>
    <row r="149" spans="4:15">
      <c r="D149" t="s">
        <v>1574</v>
      </c>
      <c r="E149" t="s">
        <v>1575</v>
      </c>
      <c r="F149" s="10"/>
      <c r="G149" t="s">
        <v>2089</v>
      </c>
      <c r="I149" t="s">
        <v>3106</v>
      </c>
      <c r="J149" t="s">
        <v>3307</v>
      </c>
      <c r="L149" t="s">
        <v>3923</v>
      </c>
      <c r="M149">
        <v>1015</v>
      </c>
      <c r="N149" t="s">
        <v>3606</v>
      </c>
      <c r="O149" t="s">
        <v>4473</v>
      </c>
    </row>
    <row r="150" spans="4:15">
      <c r="D150" t="s">
        <v>1576</v>
      </c>
      <c r="E150" t="s">
        <v>1318</v>
      </c>
      <c r="F150" s="10"/>
      <c r="G150" t="s">
        <v>2174</v>
      </c>
      <c r="I150" t="s">
        <v>3197</v>
      </c>
      <c r="J150" t="s">
        <v>3316</v>
      </c>
      <c r="L150" t="s">
        <v>3913</v>
      </c>
      <c r="M150">
        <v>111116</v>
      </c>
      <c r="N150" t="s">
        <v>3607</v>
      </c>
      <c r="O150" t="s">
        <v>4583</v>
      </c>
    </row>
    <row r="151" spans="4:15">
      <c r="D151" t="s">
        <v>1577</v>
      </c>
      <c r="E151" t="s">
        <v>1578</v>
      </c>
      <c r="F151" s="10"/>
      <c r="G151" t="s">
        <v>2175</v>
      </c>
      <c r="H151" t="s">
        <v>2804</v>
      </c>
      <c r="I151" t="s">
        <v>2725</v>
      </c>
      <c r="J151" t="s">
        <v>3728</v>
      </c>
      <c r="L151" t="s">
        <v>3947</v>
      </c>
      <c r="M151" t="s">
        <v>4029</v>
      </c>
      <c r="N151">
        <f>82-42-869-3482</f>
        <v>-4311</v>
      </c>
      <c r="O151" t="s">
        <v>4584</v>
      </c>
    </row>
    <row r="152" spans="4:15">
      <c r="D152" t="s">
        <v>1579</v>
      </c>
      <c r="E152" t="s">
        <v>1549</v>
      </c>
      <c r="F152" s="10"/>
      <c r="G152" t="s">
        <v>2176</v>
      </c>
      <c r="H152" t="s">
        <v>2805</v>
      </c>
      <c r="I152" t="s">
        <v>3198</v>
      </c>
      <c r="J152" t="s">
        <v>3289</v>
      </c>
      <c r="L152" t="s">
        <v>3915</v>
      </c>
      <c r="M152">
        <v>44780</v>
      </c>
      <c r="N152">
        <v>492343222488</v>
      </c>
      <c r="O152" t="s">
        <v>4585</v>
      </c>
    </row>
    <row r="153" spans="4:15">
      <c r="D153" t="s">
        <v>1580</v>
      </c>
      <c r="E153" t="s">
        <v>1318</v>
      </c>
      <c r="F153" s="10"/>
      <c r="G153" t="s">
        <v>2075</v>
      </c>
      <c r="I153" t="s">
        <v>3199</v>
      </c>
      <c r="J153" t="s">
        <v>3729</v>
      </c>
      <c r="L153" t="s">
        <v>3914</v>
      </c>
      <c r="M153">
        <v>19104</v>
      </c>
      <c r="N153" t="s">
        <v>3608</v>
      </c>
      <c r="O153" t="s">
        <v>4586</v>
      </c>
    </row>
    <row r="154" spans="4:15">
      <c r="D154" t="s">
        <v>1581</v>
      </c>
      <c r="E154" t="s">
        <v>1582</v>
      </c>
      <c r="F154" s="10"/>
      <c r="G154" t="s">
        <v>2177</v>
      </c>
      <c r="H154" t="s">
        <v>2806</v>
      </c>
      <c r="I154" t="s">
        <v>3200</v>
      </c>
      <c r="J154" t="s">
        <v>3289</v>
      </c>
      <c r="L154" t="s">
        <v>3915</v>
      </c>
      <c r="M154">
        <v>44801</v>
      </c>
      <c r="N154" t="s">
        <v>3609</v>
      </c>
      <c r="O154" t="s">
        <v>4587</v>
      </c>
    </row>
    <row r="155" spans="4:15">
      <c r="D155" t="s">
        <v>1583</v>
      </c>
      <c r="E155" t="s">
        <v>1584</v>
      </c>
      <c r="F155" s="10"/>
      <c r="G155" t="s">
        <v>2164</v>
      </c>
      <c r="H155" t="s">
        <v>2807</v>
      </c>
      <c r="I155" t="s">
        <v>3201</v>
      </c>
      <c r="J155" t="s">
        <v>3730</v>
      </c>
      <c r="L155" t="s">
        <v>3914</v>
      </c>
      <c r="M155" t="s">
        <v>4030</v>
      </c>
      <c r="N155" t="s">
        <v>3610</v>
      </c>
      <c r="O155" t="s">
        <v>4588</v>
      </c>
    </row>
    <row r="156" spans="4:15">
      <c r="D156" t="s">
        <v>1585</v>
      </c>
      <c r="E156" t="s">
        <v>1322</v>
      </c>
      <c r="F156" s="10"/>
      <c r="G156" t="s">
        <v>5131</v>
      </c>
      <c r="H156" t="s">
        <v>2808</v>
      </c>
      <c r="I156" t="s">
        <v>3202</v>
      </c>
      <c r="J156" t="s">
        <v>3731</v>
      </c>
      <c r="L156" t="s">
        <v>3926</v>
      </c>
      <c r="M156" t="s">
        <v>4031</v>
      </c>
      <c r="N156" t="s">
        <v>3611</v>
      </c>
      <c r="O156" t="s">
        <v>4589</v>
      </c>
    </row>
    <row r="157" spans="4:15">
      <c r="D157" t="s">
        <v>1586</v>
      </c>
      <c r="E157" t="s">
        <v>1587</v>
      </c>
      <c r="F157" s="10"/>
      <c r="G157" t="s">
        <v>5131</v>
      </c>
      <c r="H157" t="s">
        <v>2808</v>
      </c>
      <c r="I157" t="s">
        <v>3202</v>
      </c>
      <c r="J157" t="s">
        <v>3731</v>
      </c>
      <c r="L157" t="s">
        <v>3926</v>
      </c>
      <c r="M157" t="s">
        <v>4031</v>
      </c>
      <c r="N157" t="s">
        <v>3612</v>
      </c>
      <c r="O157" t="s">
        <v>4589</v>
      </c>
    </row>
    <row r="158" spans="4:15">
      <c r="D158" t="s">
        <v>1588</v>
      </c>
      <c r="E158" t="s">
        <v>1589</v>
      </c>
      <c r="F158" s="10"/>
      <c r="G158" t="s">
        <v>5131</v>
      </c>
      <c r="H158" t="s">
        <v>2808</v>
      </c>
      <c r="I158" t="s">
        <v>3202</v>
      </c>
      <c r="J158" t="s">
        <v>3731</v>
      </c>
      <c r="L158" t="s">
        <v>3926</v>
      </c>
      <c r="M158" t="s">
        <v>4031</v>
      </c>
      <c r="N158" t="s">
        <v>3613</v>
      </c>
      <c r="O158" t="s">
        <v>4589</v>
      </c>
    </row>
    <row r="159" spans="4:15">
      <c r="D159" t="s">
        <v>1590</v>
      </c>
      <c r="E159" t="s">
        <v>1591</v>
      </c>
      <c r="F159" s="10"/>
      <c r="G159" t="s">
        <v>5132</v>
      </c>
      <c r="H159" t="s">
        <v>2809</v>
      </c>
      <c r="I159" t="s">
        <v>3203</v>
      </c>
      <c r="J159" t="s">
        <v>3732</v>
      </c>
      <c r="L159" t="s">
        <v>3940</v>
      </c>
      <c r="M159" t="s">
        <v>4032</v>
      </c>
      <c r="N159" t="s">
        <v>3614</v>
      </c>
      <c r="O159" t="s">
        <v>4590</v>
      </c>
    </row>
    <row r="160" spans="4:15">
      <c r="D160" t="s">
        <v>1592</v>
      </c>
      <c r="E160" t="s">
        <v>1593</v>
      </c>
      <c r="F160" s="10"/>
      <c r="G160" t="s">
        <v>5133</v>
      </c>
      <c r="H160" t="s">
        <v>2810</v>
      </c>
      <c r="I160" t="s">
        <v>3204</v>
      </c>
      <c r="J160" t="s">
        <v>3733</v>
      </c>
      <c r="L160" t="s">
        <v>3928</v>
      </c>
      <c r="M160" t="s">
        <v>4033</v>
      </c>
      <c r="N160">
        <f>81-774-75-2305</f>
        <v>-3073</v>
      </c>
      <c r="O160" t="s">
        <v>4591</v>
      </c>
    </row>
    <row r="161" spans="4:15">
      <c r="D161" t="s">
        <v>1594</v>
      </c>
      <c r="E161" t="s">
        <v>1595</v>
      </c>
      <c r="F161" s="10"/>
      <c r="G161" t="s">
        <v>2077</v>
      </c>
      <c r="H161" t="s">
        <v>2745</v>
      </c>
      <c r="I161" t="s">
        <v>3101</v>
      </c>
      <c r="J161" t="s">
        <v>3302</v>
      </c>
      <c r="L161" t="s">
        <v>3915</v>
      </c>
      <c r="M161">
        <v>76344</v>
      </c>
      <c r="N161" t="s">
        <v>3615</v>
      </c>
      <c r="O161" t="s">
        <v>1002</v>
      </c>
    </row>
    <row r="162" spans="4:15">
      <c r="D162" t="s">
        <v>1596</v>
      </c>
      <c r="E162" t="s">
        <v>1597</v>
      </c>
      <c r="F162" s="10"/>
      <c r="G162" t="s">
        <v>2093</v>
      </c>
      <c r="H162" t="s">
        <v>2811</v>
      </c>
      <c r="I162" t="s">
        <v>3101</v>
      </c>
      <c r="J162" t="s">
        <v>3302</v>
      </c>
      <c r="L162" t="s">
        <v>3915</v>
      </c>
      <c r="M162">
        <v>76344</v>
      </c>
      <c r="N162">
        <f>49-7247-824305</f>
        <v>-831503</v>
      </c>
      <c r="O162" t="s">
        <v>4592</v>
      </c>
    </row>
    <row r="163" spans="4:15">
      <c r="D163" t="s">
        <v>1598</v>
      </c>
      <c r="E163" t="s">
        <v>1599</v>
      </c>
      <c r="F163" s="10"/>
      <c r="G163" t="s">
        <v>2093</v>
      </c>
      <c r="H163" t="s">
        <v>2811</v>
      </c>
      <c r="I163" t="s">
        <v>3205</v>
      </c>
      <c r="J163" t="s">
        <v>3302</v>
      </c>
      <c r="L163" t="s">
        <v>3915</v>
      </c>
      <c r="M163">
        <v>76344</v>
      </c>
      <c r="N163" t="s">
        <v>3616</v>
      </c>
      <c r="O163" t="s">
        <v>4593</v>
      </c>
    </row>
    <row r="164" spans="4:15">
      <c r="D164" t="s">
        <v>1600</v>
      </c>
      <c r="E164" t="s">
        <v>1601</v>
      </c>
      <c r="F164" s="10"/>
      <c r="G164" t="s">
        <v>5134</v>
      </c>
      <c r="H164" t="s">
        <v>2812</v>
      </c>
      <c r="I164" t="s">
        <v>3206</v>
      </c>
      <c r="J164" t="s">
        <v>3734</v>
      </c>
      <c r="L164" t="s">
        <v>3930</v>
      </c>
      <c r="M164">
        <v>215021</v>
      </c>
      <c r="N164" t="s">
        <v>3617</v>
      </c>
      <c r="O164" s="2336" t="s">
        <v>4594</v>
      </c>
    </row>
    <row r="165" spans="4:15">
      <c r="D165" t="s">
        <v>1602</v>
      </c>
      <c r="E165" t="s">
        <v>1603</v>
      </c>
      <c r="F165" s="10"/>
      <c r="G165" t="s">
        <v>5135</v>
      </c>
      <c r="I165" t="s">
        <v>3207</v>
      </c>
      <c r="J165" t="s">
        <v>3735</v>
      </c>
      <c r="L165" t="s">
        <v>3942</v>
      </c>
      <c r="M165" t="s">
        <v>4034</v>
      </c>
      <c r="N165" t="s">
        <v>3618</v>
      </c>
      <c r="O165" t="s">
        <v>4595</v>
      </c>
    </row>
    <row r="166" spans="4:15">
      <c r="D166" t="s">
        <v>1604</v>
      </c>
      <c r="E166" t="s">
        <v>1310</v>
      </c>
      <c r="F166" s="10"/>
      <c r="G166" t="s">
        <v>5131</v>
      </c>
      <c r="H166" t="s">
        <v>2808</v>
      </c>
      <c r="I166" t="s">
        <v>3202</v>
      </c>
      <c r="J166" t="s">
        <v>3731</v>
      </c>
      <c r="L166" t="s">
        <v>3926</v>
      </c>
      <c r="M166" t="s">
        <v>4031</v>
      </c>
      <c r="N166" t="s">
        <v>3619</v>
      </c>
      <c r="O166" t="s">
        <v>4589</v>
      </c>
    </row>
    <row r="167" spans="4:15">
      <c r="D167" t="s">
        <v>1605</v>
      </c>
      <c r="E167" t="s">
        <v>1606</v>
      </c>
      <c r="F167" s="10"/>
      <c r="G167" t="s">
        <v>5131</v>
      </c>
      <c r="H167" t="s">
        <v>2808</v>
      </c>
      <c r="I167" t="s">
        <v>3202</v>
      </c>
      <c r="J167" t="s">
        <v>3731</v>
      </c>
      <c r="L167" t="s">
        <v>3926</v>
      </c>
      <c r="M167" t="s">
        <v>4031</v>
      </c>
      <c r="N167" t="s">
        <v>3613</v>
      </c>
      <c r="O167" t="s">
        <v>4589</v>
      </c>
    </row>
    <row r="168" spans="4:15">
      <c r="D168" t="s">
        <v>1607</v>
      </c>
      <c r="E168" t="s">
        <v>1322</v>
      </c>
      <c r="F168" s="10"/>
      <c r="G168" t="s">
        <v>5136</v>
      </c>
      <c r="H168" t="s">
        <v>2813</v>
      </c>
      <c r="I168" t="s">
        <v>3208</v>
      </c>
      <c r="J168" t="s">
        <v>3691</v>
      </c>
      <c r="L168" t="s">
        <v>3915</v>
      </c>
      <c r="M168">
        <v>85748</v>
      </c>
      <c r="N168" t="s">
        <v>3620</v>
      </c>
      <c r="O168" t="s">
        <v>4596</v>
      </c>
    </row>
    <row r="169" spans="4:15">
      <c r="D169" s="59" t="s">
        <v>1608</v>
      </c>
      <c r="E169" t="s">
        <v>1609</v>
      </c>
      <c r="F169" s="10"/>
      <c r="G169" t="s">
        <v>5137</v>
      </c>
      <c r="H169" t="s">
        <v>2814</v>
      </c>
      <c r="I169" t="s">
        <v>3209</v>
      </c>
      <c r="J169" t="s">
        <v>3736</v>
      </c>
      <c r="L169" t="s">
        <v>3915</v>
      </c>
      <c r="M169">
        <v>75175</v>
      </c>
      <c r="N169" t="s">
        <v>3621</v>
      </c>
      <c r="O169" s="2336" t="s">
        <v>4597</v>
      </c>
    </row>
    <row r="170" spans="4:15">
      <c r="D170" t="s">
        <v>1610</v>
      </c>
      <c r="E170" t="s">
        <v>1611</v>
      </c>
      <c r="F170" s="10"/>
      <c r="G170" t="s">
        <v>5138</v>
      </c>
      <c r="I170" t="s">
        <v>3210</v>
      </c>
      <c r="J170" t="s">
        <v>3737</v>
      </c>
      <c r="L170" t="s">
        <v>3926</v>
      </c>
      <c r="M170" t="s">
        <v>4035</v>
      </c>
      <c r="N170" t="s">
        <v>3622</v>
      </c>
      <c r="O170" t="s">
        <v>4598</v>
      </c>
    </row>
    <row r="171" spans="4:15">
      <c r="D171" t="s">
        <v>1612</v>
      </c>
      <c r="E171" t="s">
        <v>1613</v>
      </c>
      <c r="F171" s="10"/>
      <c r="G171" t="s">
        <v>2077</v>
      </c>
      <c r="H171" t="s">
        <v>2815</v>
      </c>
      <c r="I171" t="s">
        <v>3101</v>
      </c>
      <c r="J171" t="s">
        <v>3302</v>
      </c>
      <c r="L171" t="s">
        <v>3915</v>
      </c>
      <c r="M171">
        <v>76344</v>
      </c>
      <c r="N171" t="s">
        <v>3623</v>
      </c>
      <c r="O171" t="s">
        <v>4599</v>
      </c>
    </row>
    <row r="172" spans="4:15">
      <c r="D172" t="s">
        <v>1614</v>
      </c>
      <c r="E172" t="s">
        <v>1615</v>
      </c>
      <c r="F172" s="10"/>
      <c r="G172" t="s">
        <v>2077</v>
      </c>
      <c r="H172" t="s">
        <v>2815</v>
      </c>
      <c r="I172" t="s">
        <v>3101</v>
      </c>
      <c r="J172" t="s">
        <v>3302</v>
      </c>
      <c r="L172" t="s">
        <v>3915</v>
      </c>
      <c r="M172">
        <v>76344</v>
      </c>
      <c r="N172" t="s">
        <v>3623</v>
      </c>
      <c r="O172" t="s">
        <v>4600</v>
      </c>
    </row>
    <row r="173" spans="4:15">
      <c r="D173" t="s">
        <v>1616</v>
      </c>
      <c r="E173" t="s">
        <v>1617</v>
      </c>
      <c r="F173" s="10"/>
      <c r="G173" t="s">
        <v>5139</v>
      </c>
      <c r="H173" t="s">
        <v>2816</v>
      </c>
      <c r="I173" t="s">
        <v>3211</v>
      </c>
      <c r="J173" t="s">
        <v>3738</v>
      </c>
      <c r="L173" t="s">
        <v>3948</v>
      </c>
      <c r="M173">
        <v>69978</v>
      </c>
      <c r="N173" t="s">
        <v>3624</v>
      </c>
      <c r="O173" t="s">
        <v>4601</v>
      </c>
    </row>
    <row r="174" spans="4:15">
      <c r="D174" s="59" t="s">
        <v>1618</v>
      </c>
      <c r="E174" t="s">
        <v>1619</v>
      </c>
      <c r="F174" s="10"/>
      <c r="G174" t="s">
        <v>5140</v>
      </c>
      <c r="I174" t="s">
        <v>3212</v>
      </c>
      <c r="J174" t="s">
        <v>3739</v>
      </c>
      <c r="L174" t="s">
        <v>3915</v>
      </c>
      <c r="M174">
        <v>20146</v>
      </c>
      <c r="N174" t="s">
        <v>3625</v>
      </c>
      <c r="O174" s="2336" t="s">
        <v>4602</v>
      </c>
    </row>
    <row r="175" spans="4:15">
      <c r="D175" t="s">
        <v>1620</v>
      </c>
      <c r="E175" t="s">
        <v>1351</v>
      </c>
      <c r="F175" s="10"/>
      <c r="G175" t="s">
        <v>2093</v>
      </c>
      <c r="H175" t="s">
        <v>2811</v>
      </c>
      <c r="I175" t="s">
        <v>3213</v>
      </c>
      <c r="J175" t="s">
        <v>3302</v>
      </c>
      <c r="L175" t="s">
        <v>3915</v>
      </c>
      <c r="M175">
        <v>76344</v>
      </c>
      <c r="N175" t="s">
        <v>3626</v>
      </c>
      <c r="O175" t="s">
        <v>4603</v>
      </c>
    </row>
    <row r="176" spans="4:15">
      <c r="D176" t="s">
        <v>1621</v>
      </c>
      <c r="E176" t="s">
        <v>1622</v>
      </c>
      <c r="F176" s="10"/>
      <c r="G176" t="s">
        <v>2093</v>
      </c>
      <c r="H176" t="s">
        <v>2817</v>
      </c>
      <c r="I176" t="s">
        <v>3101</v>
      </c>
      <c r="J176" t="s">
        <v>3302</v>
      </c>
      <c r="L176" t="s">
        <v>3915</v>
      </c>
      <c r="M176">
        <v>76344</v>
      </c>
      <c r="N176" t="s">
        <v>3627</v>
      </c>
      <c r="O176" t="s">
        <v>4604</v>
      </c>
    </row>
    <row r="177" spans="4:15">
      <c r="D177" t="s">
        <v>1623</v>
      </c>
      <c r="E177" t="s">
        <v>1624</v>
      </c>
      <c r="F177" s="10"/>
      <c r="G177" t="s">
        <v>2157</v>
      </c>
      <c r="H177" t="s">
        <v>2743</v>
      </c>
      <c r="I177" t="s">
        <v>3214</v>
      </c>
      <c r="J177" t="s">
        <v>3740</v>
      </c>
      <c r="L177" t="s">
        <v>3912</v>
      </c>
      <c r="M177" t="s">
        <v>4023</v>
      </c>
      <c r="N177" t="s">
        <v>3628</v>
      </c>
      <c r="O177" t="s">
        <v>4605</v>
      </c>
    </row>
    <row r="178" spans="4:15">
      <c r="D178" t="s">
        <v>1625</v>
      </c>
      <c r="E178" t="s">
        <v>1597</v>
      </c>
      <c r="F178" s="10"/>
      <c r="G178" t="s">
        <v>2093</v>
      </c>
      <c r="I178" t="s">
        <v>3101</v>
      </c>
      <c r="J178" t="s">
        <v>3302</v>
      </c>
      <c r="L178" t="s">
        <v>3915</v>
      </c>
      <c r="M178">
        <v>76344</v>
      </c>
      <c r="N178" t="s">
        <v>3629</v>
      </c>
      <c r="O178" t="s">
        <v>4606</v>
      </c>
    </row>
    <row r="179" spans="4:15">
      <c r="D179" t="s">
        <v>1626</v>
      </c>
      <c r="E179" t="s">
        <v>1627</v>
      </c>
      <c r="F179" s="10"/>
      <c r="G179" t="s">
        <v>2166</v>
      </c>
      <c r="H179" t="s">
        <v>2818</v>
      </c>
      <c r="I179" t="s">
        <v>3215</v>
      </c>
      <c r="J179" t="s">
        <v>3741</v>
      </c>
      <c r="L179" t="s">
        <v>3944</v>
      </c>
      <c r="M179" t="s">
        <v>4027</v>
      </c>
      <c r="N179">
        <f>81-96-342-3616</f>
        <v>-3973</v>
      </c>
      <c r="O179" t="s">
        <v>4607</v>
      </c>
    </row>
    <row r="180" spans="4:15">
      <c r="D180" t="s">
        <v>1628</v>
      </c>
      <c r="E180" t="s">
        <v>1353</v>
      </c>
      <c r="F180" s="10"/>
      <c r="G180" t="s">
        <v>2173</v>
      </c>
      <c r="H180" t="s">
        <v>2819</v>
      </c>
      <c r="I180" t="s">
        <v>3216</v>
      </c>
      <c r="J180" t="s">
        <v>3698</v>
      </c>
      <c r="L180" t="s">
        <v>3915</v>
      </c>
      <c r="M180" t="s">
        <v>4036</v>
      </c>
      <c r="N180" t="s">
        <v>3630</v>
      </c>
      <c r="O180" t="s">
        <v>4608</v>
      </c>
    </row>
    <row r="181" spans="4:15">
      <c r="D181" t="s">
        <v>1629</v>
      </c>
      <c r="E181" t="s">
        <v>1630</v>
      </c>
      <c r="F181" s="10"/>
      <c r="G181" t="s">
        <v>5141</v>
      </c>
      <c r="H181" t="s">
        <v>2820</v>
      </c>
      <c r="I181" t="s">
        <v>3217</v>
      </c>
      <c r="J181" t="s">
        <v>3742</v>
      </c>
      <c r="L181" t="s">
        <v>3914</v>
      </c>
      <c r="M181" t="s">
        <v>4037</v>
      </c>
      <c r="N181" t="s">
        <v>3631</v>
      </c>
      <c r="O181" t="s">
        <v>4609</v>
      </c>
    </row>
    <row r="182" spans="4:15">
      <c r="D182" t="s">
        <v>1631</v>
      </c>
      <c r="E182" t="s">
        <v>1347</v>
      </c>
      <c r="F182" s="10"/>
      <c r="G182" t="s">
        <v>2093</v>
      </c>
      <c r="H182" t="s">
        <v>2745</v>
      </c>
      <c r="I182" t="s">
        <v>3101</v>
      </c>
      <c r="J182" t="s">
        <v>3302</v>
      </c>
      <c r="L182" t="s">
        <v>3915</v>
      </c>
      <c r="M182">
        <v>76344</v>
      </c>
      <c r="N182" t="s">
        <v>3632</v>
      </c>
      <c r="O182" t="s">
        <v>4610</v>
      </c>
    </row>
    <row r="183" spans="4:15">
      <c r="D183" t="s">
        <v>1632</v>
      </c>
      <c r="E183" t="s">
        <v>1633</v>
      </c>
      <c r="F183" s="10"/>
      <c r="G183" t="s">
        <v>5142</v>
      </c>
      <c r="H183" t="s">
        <v>2821</v>
      </c>
      <c r="I183" t="s">
        <v>3218</v>
      </c>
      <c r="J183" t="s">
        <v>3316</v>
      </c>
      <c r="L183" t="s">
        <v>3949</v>
      </c>
      <c r="M183">
        <v>117321</v>
      </c>
      <c r="N183" t="s">
        <v>3633</v>
      </c>
      <c r="O183" t="s">
        <v>4611</v>
      </c>
    </row>
    <row r="184" spans="4:15">
      <c r="D184" t="s">
        <v>1634</v>
      </c>
      <c r="E184" t="s">
        <v>1460</v>
      </c>
      <c r="F184" s="10"/>
      <c r="G184" t="s">
        <v>5142</v>
      </c>
      <c r="H184" t="s">
        <v>2822</v>
      </c>
      <c r="I184" t="s">
        <v>3219</v>
      </c>
      <c r="J184" t="s">
        <v>3316</v>
      </c>
      <c r="L184" t="s">
        <v>3949</v>
      </c>
      <c r="M184">
        <v>115404</v>
      </c>
      <c r="N184" t="s">
        <v>3634</v>
      </c>
      <c r="O184" t="s">
        <v>4611</v>
      </c>
    </row>
    <row r="185" spans="4:15">
      <c r="D185" t="s">
        <v>1635</v>
      </c>
      <c r="E185" t="s">
        <v>1636</v>
      </c>
      <c r="F185" s="10"/>
      <c r="G185" t="s">
        <v>2093</v>
      </c>
      <c r="H185" t="s">
        <v>2823</v>
      </c>
      <c r="I185" t="s">
        <v>3101</v>
      </c>
      <c r="J185" t="s">
        <v>3302</v>
      </c>
      <c r="L185" t="s">
        <v>3915</v>
      </c>
      <c r="M185">
        <v>76344</v>
      </c>
      <c r="N185" t="s">
        <v>3635</v>
      </c>
      <c r="O185" t="s">
        <v>4612</v>
      </c>
    </row>
    <row r="186" spans="4:15">
      <c r="D186" t="s">
        <v>1637</v>
      </c>
      <c r="E186" t="s">
        <v>1638</v>
      </c>
      <c r="F186" s="10"/>
      <c r="G186" t="s">
        <v>2067</v>
      </c>
      <c r="H186" t="s">
        <v>2747</v>
      </c>
      <c r="I186" t="s">
        <v>3220</v>
      </c>
      <c r="J186" t="s">
        <v>3289</v>
      </c>
      <c r="L186" t="s">
        <v>3915</v>
      </c>
      <c r="M186">
        <v>44894</v>
      </c>
      <c r="N186">
        <v>1772819292</v>
      </c>
      <c r="O186" s="2336" t="s">
        <v>4613</v>
      </c>
    </row>
    <row r="187" spans="4:15">
      <c r="D187" t="s">
        <v>1639</v>
      </c>
      <c r="E187" t="s">
        <v>1640</v>
      </c>
      <c r="F187" s="10"/>
      <c r="G187" t="s">
        <v>5143</v>
      </c>
      <c r="H187" t="s">
        <v>2824</v>
      </c>
      <c r="I187" t="s">
        <v>3221</v>
      </c>
      <c r="J187" t="s">
        <v>3743</v>
      </c>
      <c r="L187" t="s">
        <v>3915</v>
      </c>
      <c r="M187">
        <v>35447</v>
      </c>
      <c r="N187" t="s">
        <v>3636</v>
      </c>
      <c r="O187" t="s">
        <v>4614</v>
      </c>
    </row>
    <row r="188" spans="4:15">
      <c r="D188" t="s">
        <v>1641</v>
      </c>
      <c r="E188" t="s">
        <v>1642</v>
      </c>
      <c r="F188" s="10"/>
      <c r="G188" t="s">
        <v>5143</v>
      </c>
      <c r="H188" t="s">
        <v>2764</v>
      </c>
      <c r="I188" t="s">
        <v>3221</v>
      </c>
      <c r="J188" t="s">
        <v>3743</v>
      </c>
      <c r="L188" t="s">
        <v>3915</v>
      </c>
      <c r="M188">
        <v>35447</v>
      </c>
      <c r="N188" t="s">
        <v>3637</v>
      </c>
      <c r="O188" t="s">
        <v>4615</v>
      </c>
    </row>
    <row r="189" spans="4:15">
      <c r="D189" t="s">
        <v>1643</v>
      </c>
      <c r="E189" t="s">
        <v>1318</v>
      </c>
      <c r="F189" s="10"/>
      <c r="G189" t="s">
        <v>5144</v>
      </c>
      <c r="H189" t="s">
        <v>2825</v>
      </c>
      <c r="I189" t="s">
        <v>3222</v>
      </c>
      <c r="J189" t="s">
        <v>3744</v>
      </c>
      <c r="L189" t="s">
        <v>3914</v>
      </c>
      <c r="M189">
        <v>20899</v>
      </c>
      <c r="N189" t="s">
        <v>3638</v>
      </c>
      <c r="O189" t="s">
        <v>4616</v>
      </c>
    </row>
    <row r="190" spans="4:15">
      <c r="D190" t="s">
        <v>1644</v>
      </c>
      <c r="E190" t="s">
        <v>1645</v>
      </c>
      <c r="F190" s="10"/>
      <c r="G190" t="s">
        <v>5145</v>
      </c>
      <c r="H190" t="s">
        <v>2826</v>
      </c>
      <c r="I190" t="s">
        <v>3223</v>
      </c>
      <c r="J190" t="s">
        <v>3745</v>
      </c>
      <c r="L190" t="s">
        <v>3949</v>
      </c>
      <c r="M190">
        <v>603093</v>
      </c>
      <c r="N190" t="s">
        <v>3639</v>
      </c>
      <c r="O190" t="s">
        <v>4617</v>
      </c>
    </row>
    <row r="191" spans="4:15">
      <c r="D191" t="s">
        <v>1646</v>
      </c>
      <c r="E191" t="s">
        <v>1351</v>
      </c>
      <c r="F191" s="10"/>
      <c r="G191" t="s">
        <v>2111</v>
      </c>
      <c r="H191" t="s">
        <v>2827</v>
      </c>
      <c r="I191" t="s">
        <v>3224</v>
      </c>
      <c r="J191" t="s">
        <v>3322</v>
      </c>
      <c r="L191" t="s">
        <v>3950</v>
      </c>
      <c r="M191">
        <v>87544</v>
      </c>
      <c r="N191" t="s">
        <v>3640</v>
      </c>
      <c r="O191" t="s">
        <v>4618</v>
      </c>
    </row>
    <row r="192" spans="4:15">
      <c r="D192" t="s">
        <v>1647</v>
      </c>
      <c r="E192" t="s">
        <v>1648</v>
      </c>
      <c r="F192" s="10"/>
      <c r="I192" t="s">
        <v>3225</v>
      </c>
      <c r="J192" t="s">
        <v>3746</v>
      </c>
      <c r="L192" t="s">
        <v>3916</v>
      </c>
      <c r="M192">
        <v>700487</v>
      </c>
      <c r="N192">
        <f>40-232-217454</f>
        <v>-217646</v>
      </c>
      <c r="O192" t="s">
        <v>4619</v>
      </c>
    </row>
    <row r="193" spans="4:15">
      <c r="D193" t="s">
        <v>1649</v>
      </c>
      <c r="E193" t="s">
        <v>1650</v>
      </c>
      <c r="F193" s="10"/>
      <c r="G193" t="s">
        <v>5146</v>
      </c>
      <c r="H193" t="s">
        <v>2828</v>
      </c>
      <c r="I193" t="s">
        <v>3226</v>
      </c>
      <c r="J193" t="s">
        <v>4220</v>
      </c>
      <c r="L193" t="s">
        <v>3915</v>
      </c>
      <c r="M193">
        <v>76133</v>
      </c>
      <c r="N193" t="s">
        <v>3641</v>
      </c>
      <c r="O193" t="s">
        <v>4620</v>
      </c>
    </row>
    <row r="194" spans="4:15">
      <c r="D194" t="s">
        <v>1651</v>
      </c>
      <c r="E194" t="s">
        <v>1652</v>
      </c>
      <c r="F194" s="10"/>
      <c r="G194" t="s">
        <v>5147</v>
      </c>
      <c r="H194" t="s">
        <v>2829</v>
      </c>
      <c r="I194" t="s">
        <v>3227</v>
      </c>
      <c r="J194" t="s">
        <v>3747</v>
      </c>
      <c r="L194" t="s">
        <v>3915</v>
      </c>
      <c r="M194">
        <v>91058</v>
      </c>
      <c r="N194" t="s">
        <v>3642</v>
      </c>
      <c r="O194" t="s">
        <v>4621</v>
      </c>
    </row>
    <row r="195" spans="4:15">
      <c r="D195" t="s">
        <v>1653</v>
      </c>
      <c r="E195" t="s">
        <v>1654</v>
      </c>
      <c r="F195" s="10"/>
      <c r="G195" t="s">
        <v>2163</v>
      </c>
      <c r="H195" t="s">
        <v>2830</v>
      </c>
      <c r="I195" t="s">
        <v>3228</v>
      </c>
      <c r="J195" t="s">
        <v>3300</v>
      </c>
      <c r="L195" t="s">
        <v>3940</v>
      </c>
      <c r="M195">
        <v>53726</v>
      </c>
      <c r="N195" t="s">
        <v>3643</v>
      </c>
      <c r="O195" t="s">
        <v>4622</v>
      </c>
    </row>
    <row r="196" spans="4:15">
      <c r="D196" t="s">
        <v>1655</v>
      </c>
      <c r="E196" t="s">
        <v>1656</v>
      </c>
      <c r="F196" s="10"/>
      <c r="G196" t="s">
        <v>5148</v>
      </c>
      <c r="H196" t="s">
        <v>2831</v>
      </c>
      <c r="I196" t="s">
        <v>3229</v>
      </c>
      <c r="J196" t="s">
        <v>3703</v>
      </c>
      <c r="L196" t="s">
        <v>3914</v>
      </c>
      <c r="M196" t="s">
        <v>4038</v>
      </c>
      <c r="N196" s="2334">
        <v>15052774423</v>
      </c>
      <c r="O196" t="s">
        <v>4623</v>
      </c>
    </row>
    <row r="197" spans="4:15">
      <c r="D197" t="s">
        <v>1406</v>
      </c>
      <c r="E197" t="s">
        <v>1657</v>
      </c>
      <c r="F197" s="10"/>
      <c r="G197" t="s">
        <v>5149</v>
      </c>
      <c r="H197" t="s">
        <v>2750</v>
      </c>
      <c r="I197" t="s">
        <v>3230</v>
      </c>
      <c r="J197" t="s">
        <v>3748</v>
      </c>
      <c r="L197" t="s">
        <v>3914</v>
      </c>
      <c r="M197">
        <v>80918</v>
      </c>
      <c r="N197" t="s">
        <v>3644</v>
      </c>
      <c r="O197" t="s">
        <v>4624</v>
      </c>
    </row>
    <row r="198" spans="4:15">
      <c r="D198" t="s">
        <v>1658</v>
      </c>
      <c r="E198" t="s">
        <v>1659</v>
      </c>
      <c r="F198" s="10"/>
      <c r="G198" t="s">
        <v>5150</v>
      </c>
      <c r="H198" t="s">
        <v>2832</v>
      </c>
      <c r="I198" t="s">
        <v>3231</v>
      </c>
      <c r="J198" t="s">
        <v>3749</v>
      </c>
      <c r="L198" t="s">
        <v>3928</v>
      </c>
      <c r="M198" t="s">
        <v>4039</v>
      </c>
      <c r="N198">
        <f>81-463-58-1211</f>
        <v>-1651</v>
      </c>
      <c r="O198" t="s">
        <v>4625</v>
      </c>
    </row>
    <row r="199" spans="4:15">
      <c r="D199" t="s">
        <v>1660</v>
      </c>
      <c r="E199" t="s">
        <v>1661</v>
      </c>
      <c r="F199" s="10"/>
      <c r="G199" t="s">
        <v>5151</v>
      </c>
      <c r="H199" t="s">
        <v>2833</v>
      </c>
      <c r="I199" t="s">
        <v>3232</v>
      </c>
      <c r="J199" t="s">
        <v>3750</v>
      </c>
      <c r="L199" t="s">
        <v>3928</v>
      </c>
      <c r="M199" t="s">
        <v>4040</v>
      </c>
      <c r="N199" t="s">
        <v>3645</v>
      </c>
      <c r="O199" t="s">
        <v>4626</v>
      </c>
    </row>
    <row r="200" spans="4:15">
      <c r="D200" t="s">
        <v>1662</v>
      </c>
      <c r="E200" t="s">
        <v>1663</v>
      </c>
      <c r="F200" s="10"/>
      <c r="G200" t="s">
        <v>5152</v>
      </c>
      <c r="I200" t="s">
        <v>3233</v>
      </c>
      <c r="J200" t="s">
        <v>3751</v>
      </c>
      <c r="L200" t="s">
        <v>3928</v>
      </c>
      <c r="M200" t="s">
        <v>4041</v>
      </c>
      <c r="N200">
        <f>81-568-51-1111</f>
        <v>-1649</v>
      </c>
      <c r="O200" t="s">
        <v>4627</v>
      </c>
    </row>
    <row r="201" spans="4:15">
      <c r="D201" t="s">
        <v>1664</v>
      </c>
      <c r="E201" t="s">
        <v>1665</v>
      </c>
      <c r="F201" s="10"/>
      <c r="G201" t="s">
        <v>5153</v>
      </c>
      <c r="H201" t="s">
        <v>2834</v>
      </c>
      <c r="I201" t="s">
        <v>3234</v>
      </c>
      <c r="J201" t="s">
        <v>3752</v>
      </c>
      <c r="L201" t="s">
        <v>3943</v>
      </c>
      <c r="M201">
        <v>51664</v>
      </c>
      <c r="N201" t="s">
        <v>3646</v>
      </c>
      <c r="O201" t="s">
        <v>4628</v>
      </c>
    </row>
    <row r="202" spans="4:15">
      <c r="D202" t="s">
        <v>1666</v>
      </c>
      <c r="E202" t="s">
        <v>1667</v>
      </c>
      <c r="F202" s="10"/>
      <c r="G202" t="s">
        <v>2173</v>
      </c>
      <c r="I202" t="s">
        <v>3235</v>
      </c>
      <c r="J202" t="s">
        <v>3717</v>
      </c>
      <c r="L202" t="s">
        <v>3915</v>
      </c>
      <c r="M202">
        <v>81536</v>
      </c>
      <c r="N202" t="s">
        <v>3647</v>
      </c>
      <c r="O202" t="s">
        <v>4629</v>
      </c>
    </row>
    <row r="203" spans="4:15">
      <c r="D203" t="s">
        <v>1668</v>
      </c>
      <c r="E203" t="s">
        <v>1318</v>
      </c>
      <c r="F203" s="10"/>
      <c r="G203" t="s">
        <v>5154</v>
      </c>
      <c r="H203" t="s">
        <v>2835</v>
      </c>
      <c r="I203" t="s">
        <v>3236</v>
      </c>
      <c r="J203" t="s">
        <v>3316</v>
      </c>
      <c r="L203" t="s">
        <v>3913</v>
      </c>
      <c r="M203">
        <v>123182</v>
      </c>
      <c r="N203">
        <f>7-499-196-96-85</f>
        <v>-869</v>
      </c>
      <c r="O203" t="s">
        <v>4630</v>
      </c>
    </row>
    <row r="204" spans="4:15">
      <c r="D204" t="s">
        <v>1669</v>
      </c>
      <c r="E204" t="s">
        <v>1670</v>
      </c>
      <c r="F204" s="10"/>
      <c r="G204" t="s">
        <v>5155</v>
      </c>
      <c r="H204" t="s">
        <v>2836</v>
      </c>
      <c r="I204" t="s">
        <v>3237</v>
      </c>
      <c r="J204" t="s">
        <v>3753</v>
      </c>
      <c r="L204" t="s">
        <v>3928</v>
      </c>
      <c r="M204" t="s">
        <v>4042</v>
      </c>
      <c r="N204" t="s">
        <v>3648</v>
      </c>
      <c r="O204" t="s">
        <v>4631</v>
      </c>
    </row>
    <row r="205" spans="4:15">
      <c r="D205" t="s">
        <v>1671</v>
      </c>
      <c r="E205" t="s">
        <v>1672</v>
      </c>
      <c r="F205" s="10"/>
      <c r="G205" t="s">
        <v>5156</v>
      </c>
      <c r="I205" t="s">
        <v>2726</v>
      </c>
      <c r="J205" t="s">
        <v>3754</v>
      </c>
      <c r="L205" t="s">
        <v>3912</v>
      </c>
      <c r="M205" t="s">
        <v>4006</v>
      </c>
      <c r="N205" t="s">
        <v>3649</v>
      </c>
      <c r="O205" t="s">
        <v>4632</v>
      </c>
    </row>
    <row r="206" spans="4:15">
      <c r="D206" t="s">
        <v>1673</v>
      </c>
      <c r="E206" t="s">
        <v>1674</v>
      </c>
      <c r="F206" s="10"/>
      <c r="G206" t="s">
        <v>2555</v>
      </c>
      <c r="H206" t="s">
        <v>2837</v>
      </c>
      <c r="I206" t="s">
        <v>3238</v>
      </c>
      <c r="J206" t="s">
        <v>3755</v>
      </c>
      <c r="L206" t="s">
        <v>3919</v>
      </c>
      <c r="M206" t="s">
        <v>4018</v>
      </c>
      <c r="N206">
        <f>420-266053512</f>
        <v>-266053092</v>
      </c>
      <c r="O206" t="s">
        <v>4633</v>
      </c>
    </row>
    <row r="207" spans="4:15">
      <c r="D207" t="s">
        <v>1675</v>
      </c>
      <c r="E207" t="s">
        <v>1676</v>
      </c>
      <c r="F207" s="10"/>
      <c r="G207" t="s">
        <v>2555</v>
      </c>
      <c r="H207" t="s">
        <v>2837</v>
      </c>
      <c r="I207" t="s">
        <v>3238</v>
      </c>
      <c r="J207" t="s">
        <v>3755</v>
      </c>
      <c r="L207" t="s">
        <v>3919</v>
      </c>
      <c r="M207" t="s">
        <v>4018</v>
      </c>
      <c r="N207">
        <f>420-266053422</f>
        <v>-266053002</v>
      </c>
      <c r="O207" t="s">
        <v>4634</v>
      </c>
    </row>
    <row r="208" spans="4:15">
      <c r="D208" t="s">
        <v>1677</v>
      </c>
      <c r="E208" t="s">
        <v>1674</v>
      </c>
      <c r="F208" s="10"/>
      <c r="G208" t="s">
        <v>2555</v>
      </c>
      <c r="H208" t="s">
        <v>2837</v>
      </c>
      <c r="I208" t="s">
        <v>3238</v>
      </c>
      <c r="J208" t="s">
        <v>3755</v>
      </c>
      <c r="L208" t="s">
        <v>3919</v>
      </c>
      <c r="M208" t="s">
        <v>4018</v>
      </c>
      <c r="N208">
        <v>266053572</v>
      </c>
      <c r="O208" s="2336" t="s">
        <v>4635</v>
      </c>
    </row>
    <row r="209" spans="4:15">
      <c r="D209" t="s">
        <v>1678</v>
      </c>
      <c r="E209" t="s">
        <v>1679</v>
      </c>
      <c r="F209" s="10"/>
      <c r="G209" t="s">
        <v>2093</v>
      </c>
      <c r="H209" t="s">
        <v>2745</v>
      </c>
      <c r="I209" t="s">
        <v>3101</v>
      </c>
      <c r="J209" t="s">
        <v>3302</v>
      </c>
      <c r="L209" t="s">
        <v>3915</v>
      </c>
      <c r="M209">
        <v>76344</v>
      </c>
      <c r="N209">
        <v>497247823555</v>
      </c>
      <c r="O209" t="s">
        <v>4636</v>
      </c>
    </row>
    <row r="210" spans="4:15">
      <c r="D210" t="s">
        <v>1680</v>
      </c>
      <c r="E210" t="s">
        <v>1681</v>
      </c>
      <c r="F210" s="10"/>
      <c r="G210" t="s">
        <v>2093</v>
      </c>
      <c r="I210" t="s">
        <v>3101</v>
      </c>
      <c r="J210" t="s">
        <v>3302</v>
      </c>
      <c r="L210" t="s">
        <v>3915</v>
      </c>
      <c r="M210" t="s">
        <v>4043</v>
      </c>
      <c r="N210" t="s">
        <v>3650</v>
      </c>
      <c r="O210" t="s">
        <v>4637</v>
      </c>
    </row>
    <row r="211" spans="4:15">
      <c r="D211" t="s">
        <v>1682</v>
      </c>
      <c r="E211" t="s">
        <v>1683</v>
      </c>
      <c r="F211" s="10"/>
      <c r="G211" t="s">
        <v>2556</v>
      </c>
      <c r="H211" t="s">
        <v>2838</v>
      </c>
      <c r="I211" t="s">
        <v>3239</v>
      </c>
      <c r="J211" t="s">
        <v>3756</v>
      </c>
      <c r="L211" t="s">
        <v>3936</v>
      </c>
      <c r="M211">
        <v>92295</v>
      </c>
      <c r="N211" t="s">
        <v>3651</v>
      </c>
      <c r="O211" t="s">
        <v>4638</v>
      </c>
    </row>
    <row r="212" spans="4:15">
      <c r="D212" t="s">
        <v>1684</v>
      </c>
      <c r="E212" t="s">
        <v>1421</v>
      </c>
      <c r="F212" s="10"/>
      <c r="G212" t="s">
        <v>2557</v>
      </c>
      <c r="H212" t="s">
        <v>2838</v>
      </c>
      <c r="I212" t="s">
        <v>3239</v>
      </c>
      <c r="J212" t="s">
        <v>3756</v>
      </c>
      <c r="L212" t="s">
        <v>3936</v>
      </c>
      <c r="M212">
        <v>92295</v>
      </c>
      <c r="N212" t="s">
        <v>3652</v>
      </c>
      <c r="O212" s="2336" t="s">
        <v>4639</v>
      </c>
    </row>
    <row r="213" spans="4:15">
      <c r="D213" t="s">
        <v>1685</v>
      </c>
      <c r="E213" t="s">
        <v>1611</v>
      </c>
      <c r="F213" s="10"/>
      <c r="G213" t="s">
        <v>2558</v>
      </c>
      <c r="H213" t="s">
        <v>2839</v>
      </c>
      <c r="J213" t="s">
        <v>3757</v>
      </c>
      <c r="L213" t="s">
        <v>3936</v>
      </c>
      <c r="M213">
        <v>91128</v>
      </c>
      <c r="N213" t="s">
        <v>3653</v>
      </c>
      <c r="O213" t="s">
        <v>4640</v>
      </c>
    </row>
    <row r="214" spans="4:15">
      <c r="D214" t="s">
        <v>1686</v>
      </c>
      <c r="E214" t="s">
        <v>1687</v>
      </c>
      <c r="F214" s="10"/>
      <c r="G214" t="s">
        <v>2559</v>
      </c>
      <c r="H214" t="s">
        <v>2840</v>
      </c>
      <c r="I214" t="s">
        <v>3240</v>
      </c>
      <c r="J214" t="s">
        <v>3728</v>
      </c>
      <c r="L214" t="s">
        <v>3947</v>
      </c>
      <c r="M214" t="s">
        <v>4029</v>
      </c>
      <c r="N214">
        <f>82-42-869-5482</f>
        <v>-6311</v>
      </c>
      <c r="O214" s="2336" t="s">
        <v>4641</v>
      </c>
    </row>
    <row r="215" spans="4:15">
      <c r="D215" t="s">
        <v>1688</v>
      </c>
      <c r="E215" t="s">
        <v>1689</v>
      </c>
      <c r="F215" s="10"/>
      <c r="G215" t="s">
        <v>2093</v>
      </c>
      <c r="H215" t="s">
        <v>2745</v>
      </c>
      <c r="I215" t="s">
        <v>3241</v>
      </c>
      <c r="J215" t="s">
        <v>3302</v>
      </c>
      <c r="L215" t="s">
        <v>3915</v>
      </c>
      <c r="M215">
        <v>76344</v>
      </c>
      <c r="N215" t="s">
        <v>3654</v>
      </c>
      <c r="O215" t="s">
        <v>4642</v>
      </c>
    </row>
    <row r="216" spans="4:15">
      <c r="D216" t="s">
        <v>1690</v>
      </c>
      <c r="E216" t="s">
        <v>1691</v>
      </c>
      <c r="F216" s="10"/>
      <c r="G216" t="s">
        <v>2089</v>
      </c>
      <c r="I216" t="s">
        <v>3106</v>
      </c>
      <c r="J216" t="s">
        <v>3307</v>
      </c>
      <c r="L216" t="s">
        <v>3923</v>
      </c>
      <c r="M216">
        <v>1015</v>
      </c>
      <c r="N216" t="s">
        <v>3655</v>
      </c>
      <c r="O216" t="s">
        <v>4473</v>
      </c>
    </row>
    <row r="217" spans="4:15">
      <c r="D217" t="s">
        <v>1692</v>
      </c>
      <c r="E217" t="s">
        <v>1693</v>
      </c>
      <c r="F217" s="10"/>
      <c r="G217" t="s">
        <v>2089</v>
      </c>
      <c r="I217" t="s">
        <v>3106</v>
      </c>
      <c r="J217" t="s">
        <v>3307</v>
      </c>
      <c r="L217" t="s">
        <v>3923</v>
      </c>
      <c r="M217">
        <v>1015</v>
      </c>
      <c r="N217" t="s">
        <v>3656</v>
      </c>
      <c r="O217" t="s">
        <v>4473</v>
      </c>
    </row>
    <row r="218" spans="4:15">
      <c r="D218" t="s">
        <v>1694</v>
      </c>
      <c r="E218" t="s">
        <v>1695</v>
      </c>
      <c r="F218" s="10"/>
      <c r="G218" t="s">
        <v>2560</v>
      </c>
      <c r="H218" t="s">
        <v>2841</v>
      </c>
      <c r="I218" t="s">
        <v>3242</v>
      </c>
      <c r="J218" t="s">
        <v>3758</v>
      </c>
      <c r="L218" t="s">
        <v>3951</v>
      </c>
      <c r="M218" t="s">
        <v>4044</v>
      </c>
      <c r="N218" t="s">
        <v>3657</v>
      </c>
      <c r="O218" t="s">
        <v>4643</v>
      </c>
    </row>
    <row r="219" spans="4:15">
      <c r="D219" t="s">
        <v>1696</v>
      </c>
      <c r="E219" t="s">
        <v>1401</v>
      </c>
      <c r="F219" s="10"/>
      <c r="G219" t="s">
        <v>2561</v>
      </c>
      <c r="I219" t="s">
        <v>3208</v>
      </c>
      <c r="J219" t="s">
        <v>3691</v>
      </c>
      <c r="L219" t="s">
        <v>3915</v>
      </c>
      <c r="M219">
        <v>85741</v>
      </c>
      <c r="N219" t="s">
        <v>3658</v>
      </c>
      <c r="O219" t="s">
        <v>4644</v>
      </c>
    </row>
    <row r="220" spans="4:15">
      <c r="D220" t="s">
        <v>1697</v>
      </c>
      <c r="E220" t="s">
        <v>1698</v>
      </c>
      <c r="F220" s="10"/>
      <c r="G220" t="s">
        <v>5150</v>
      </c>
      <c r="H220" t="s">
        <v>2842</v>
      </c>
      <c r="I220" t="s">
        <v>3243</v>
      </c>
      <c r="J220" t="s">
        <v>3749</v>
      </c>
      <c r="L220" t="s">
        <v>3928</v>
      </c>
      <c r="M220" t="s">
        <v>4039</v>
      </c>
      <c r="N220" t="s">
        <v>3659</v>
      </c>
      <c r="O220" s="2336" t="s">
        <v>4645</v>
      </c>
    </row>
    <row r="221" spans="4:15">
      <c r="D221" t="s">
        <v>1699</v>
      </c>
      <c r="E221" t="s">
        <v>1700</v>
      </c>
      <c r="F221" s="10"/>
      <c r="G221" t="s">
        <v>5150</v>
      </c>
      <c r="H221" t="s">
        <v>2843</v>
      </c>
      <c r="I221" t="s">
        <v>3244</v>
      </c>
      <c r="J221" t="s">
        <v>3749</v>
      </c>
      <c r="L221" t="s">
        <v>3928</v>
      </c>
      <c r="M221" t="s">
        <v>4039</v>
      </c>
      <c r="N221" t="s">
        <v>3660</v>
      </c>
      <c r="O221" t="s">
        <v>4646</v>
      </c>
    </row>
    <row r="222" spans="4:15">
      <c r="D222" t="s">
        <v>1701</v>
      </c>
      <c r="E222" t="s">
        <v>1636</v>
      </c>
      <c r="F222" s="10"/>
      <c r="G222" t="s">
        <v>2562</v>
      </c>
      <c r="H222" t="s">
        <v>2844</v>
      </c>
      <c r="I222" t="s">
        <v>3245</v>
      </c>
      <c r="J222" t="s">
        <v>3691</v>
      </c>
      <c r="L222" t="s">
        <v>3915</v>
      </c>
      <c r="M222">
        <v>85748</v>
      </c>
      <c r="N222" t="s">
        <v>3661</v>
      </c>
      <c r="O222" t="s">
        <v>4647</v>
      </c>
    </row>
    <row r="223" spans="4:15">
      <c r="D223" t="s">
        <v>1702</v>
      </c>
      <c r="E223" t="s">
        <v>1380</v>
      </c>
      <c r="F223" s="10"/>
      <c r="G223" t="s">
        <v>5148</v>
      </c>
      <c r="I223" t="s">
        <v>3246</v>
      </c>
      <c r="J223" t="s">
        <v>3323</v>
      </c>
      <c r="L223" t="s">
        <v>3914</v>
      </c>
      <c r="M223">
        <v>87131</v>
      </c>
      <c r="N223">
        <v>15052772579</v>
      </c>
      <c r="O223" t="s">
        <v>4648</v>
      </c>
    </row>
    <row r="224" spans="4:15">
      <c r="D224" t="s">
        <v>1703</v>
      </c>
      <c r="E224" t="s">
        <v>1704</v>
      </c>
      <c r="F224" s="10"/>
      <c r="G224" t="s">
        <v>2082</v>
      </c>
      <c r="H224" t="s">
        <v>2750</v>
      </c>
      <c r="I224" t="s">
        <v>3247</v>
      </c>
      <c r="J224" t="s">
        <v>3300</v>
      </c>
      <c r="L224" t="s">
        <v>3952</v>
      </c>
      <c r="M224" t="s">
        <v>4045</v>
      </c>
      <c r="N224" t="s">
        <v>3662</v>
      </c>
      <c r="O224" t="s">
        <v>4649</v>
      </c>
    </row>
    <row r="225" spans="4:15">
      <c r="D225" t="s">
        <v>1705</v>
      </c>
      <c r="E225" t="s">
        <v>1706</v>
      </c>
      <c r="F225" s="10"/>
      <c r="G225" t="s">
        <v>2079</v>
      </c>
      <c r="I225" t="s">
        <v>3248</v>
      </c>
      <c r="J225" t="s">
        <v>3759</v>
      </c>
      <c r="L225" t="s">
        <v>3915</v>
      </c>
      <c r="M225">
        <v>44309</v>
      </c>
      <c r="N225">
        <v>491724977869</v>
      </c>
      <c r="O225" t="s">
        <v>4650</v>
      </c>
    </row>
    <row r="226" spans="4:15">
      <c r="D226" t="s">
        <v>1707</v>
      </c>
      <c r="E226" t="s">
        <v>1384</v>
      </c>
      <c r="F226" s="10"/>
      <c r="G226" t="s">
        <v>2173</v>
      </c>
      <c r="I226" t="s">
        <v>3249</v>
      </c>
      <c r="J226" t="s">
        <v>3760</v>
      </c>
      <c r="L226" t="s">
        <v>3915</v>
      </c>
      <c r="M226">
        <v>13629</v>
      </c>
      <c r="N226">
        <v>3033862120</v>
      </c>
      <c r="O226" t="s">
        <v>4651</v>
      </c>
    </row>
    <row r="227" spans="4:15">
      <c r="D227" t="s">
        <v>1708</v>
      </c>
      <c r="E227" t="s">
        <v>1709</v>
      </c>
      <c r="F227" s="10"/>
      <c r="G227" t="s">
        <v>2563</v>
      </c>
      <c r="I227" t="s">
        <v>3250</v>
      </c>
      <c r="J227" t="s">
        <v>3761</v>
      </c>
      <c r="L227" t="s">
        <v>3914</v>
      </c>
      <c r="M227">
        <v>8543</v>
      </c>
      <c r="N227" t="s">
        <v>3663</v>
      </c>
      <c r="O227" t="s">
        <v>4652</v>
      </c>
    </row>
    <row r="228" spans="4:15">
      <c r="D228" t="s">
        <v>1710</v>
      </c>
      <c r="E228" t="s">
        <v>1460</v>
      </c>
      <c r="F228" s="10"/>
      <c r="G228" t="s">
        <v>2563</v>
      </c>
      <c r="H228" t="s">
        <v>2845</v>
      </c>
      <c r="I228" t="s">
        <v>3251</v>
      </c>
      <c r="J228" t="s">
        <v>3761</v>
      </c>
      <c r="L228" t="s">
        <v>3914</v>
      </c>
      <c r="M228">
        <v>8543</v>
      </c>
      <c r="N228" t="s">
        <v>3664</v>
      </c>
      <c r="O228" t="s">
        <v>4653</v>
      </c>
    </row>
    <row r="229" spans="4:15">
      <c r="D229" t="s">
        <v>1711</v>
      </c>
      <c r="E229" t="s">
        <v>1712</v>
      </c>
      <c r="F229" s="10"/>
      <c r="G229" t="s">
        <v>2564</v>
      </c>
      <c r="I229" t="s">
        <v>3252</v>
      </c>
      <c r="J229" t="s">
        <v>3762</v>
      </c>
      <c r="L229" t="s">
        <v>3953</v>
      </c>
      <c r="M229">
        <v>1000</v>
      </c>
      <c r="N229" t="s">
        <v>3665</v>
      </c>
      <c r="O229" t="s">
        <v>4654</v>
      </c>
    </row>
    <row r="230" spans="4:15">
      <c r="D230" t="s">
        <v>1713</v>
      </c>
      <c r="E230" t="s">
        <v>1714</v>
      </c>
      <c r="F230" s="10"/>
      <c r="G230" t="s">
        <v>2093</v>
      </c>
      <c r="H230" t="s">
        <v>2745</v>
      </c>
      <c r="I230" t="s">
        <v>3253</v>
      </c>
      <c r="J230" t="s">
        <v>3302</v>
      </c>
      <c r="L230" t="s">
        <v>3915</v>
      </c>
      <c r="M230" t="s">
        <v>4046</v>
      </c>
      <c r="N230">
        <f>49-7247-82-2453</f>
        <v>-9733</v>
      </c>
      <c r="O230" t="s">
        <v>4655</v>
      </c>
    </row>
    <row r="231" spans="4:15">
      <c r="D231" t="s">
        <v>1715</v>
      </c>
      <c r="E231" t="s">
        <v>1716</v>
      </c>
      <c r="F231" s="10"/>
      <c r="G231" t="s">
        <v>2565</v>
      </c>
      <c r="H231" t="s">
        <v>2846</v>
      </c>
      <c r="I231" t="s">
        <v>3254</v>
      </c>
      <c r="J231" t="s">
        <v>3292</v>
      </c>
      <c r="L231" t="s">
        <v>3917</v>
      </c>
      <c r="M231" t="s">
        <v>4047</v>
      </c>
      <c r="N231">
        <v>31402758919</v>
      </c>
      <c r="O231" t="s">
        <v>4656</v>
      </c>
    </row>
    <row r="232" spans="4:15">
      <c r="D232" t="s">
        <v>1717</v>
      </c>
      <c r="E232" t="s">
        <v>1718</v>
      </c>
      <c r="F232" s="10"/>
      <c r="G232" t="s">
        <v>2566</v>
      </c>
      <c r="H232" t="s">
        <v>2847</v>
      </c>
      <c r="I232" t="s">
        <v>3255</v>
      </c>
      <c r="J232" t="s">
        <v>3763</v>
      </c>
      <c r="L232" t="s">
        <v>3936</v>
      </c>
      <c r="M232">
        <v>91128</v>
      </c>
      <c r="N232" t="s">
        <v>3666</v>
      </c>
      <c r="O232" t="s">
        <v>4657</v>
      </c>
    </row>
    <row r="233" spans="4:15">
      <c r="D233" t="s">
        <v>1448</v>
      </c>
      <c r="E233" t="s">
        <v>1719</v>
      </c>
      <c r="F233" s="10"/>
      <c r="G233" t="s">
        <v>2125</v>
      </c>
      <c r="H233" t="s">
        <v>2848</v>
      </c>
      <c r="I233" t="s">
        <v>3256</v>
      </c>
      <c r="J233" t="s">
        <v>3312</v>
      </c>
      <c r="L233" t="s">
        <v>3928</v>
      </c>
      <c r="M233" t="s">
        <v>4010</v>
      </c>
      <c r="N233">
        <f>81-45-924-5414</f>
        <v>-6302</v>
      </c>
      <c r="O233" t="s">
        <v>4658</v>
      </c>
    </row>
    <row r="234" spans="4:15">
      <c r="D234" t="s">
        <v>1720</v>
      </c>
      <c r="E234" t="s">
        <v>1310</v>
      </c>
      <c r="F234" s="10"/>
      <c r="G234" t="s">
        <v>2567</v>
      </c>
      <c r="H234" t="s">
        <v>2849</v>
      </c>
      <c r="I234" t="s">
        <v>3257</v>
      </c>
      <c r="J234" t="s">
        <v>3300</v>
      </c>
      <c r="L234" t="s">
        <v>3914</v>
      </c>
      <c r="M234" t="s">
        <v>4048</v>
      </c>
      <c r="N234" t="s">
        <v>3667</v>
      </c>
      <c r="O234" t="s">
        <v>4828</v>
      </c>
    </row>
    <row r="235" spans="4:15">
      <c r="D235" t="s">
        <v>1721</v>
      </c>
      <c r="E235" t="s">
        <v>1462</v>
      </c>
      <c r="F235" s="10"/>
      <c r="G235" t="s">
        <v>2168</v>
      </c>
      <c r="I235" t="s">
        <v>3192</v>
      </c>
      <c r="J235" t="s">
        <v>3725</v>
      </c>
      <c r="L235" t="s">
        <v>3915</v>
      </c>
      <c r="M235">
        <v>17489</v>
      </c>
      <c r="N235" t="s">
        <v>3668</v>
      </c>
      <c r="O235" t="s">
        <v>4829</v>
      </c>
    </row>
    <row r="236" spans="4:15">
      <c r="D236" s="59" t="s">
        <v>1722</v>
      </c>
      <c r="E236" t="s">
        <v>1723</v>
      </c>
      <c r="F236" s="10"/>
      <c r="G236" t="s">
        <v>2568</v>
      </c>
      <c r="H236" t="s">
        <v>2850</v>
      </c>
      <c r="I236" t="s">
        <v>3258</v>
      </c>
      <c r="J236" t="s">
        <v>3316</v>
      </c>
      <c r="L236" t="s">
        <v>3949</v>
      </c>
      <c r="M236">
        <v>117042</v>
      </c>
      <c r="N236" t="s">
        <v>3669</v>
      </c>
      <c r="O236" t="s">
        <v>4830</v>
      </c>
    </row>
    <row r="237" spans="4:15">
      <c r="D237" t="s">
        <v>1391</v>
      </c>
      <c r="E237" t="s">
        <v>1724</v>
      </c>
      <c r="F237" s="10"/>
      <c r="G237" t="s">
        <v>2569</v>
      </c>
      <c r="I237" t="s">
        <v>3259</v>
      </c>
      <c r="J237" t="s">
        <v>3764</v>
      </c>
      <c r="L237" t="s">
        <v>3936</v>
      </c>
      <c r="M237">
        <v>45067</v>
      </c>
      <c r="N237" t="s">
        <v>3670</v>
      </c>
      <c r="O237" t="s">
        <v>4831</v>
      </c>
    </row>
    <row r="238" spans="4:15">
      <c r="D238" t="s">
        <v>1725</v>
      </c>
      <c r="E238" t="s">
        <v>1726</v>
      </c>
      <c r="F238" s="10"/>
      <c r="G238" t="s">
        <v>2570</v>
      </c>
      <c r="I238" t="s">
        <v>3260</v>
      </c>
      <c r="J238" t="s">
        <v>3765</v>
      </c>
      <c r="L238" t="s">
        <v>3915</v>
      </c>
      <c r="M238">
        <v>70569</v>
      </c>
      <c r="N238" t="s">
        <v>3671</v>
      </c>
      <c r="O238" t="s">
        <v>4832</v>
      </c>
    </row>
    <row r="239" spans="4:15">
      <c r="D239" t="s">
        <v>1727</v>
      </c>
      <c r="E239" t="s">
        <v>1728</v>
      </c>
      <c r="F239" s="10"/>
      <c r="G239" t="s">
        <v>2130</v>
      </c>
      <c r="I239" t="s">
        <v>3147</v>
      </c>
      <c r="J239" t="s">
        <v>3691</v>
      </c>
      <c r="L239" t="s">
        <v>3915</v>
      </c>
      <c r="M239">
        <v>85748</v>
      </c>
      <c r="N239">
        <v>498932992177</v>
      </c>
      <c r="O239" t="s">
        <v>4833</v>
      </c>
    </row>
    <row r="240" spans="4:15">
      <c r="D240" t="s">
        <v>1729</v>
      </c>
      <c r="E240" t="s">
        <v>1332</v>
      </c>
      <c r="F240" s="10"/>
      <c r="G240" t="s">
        <v>2080</v>
      </c>
      <c r="H240" t="s">
        <v>2177</v>
      </c>
      <c r="I240" t="s">
        <v>2428</v>
      </c>
      <c r="J240" t="s">
        <v>3289</v>
      </c>
      <c r="L240" t="s">
        <v>3915</v>
      </c>
      <c r="M240">
        <v>44801</v>
      </c>
      <c r="N240" t="s">
        <v>3672</v>
      </c>
      <c r="O240" t="s">
        <v>4834</v>
      </c>
    </row>
    <row r="241" spans="4:15">
      <c r="D241" t="s">
        <v>1730</v>
      </c>
      <c r="E241" t="s">
        <v>1731</v>
      </c>
      <c r="F241" s="10"/>
      <c r="G241" t="s">
        <v>2571</v>
      </c>
      <c r="I241" t="s">
        <v>2429</v>
      </c>
      <c r="J241" t="s">
        <v>3766</v>
      </c>
      <c r="L241" t="s">
        <v>3924</v>
      </c>
      <c r="M241">
        <v>610054</v>
      </c>
      <c r="N241">
        <f>86-13408469458</f>
        <v>-13408469372</v>
      </c>
      <c r="O241" t="s">
        <v>4835</v>
      </c>
    </row>
    <row r="242" spans="4:15">
      <c r="D242" t="s">
        <v>1732</v>
      </c>
      <c r="E242" t="s">
        <v>1733</v>
      </c>
      <c r="F242" s="10"/>
      <c r="G242" t="s">
        <v>2572</v>
      </c>
      <c r="H242" t="s">
        <v>2851</v>
      </c>
      <c r="I242" t="s">
        <v>2430</v>
      </c>
      <c r="J242" t="s">
        <v>3767</v>
      </c>
      <c r="L242" t="s">
        <v>3954</v>
      </c>
      <c r="M242">
        <v>1111</v>
      </c>
      <c r="N242" t="s">
        <v>3673</v>
      </c>
      <c r="O242" s="2336" t="s">
        <v>4836</v>
      </c>
    </row>
    <row r="243" spans="4:15">
      <c r="D243" t="s">
        <v>1734</v>
      </c>
      <c r="E243" t="s">
        <v>1735</v>
      </c>
      <c r="F243" s="10"/>
      <c r="G243" t="s">
        <v>2573</v>
      </c>
      <c r="I243" t="s">
        <v>2431</v>
      </c>
      <c r="J243" t="s">
        <v>3768</v>
      </c>
      <c r="L243" t="s">
        <v>3923</v>
      </c>
      <c r="M243" t="s">
        <v>4049</v>
      </c>
      <c r="N243" t="s">
        <v>3674</v>
      </c>
      <c r="O243" t="s">
        <v>4837</v>
      </c>
    </row>
    <row r="244" spans="4:15">
      <c r="D244" t="s">
        <v>1736</v>
      </c>
      <c r="E244" t="s">
        <v>1737</v>
      </c>
      <c r="F244" s="10"/>
      <c r="G244" t="s">
        <v>2574</v>
      </c>
      <c r="H244" t="s">
        <v>2852</v>
      </c>
      <c r="I244" t="s">
        <v>2432</v>
      </c>
      <c r="J244" t="s">
        <v>3769</v>
      </c>
      <c r="L244" t="s">
        <v>3928</v>
      </c>
      <c r="M244" t="s">
        <v>4050</v>
      </c>
      <c r="N244">
        <f>81-550-87-3000</f>
        <v>-3556</v>
      </c>
      <c r="O244" t="s">
        <v>4838</v>
      </c>
    </row>
    <row r="245" spans="4:15">
      <c r="D245" t="s">
        <v>1738</v>
      </c>
      <c r="E245" t="s">
        <v>1739</v>
      </c>
      <c r="F245" s="10"/>
      <c r="G245" t="s">
        <v>2575</v>
      </c>
      <c r="I245" t="s">
        <v>2433</v>
      </c>
      <c r="J245" t="s">
        <v>3770</v>
      </c>
      <c r="L245" t="s">
        <v>3770</v>
      </c>
      <c r="M245">
        <v>118230</v>
      </c>
      <c r="N245" t="s">
        <v>3675</v>
      </c>
      <c r="O245" t="s">
        <v>4839</v>
      </c>
    </row>
    <row r="246" spans="4:15">
      <c r="D246" t="s">
        <v>1740</v>
      </c>
      <c r="E246" t="s">
        <v>1741</v>
      </c>
      <c r="F246" s="10"/>
      <c r="G246" t="s">
        <v>2576</v>
      </c>
      <c r="I246" t="s">
        <v>2434</v>
      </c>
      <c r="J246" t="s">
        <v>3771</v>
      </c>
      <c r="L246" t="s">
        <v>3955</v>
      </c>
      <c r="M246">
        <v>3028</v>
      </c>
      <c r="N246" t="s">
        <v>3676</v>
      </c>
      <c r="O246" s="2336" t="s">
        <v>4840</v>
      </c>
    </row>
    <row r="247" spans="4:15">
      <c r="D247" t="s">
        <v>1734</v>
      </c>
      <c r="E247" t="s">
        <v>1742</v>
      </c>
      <c r="F247" s="10"/>
      <c r="G247" t="s">
        <v>2575</v>
      </c>
      <c r="I247" t="s">
        <v>2433</v>
      </c>
      <c r="J247" t="s">
        <v>3770</v>
      </c>
      <c r="L247" t="s">
        <v>3770</v>
      </c>
      <c r="M247">
        <v>118230</v>
      </c>
      <c r="N247" t="s">
        <v>3677</v>
      </c>
      <c r="O247" t="s">
        <v>4841</v>
      </c>
    </row>
    <row r="248" spans="4:15">
      <c r="D248" t="s">
        <v>1743</v>
      </c>
      <c r="E248" t="s">
        <v>1744</v>
      </c>
      <c r="F248" s="10"/>
      <c r="G248" t="s">
        <v>2577</v>
      </c>
      <c r="H248" t="s">
        <v>2853</v>
      </c>
      <c r="I248" t="s">
        <v>2435</v>
      </c>
      <c r="J248" t="s">
        <v>3772</v>
      </c>
      <c r="L248" t="s">
        <v>3934</v>
      </c>
      <c r="M248">
        <v>700498</v>
      </c>
      <c r="N248">
        <f>40-744-507210</f>
        <v>-507914</v>
      </c>
      <c r="O248" t="s">
        <v>4842</v>
      </c>
    </row>
    <row r="249" spans="4:15">
      <c r="D249" t="s">
        <v>1686</v>
      </c>
      <c r="E249" t="s">
        <v>1745</v>
      </c>
      <c r="F249" s="10"/>
      <c r="G249" t="s">
        <v>2578</v>
      </c>
      <c r="I249" t="s">
        <v>2436</v>
      </c>
      <c r="J249" t="s">
        <v>3728</v>
      </c>
      <c r="L249" t="s">
        <v>3956</v>
      </c>
      <c r="M249" t="s">
        <v>4051</v>
      </c>
      <c r="N249" t="s">
        <v>1241</v>
      </c>
      <c r="O249" t="s">
        <v>4843</v>
      </c>
    </row>
    <row r="250" spans="4:15">
      <c r="D250" t="s">
        <v>1746</v>
      </c>
      <c r="E250" t="s">
        <v>1674</v>
      </c>
      <c r="F250" s="10"/>
      <c r="G250" t="s">
        <v>2070</v>
      </c>
      <c r="H250" t="s">
        <v>2739</v>
      </c>
      <c r="I250" t="s">
        <v>2437</v>
      </c>
      <c r="J250" t="s">
        <v>3292</v>
      </c>
      <c r="L250" t="s">
        <v>3929</v>
      </c>
      <c r="M250" t="s">
        <v>4052</v>
      </c>
      <c r="N250">
        <v>31621848306</v>
      </c>
      <c r="O250" t="s">
        <v>4844</v>
      </c>
    </row>
    <row r="251" spans="4:15">
      <c r="D251" t="s">
        <v>1747</v>
      </c>
      <c r="E251" t="s">
        <v>1748</v>
      </c>
      <c r="F251" s="10"/>
      <c r="G251" t="s">
        <v>2579</v>
      </c>
      <c r="H251" t="s">
        <v>2854</v>
      </c>
      <c r="I251" t="s">
        <v>2438</v>
      </c>
      <c r="J251" t="s">
        <v>3765</v>
      </c>
      <c r="L251" t="s">
        <v>3915</v>
      </c>
      <c r="M251">
        <v>70569</v>
      </c>
      <c r="N251" t="s">
        <v>1242</v>
      </c>
      <c r="O251" t="s">
        <v>4845</v>
      </c>
    </row>
    <row r="252" spans="4:15">
      <c r="D252" t="s">
        <v>1749</v>
      </c>
      <c r="E252" t="s">
        <v>1597</v>
      </c>
      <c r="F252" s="10"/>
      <c r="G252" t="s">
        <v>2580</v>
      </c>
      <c r="H252" t="s">
        <v>2855</v>
      </c>
      <c r="I252" t="s">
        <v>2439</v>
      </c>
      <c r="J252" t="s">
        <v>3687</v>
      </c>
      <c r="L252" t="s">
        <v>3915</v>
      </c>
      <c r="M252">
        <v>60438</v>
      </c>
      <c r="N252" t="s">
        <v>1243</v>
      </c>
      <c r="O252" t="s">
        <v>4846</v>
      </c>
    </row>
    <row r="253" spans="4:15">
      <c r="D253" t="s">
        <v>1750</v>
      </c>
      <c r="E253" t="s">
        <v>1751</v>
      </c>
      <c r="F253" s="10"/>
      <c r="G253" t="s">
        <v>2581</v>
      </c>
      <c r="H253" t="s">
        <v>2796</v>
      </c>
      <c r="I253" t="s">
        <v>2440</v>
      </c>
      <c r="J253" t="s">
        <v>3773</v>
      </c>
      <c r="L253" t="s">
        <v>3943</v>
      </c>
      <c r="M253">
        <v>98</v>
      </c>
      <c r="N253">
        <v>987118309691</v>
      </c>
      <c r="O253" t="s">
        <v>4847</v>
      </c>
    </row>
    <row r="254" spans="4:15">
      <c r="D254" t="s">
        <v>1752</v>
      </c>
      <c r="E254" t="s">
        <v>1753</v>
      </c>
      <c r="F254" s="10"/>
      <c r="G254" t="s">
        <v>2582</v>
      </c>
      <c r="H254" t="s">
        <v>2743</v>
      </c>
      <c r="I254" t="s">
        <v>2441</v>
      </c>
      <c r="J254" t="s">
        <v>3774</v>
      </c>
      <c r="L254" t="s">
        <v>3957</v>
      </c>
      <c r="M254" t="s">
        <v>4053</v>
      </c>
      <c r="N254" t="s">
        <v>1244</v>
      </c>
      <c r="O254" t="s">
        <v>4848</v>
      </c>
    </row>
    <row r="255" spans="4:15">
      <c r="D255" t="s">
        <v>1754</v>
      </c>
      <c r="E255" t="s">
        <v>1755</v>
      </c>
      <c r="F255" s="10"/>
      <c r="G255" t="s">
        <v>2583</v>
      </c>
      <c r="H255" t="s">
        <v>2856</v>
      </c>
      <c r="I255" t="s">
        <v>2442</v>
      </c>
      <c r="J255" t="s">
        <v>3775</v>
      </c>
      <c r="L255" t="s">
        <v>3918</v>
      </c>
      <c r="M255">
        <v>58102</v>
      </c>
      <c r="N255" t="s">
        <v>1245</v>
      </c>
      <c r="O255" t="s">
        <v>4849</v>
      </c>
    </row>
    <row r="256" spans="4:15">
      <c r="D256" t="s">
        <v>1756</v>
      </c>
      <c r="E256" t="s">
        <v>1351</v>
      </c>
      <c r="F256" s="10"/>
      <c r="G256" t="s">
        <v>2584</v>
      </c>
      <c r="H256" t="s">
        <v>2857</v>
      </c>
      <c r="I256" t="s">
        <v>2443</v>
      </c>
      <c r="J256" t="s">
        <v>3776</v>
      </c>
      <c r="L256" t="s">
        <v>3914</v>
      </c>
      <c r="M256" t="s">
        <v>4054</v>
      </c>
      <c r="N256" t="s">
        <v>1246</v>
      </c>
      <c r="O256" t="s">
        <v>4850</v>
      </c>
    </row>
    <row r="257" spans="3:15">
      <c r="D257" t="s">
        <v>1757</v>
      </c>
      <c r="E257" t="s">
        <v>1758</v>
      </c>
      <c r="F257" s="10"/>
      <c r="G257" t="s">
        <v>2585</v>
      </c>
      <c r="H257" t="s">
        <v>2858</v>
      </c>
      <c r="I257" t="s">
        <v>2444</v>
      </c>
      <c r="J257" t="s">
        <v>3777</v>
      </c>
      <c r="L257" t="s">
        <v>3928</v>
      </c>
      <c r="M257" t="s">
        <v>4055</v>
      </c>
      <c r="N257">
        <f>81-90-2824-4477</f>
        <v>-7310</v>
      </c>
      <c r="O257" t="s">
        <v>4851</v>
      </c>
    </row>
    <row r="258" spans="3:15">
      <c r="D258" t="s">
        <v>1759</v>
      </c>
      <c r="E258" t="s">
        <v>1760</v>
      </c>
      <c r="F258" s="10"/>
      <c r="G258" t="s">
        <v>2077</v>
      </c>
      <c r="H258" t="s">
        <v>2791</v>
      </c>
      <c r="I258" t="s">
        <v>3101</v>
      </c>
      <c r="J258" t="s">
        <v>3302</v>
      </c>
      <c r="L258" t="s">
        <v>3915</v>
      </c>
      <c r="M258">
        <v>76344</v>
      </c>
      <c r="N258" t="s">
        <v>1247</v>
      </c>
      <c r="O258" s="2336" t="s">
        <v>4852</v>
      </c>
    </row>
    <row r="259" spans="3:15">
      <c r="C259">
        <v>90407615</v>
      </c>
      <c r="D259" t="s">
        <v>1761</v>
      </c>
      <c r="E259" t="s">
        <v>1762</v>
      </c>
      <c r="F259" s="10"/>
      <c r="G259" t="s">
        <v>2586</v>
      </c>
      <c r="H259" t="s">
        <v>2859</v>
      </c>
      <c r="I259" t="s">
        <v>2445</v>
      </c>
      <c r="J259" t="s">
        <v>3778</v>
      </c>
      <c r="L259" t="s">
        <v>3958</v>
      </c>
      <c r="M259">
        <v>300</v>
      </c>
      <c r="N259">
        <v>886915766396</v>
      </c>
      <c r="O259" s="2336" t="s">
        <v>4853</v>
      </c>
    </row>
    <row r="260" spans="3:15">
      <c r="D260" t="s">
        <v>1763</v>
      </c>
      <c r="E260" t="s">
        <v>1764</v>
      </c>
      <c r="F260" s="10"/>
      <c r="G260" t="s">
        <v>2587</v>
      </c>
      <c r="J260" t="s">
        <v>3310</v>
      </c>
      <c r="L260" t="s">
        <v>3912</v>
      </c>
      <c r="N260">
        <v>44</v>
      </c>
      <c r="O260" s="2336" t="s">
        <v>4854</v>
      </c>
    </row>
    <row r="261" spans="3:15">
      <c r="D261" t="s">
        <v>1765</v>
      </c>
      <c r="E261" t="s">
        <v>1766</v>
      </c>
      <c r="F261" s="10"/>
      <c r="G261" t="s">
        <v>2588</v>
      </c>
      <c r="H261" t="s">
        <v>2860</v>
      </c>
      <c r="I261" t="s">
        <v>2446</v>
      </c>
      <c r="J261" t="s">
        <v>3728</v>
      </c>
      <c r="L261" t="s">
        <v>3959</v>
      </c>
      <c r="M261" t="s">
        <v>4051</v>
      </c>
      <c r="N261">
        <f>82-42-821-2155</f>
        <v>-2936</v>
      </c>
      <c r="O261" t="s">
        <v>4855</v>
      </c>
    </row>
    <row r="262" spans="3:15">
      <c r="D262" t="s">
        <v>1767</v>
      </c>
      <c r="E262" t="s">
        <v>1768</v>
      </c>
      <c r="F262" s="10"/>
      <c r="G262" t="s">
        <v>2589</v>
      </c>
      <c r="I262" t="s">
        <v>3163</v>
      </c>
      <c r="J262" t="s">
        <v>3702</v>
      </c>
      <c r="L262" t="s">
        <v>3919</v>
      </c>
      <c r="M262">
        <v>18200</v>
      </c>
      <c r="N262">
        <v>420266053233</v>
      </c>
      <c r="O262" t="s">
        <v>4856</v>
      </c>
    </row>
    <row r="263" spans="3:15">
      <c r="D263" t="s">
        <v>1769</v>
      </c>
      <c r="E263" t="s">
        <v>1770</v>
      </c>
      <c r="F263" s="10"/>
      <c r="G263" t="s">
        <v>2590</v>
      </c>
      <c r="H263" t="s">
        <v>2861</v>
      </c>
      <c r="I263" t="s">
        <v>2447</v>
      </c>
      <c r="J263" t="s">
        <v>3702</v>
      </c>
      <c r="L263" t="s">
        <v>3919</v>
      </c>
      <c r="M263" t="s">
        <v>4018</v>
      </c>
      <c r="N263" t="s">
        <v>1248</v>
      </c>
      <c r="O263" t="s">
        <v>4857</v>
      </c>
    </row>
    <row r="264" spans="3:15">
      <c r="D264" t="s">
        <v>1771</v>
      </c>
      <c r="E264" t="s">
        <v>1772</v>
      </c>
      <c r="F264" s="10"/>
      <c r="G264" t="s">
        <v>2093</v>
      </c>
      <c r="H264" t="s">
        <v>2745</v>
      </c>
      <c r="I264" t="s">
        <v>3101</v>
      </c>
      <c r="J264" t="s">
        <v>3302</v>
      </c>
      <c r="L264" t="s">
        <v>3915</v>
      </c>
      <c r="M264">
        <v>76344</v>
      </c>
      <c r="N264" t="s">
        <v>1249</v>
      </c>
      <c r="O264" t="s">
        <v>4858</v>
      </c>
    </row>
    <row r="265" spans="3:15">
      <c r="D265" t="s">
        <v>1773</v>
      </c>
      <c r="E265" t="s">
        <v>1768</v>
      </c>
      <c r="F265" s="10"/>
      <c r="G265" t="s">
        <v>2591</v>
      </c>
      <c r="H265" t="s">
        <v>2861</v>
      </c>
      <c r="I265" t="s">
        <v>3163</v>
      </c>
      <c r="J265" t="s">
        <v>3779</v>
      </c>
      <c r="L265" t="s">
        <v>3960</v>
      </c>
      <c r="M265" t="s">
        <v>4018</v>
      </c>
      <c r="N265" t="s">
        <v>1250</v>
      </c>
      <c r="O265" t="s">
        <v>4859</v>
      </c>
    </row>
    <row r="266" spans="3:15">
      <c r="D266" t="s">
        <v>1774</v>
      </c>
      <c r="E266" t="s">
        <v>1775</v>
      </c>
      <c r="F266" s="10"/>
      <c r="G266" t="s">
        <v>2592</v>
      </c>
      <c r="I266" t="s">
        <v>2448</v>
      </c>
      <c r="J266" t="s">
        <v>3780</v>
      </c>
      <c r="L266" t="s">
        <v>3936</v>
      </c>
      <c r="M266">
        <v>91405</v>
      </c>
      <c r="N266" t="s">
        <v>1251</v>
      </c>
      <c r="O266" t="s">
        <v>4860</v>
      </c>
    </row>
    <row r="267" spans="3:15">
      <c r="D267" t="s">
        <v>1776</v>
      </c>
      <c r="E267" t="s">
        <v>1777</v>
      </c>
      <c r="F267" s="10"/>
      <c r="G267" t="s">
        <v>2593</v>
      </c>
      <c r="H267" t="s">
        <v>2862</v>
      </c>
      <c r="I267" t="s">
        <v>2449</v>
      </c>
      <c r="J267" t="s">
        <v>3316</v>
      </c>
      <c r="L267" t="s">
        <v>3913</v>
      </c>
      <c r="M267">
        <v>119991</v>
      </c>
      <c r="N267" t="s">
        <v>1252</v>
      </c>
      <c r="O267" t="s">
        <v>4861</v>
      </c>
    </row>
    <row r="268" spans="3:15">
      <c r="D268" t="s">
        <v>1778</v>
      </c>
      <c r="E268" t="s">
        <v>1645</v>
      </c>
      <c r="F268" s="10"/>
      <c r="G268" t="s">
        <v>2133</v>
      </c>
      <c r="H268" t="s">
        <v>2863</v>
      </c>
      <c r="I268" t="s">
        <v>2450</v>
      </c>
      <c r="J268" t="s">
        <v>3694</v>
      </c>
      <c r="L268" t="s">
        <v>3938</v>
      </c>
      <c r="M268">
        <v>9000</v>
      </c>
      <c r="N268">
        <v>351291761957</v>
      </c>
      <c r="O268" t="s">
        <v>4862</v>
      </c>
    </row>
    <row r="269" spans="3:15">
      <c r="D269" t="s">
        <v>1779</v>
      </c>
      <c r="E269" t="s">
        <v>1780</v>
      </c>
      <c r="F269" s="10"/>
      <c r="G269" t="s">
        <v>2594</v>
      </c>
      <c r="H269" t="s">
        <v>2864</v>
      </c>
      <c r="I269" t="s">
        <v>2451</v>
      </c>
      <c r="J269" t="s">
        <v>3781</v>
      </c>
      <c r="L269" t="s">
        <v>3928</v>
      </c>
      <c r="M269" t="s">
        <v>4056</v>
      </c>
      <c r="N269">
        <f>81-868-24-8200</f>
        <v>-9011</v>
      </c>
      <c r="O269" t="s">
        <v>4863</v>
      </c>
    </row>
    <row r="270" spans="3:15">
      <c r="D270" t="s">
        <v>1781</v>
      </c>
      <c r="E270" t="s">
        <v>1736</v>
      </c>
      <c r="F270" s="10"/>
      <c r="G270" t="s">
        <v>2595</v>
      </c>
      <c r="H270" t="s">
        <v>2865</v>
      </c>
      <c r="I270" t="s">
        <v>2452</v>
      </c>
      <c r="J270" t="s">
        <v>3782</v>
      </c>
      <c r="L270" t="s">
        <v>3914</v>
      </c>
      <c r="M270">
        <v>2139</v>
      </c>
      <c r="N270" t="s">
        <v>1253</v>
      </c>
      <c r="O270" t="s">
        <v>4864</v>
      </c>
    </row>
    <row r="271" spans="3:15">
      <c r="D271" t="s">
        <v>1782</v>
      </c>
      <c r="E271" t="s">
        <v>1783</v>
      </c>
      <c r="F271" s="10"/>
      <c r="G271" t="s">
        <v>2596</v>
      </c>
      <c r="H271" t="s">
        <v>2809</v>
      </c>
      <c r="I271" t="s">
        <v>2453</v>
      </c>
      <c r="J271" t="s">
        <v>3783</v>
      </c>
      <c r="L271" t="s">
        <v>3940</v>
      </c>
      <c r="M271">
        <v>65211</v>
      </c>
      <c r="N271" t="s">
        <v>1254</v>
      </c>
      <c r="O271" t="s">
        <v>4865</v>
      </c>
    </row>
    <row r="272" spans="3:15">
      <c r="D272" t="s">
        <v>1784</v>
      </c>
      <c r="E272" t="s">
        <v>1785</v>
      </c>
      <c r="F272" s="10"/>
      <c r="G272" t="s">
        <v>2596</v>
      </c>
      <c r="H272" t="s">
        <v>2809</v>
      </c>
      <c r="I272" t="s">
        <v>2453</v>
      </c>
      <c r="J272" t="s">
        <v>3783</v>
      </c>
      <c r="L272" t="s">
        <v>3940</v>
      </c>
      <c r="M272">
        <v>65211</v>
      </c>
      <c r="N272" t="s">
        <v>1255</v>
      </c>
      <c r="O272" s="2336" t="s">
        <v>4866</v>
      </c>
    </row>
    <row r="273" spans="4:15">
      <c r="D273" t="s">
        <v>1786</v>
      </c>
      <c r="E273" t="s">
        <v>1380</v>
      </c>
      <c r="F273" s="10"/>
      <c r="G273" t="s">
        <v>2101</v>
      </c>
      <c r="H273" t="s">
        <v>2866</v>
      </c>
      <c r="I273" t="s">
        <v>2454</v>
      </c>
      <c r="J273" t="s">
        <v>3703</v>
      </c>
      <c r="L273" t="s">
        <v>3914</v>
      </c>
      <c r="M273" t="s">
        <v>4057</v>
      </c>
      <c r="N273" t="s">
        <v>1256</v>
      </c>
      <c r="O273" t="s">
        <v>4867</v>
      </c>
    </row>
    <row r="274" spans="4:15">
      <c r="D274" t="s">
        <v>1787</v>
      </c>
      <c r="E274" t="s">
        <v>1674</v>
      </c>
      <c r="F274" s="10"/>
      <c r="G274" t="s">
        <v>2597</v>
      </c>
      <c r="I274" t="s">
        <v>2455</v>
      </c>
      <c r="J274" t="s">
        <v>4220</v>
      </c>
      <c r="L274" t="s">
        <v>3915</v>
      </c>
      <c r="M274">
        <v>76139</v>
      </c>
      <c r="N274" t="s">
        <v>1257</v>
      </c>
      <c r="O274" t="s">
        <v>4868</v>
      </c>
    </row>
    <row r="275" spans="4:15">
      <c r="D275" t="s">
        <v>1788</v>
      </c>
      <c r="E275" t="s">
        <v>1441</v>
      </c>
      <c r="F275" s="10"/>
      <c r="G275" t="s">
        <v>2088</v>
      </c>
      <c r="H275" t="s">
        <v>2743</v>
      </c>
      <c r="I275" t="s">
        <v>2456</v>
      </c>
      <c r="J275" t="s">
        <v>3784</v>
      </c>
      <c r="L275" t="s">
        <v>3914</v>
      </c>
      <c r="M275">
        <v>89557</v>
      </c>
      <c r="N275" t="s">
        <v>1258</v>
      </c>
      <c r="O275" t="s">
        <v>4869</v>
      </c>
    </row>
    <row r="276" spans="4:15">
      <c r="D276" t="s">
        <v>1789</v>
      </c>
      <c r="E276" t="s">
        <v>1790</v>
      </c>
      <c r="F276" s="10"/>
      <c r="G276" t="s">
        <v>2088</v>
      </c>
      <c r="H276" t="s">
        <v>2743</v>
      </c>
      <c r="I276" t="s">
        <v>2456</v>
      </c>
      <c r="J276" t="s">
        <v>3784</v>
      </c>
      <c r="L276" t="s">
        <v>3914</v>
      </c>
      <c r="M276">
        <v>89557</v>
      </c>
      <c r="N276" t="s">
        <v>1258</v>
      </c>
      <c r="O276" t="s">
        <v>4870</v>
      </c>
    </row>
    <row r="277" spans="4:15">
      <c r="D277" t="s">
        <v>1791</v>
      </c>
      <c r="E277" t="s">
        <v>1792</v>
      </c>
      <c r="F277" s="10"/>
      <c r="G277" t="s">
        <v>2088</v>
      </c>
      <c r="H277" t="s">
        <v>2743</v>
      </c>
      <c r="I277" t="s">
        <v>2456</v>
      </c>
      <c r="J277" t="s">
        <v>3784</v>
      </c>
      <c r="L277" t="s">
        <v>3914</v>
      </c>
      <c r="M277">
        <v>89557</v>
      </c>
      <c r="N277" t="s">
        <v>1259</v>
      </c>
      <c r="O277" t="s">
        <v>4871</v>
      </c>
    </row>
    <row r="278" spans="4:15">
      <c r="D278" t="s">
        <v>1793</v>
      </c>
      <c r="E278" t="s">
        <v>1709</v>
      </c>
      <c r="F278" s="10"/>
      <c r="G278" t="s">
        <v>2088</v>
      </c>
      <c r="H278" t="s">
        <v>2743</v>
      </c>
      <c r="I278" t="s">
        <v>2456</v>
      </c>
      <c r="J278" t="s">
        <v>3784</v>
      </c>
      <c r="L278" t="s">
        <v>3914</v>
      </c>
      <c r="M278">
        <v>89557</v>
      </c>
      <c r="N278" t="s">
        <v>1260</v>
      </c>
      <c r="O278" t="s">
        <v>4872</v>
      </c>
    </row>
    <row r="279" spans="4:15">
      <c r="D279" t="s">
        <v>1794</v>
      </c>
      <c r="E279" t="s">
        <v>1380</v>
      </c>
      <c r="F279" s="10"/>
      <c r="G279" t="s">
        <v>2111</v>
      </c>
      <c r="H279" t="s">
        <v>2835</v>
      </c>
      <c r="I279" t="s">
        <v>2457</v>
      </c>
      <c r="J279" t="s">
        <v>3322</v>
      </c>
      <c r="L279" t="s">
        <v>3914</v>
      </c>
      <c r="M279">
        <v>87545</v>
      </c>
      <c r="N279" t="s">
        <v>1261</v>
      </c>
      <c r="O279" t="s">
        <v>4873</v>
      </c>
    </row>
    <row r="280" spans="4:15">
      <c r="D280" t="s">
        <v>1795</v>
      </c>
      <c r="E280" t="s">
        <v>1736</v>
      </c>
      <c r="F280" s="10"/>
      <c r="G280" t="s">
        <v>2598</v>
      </c>
      <c r="H280" t="s">
        <v>2867</v>
      </c>
      <c r="I280" t="s">
        <v>2458</v>
      </c>
      <c r="J280" t="s">
        <v>3785</v>
      </c>
      <c r="L280" t="s">
        <v>3961</v>
      </c>
      <c r="M280">
        <v>0</v>
      </c>
      <c r="N280" t="s">
        <v>1262</v>
      </c>
      <c r="O280" t="s">
        <v>4874</v>
      </c>
    </row>
    <row r="281" spans="4:15">
      <c r="D281" t="s">
        <v>1796</v>
      </c>
      <c r="E281" t="s">
        <v>1797</v>
      </c>
      <c r="F281" s="10"/>
      <c r="G281" t="s">
        <v>2599</v>
      </c>
      <c r="H281" t="s">
        <v>2868</v>
      </c>
      <c r="I281" t="s">
        <v>2459</v>
      </c>
      <c r="J281" t="s">
        <v>3786</v>
      </c>
      <c r="L281" t="s">
        <v>3936</v>
      </c>
      <c r="M281">
        <v>6904</v>
      </c>
      <c r="N281" t="s">
        <v>1263</v>
      </c>
      <c r="O281" t="s">
        <v>4875</v>
      </c>
    </row>
    <row r="282" spans="4:15">
      <c r="D282" t="s">
        <v>1798</v>
      </c>
      <c r="E282" t="s">
        <v>1486</v>
      </c>
      <c r="F282" s="10"/>
      <c r="G282" t="s">
        <v>2600</v>
      </c>
      <c r="I282" t="s">
        <v>2460</v>
      </c>
      <c r="J282" t="s">
        <v>3787</v>
      </c>
      <c r="L282" t="s">
        <v>3915</v>
      </c>
      <c r="M282">
        <v>64289</v>
      </c>
      <c r="N282" t="s">
        <v>1264</v>
      </c>
      <c r="O282" t="s">
        <v>4876</v>
      </c>
    </row>
    <row r="283" spans="4:15">
      <c r="D283" t="s">
        <v>1799</v>
      </c>
      <c r="E283" t="s">
        <v>1800</v>
      </c>
      <c r="F283" s="10"/>
      <c r="G283" t="s">
        <v>2601</v>
      </c>
      <c r="H283" t="s">
        <v>2869</v>
      </c>
      <c r="I283" t="s">
        <v>2461</v>
      </c>
      <c r="J283" t="s">
        <v>3788</v>
      </c>
      <c r="L283" t="s">
        <v>3936</v>
      </c>
      <c r="M283">
        <v>6160</v>
      </c>
      <c r="N283" t="s">
        <v>1265</v>
      </c>
      <c r="O283" t="s">
        <v>4877</v>
      </c>
    </row>
    <row r="284" spans="4:15">
      <c r="D284" t="s">
        <v>1801</v>
      </c>
      <c r="E284" t="s">
        <v>1748</v>
      </c>
      <c r="F284" s="10"/>
      <c r="G284" t="s">
        <v>2602</v>
      </c>
      <c r="H284" t="s">
        <v>2743</v>
      </c>
      <c r="I284" t="s">
        <v>2462</v>
      </c>
      <c r="J284" t="s">
        <v>3789</v>
      </c>
      <c r="L284" t="s">
        <v>3962</v>
      </c>
      <c r="M284">
        <v>32260</v>
      </c>
      <c r="N284">
        <v>902462114049</v>
      </c>
      <c r="O284" t="s">
        <v>4878</v>
      </c>
    </row>
    <row r="285" spans="4:15">
      <c r="D285" t="s">
        <v>1802</v>
      </c>
      <c r="E285" t="s">
        <v>1803</v>
      </c>
      <c r="F285" s="10"/>
      <c r="G285" t="s">
        <v>2603</v>
      </c>
      <c r="H285" t="s">
        <v>2870</v>
      </c>
      <c r="I285" t="s">
        <v>2463</v>
      </c>
      <c r="J285" t="s">
        <v>3684</v>
      </c>
      <c r="L285" t="s">
        <v>3928</v>
      </c>
      <c r="M285">
        <v>3218585</v>
      </c>
      <c r="N285">
        <f>81-28-689-6087</f>
        <v>-6723</v>
      </c>
      <c r="O285" t="s">
        <v>4879</v>
      </c>
    </row>
    <row r="286" spans="4:15">
      <c r="D286" t="s">
        <v>1804</v>
      </c>
      <c r="E286" t="s">
        <v>1805</v>
      </c>
      <c r="F286" s="10"/>
      <c r="G286" t="s">
        <v>2603</v>
      </c>
      <c r="H286" t="s">
        <v>2871</v>
      </c>
      <c r="I286" s="1849">
        <v>37263</v>
      </c>
      <c r="J286" t="s">
        <v>3684</v>
      </c>
      <c r="L286" t="s">
        <v>3928</v>
      </c>
      <c r="M286">
        <v>3218585</v>
      </c>
      <c r="N286">
        <f>81-28-689-6083</f>
        <v>-6719</v>
      </c>
      <c r="O286" t="s">
        <v>4880</v>
      </c>
    </row>
    <row r="287" spans="4:15">
      <c r="D287" t="s">
        <v>1806</v>
      </c>
      <c r="E287" t="s">
        <v>1807</v>
      </c>
      <c r="F287" s="10"/>
      <c r="G287" t="s">
        <v>2603</v>
      </c>
      <c r="H287" t="s">
        <v>2871</v>
      </c>
      <c r="I287" t="s">
        <v>2463</v>
      </c>
      <c r="J287" t="s">
        <v>3684</v>
      </c>
      <c r="L287" t="s">
        <v>3928</v>
      </c>
      <c r="M287">
        <v>3218585</v>
      </c>
      <c r="N287">
        <f>81-28-689-6083</f>
        <v>-6719</v>
      </c>
      <c r="O287" t="s">
        <v>4881</v>
      </c>
    </row>
    <row r="288" spans="4:15">
      <c r="D288" t="s">
        <v>1808</v>
      </c>
      <c r="E288" t="s">
        <v>1809</v>
      </c>
      <c r="F288" s="10"/>
      <c r="G288" t="s">
        <v>2604</v>
      </c>
      <c r="I288" t="s">
        <v>2464</v>
      </c>
      <c r="J288" t="s">
        <v>3790</v>
      </c>
      <c r="L288" t="s">
        <v>3963</v>
      </c>
      <c r="N288" t="s">
        <v>1266</v>
      </c>
      <c r="O288" t="s">
        <v>4882</v>
      </c>
    </row>
    <row r="289" spans="4:15">
      <c r="D289" t="s">
        <v>1448</v>
      </c>
      <c r="E289" t="s">
        <v>1810</v>
      </c>
      <c r="F289" s="10"/>
      <c r="G289" t="s">
        <v>2125</v>
      </c>
      <c r="H289" t="s">
        <v>2872</v>
      </c>
      <c r="I289" t="s">
        <v>2465</v>
      </c>
      <c r="J289" t="s">
        <v>3312</v>
      </c>
      <c r="L289" t="s">
        <v>3944</v>
      </c>
      <c r="M289" t="s">
        <v>4010</v>
      </c>
      <c r="N289">
        <f>81-45-924-5698</f>
        <v>-6586</v>
      </c>
      <c r="O289" t="s">
        <v>4883</v>
      </c>
    </row>
    <row r="290" spans="4:15">
      <c r="D290" t="s">
        <v>1811</v>
      </c>
      <c r="E290" t="s">
        <v>1812</v>
      </c>
      <c r="F290" s="10"/>
      <c r="G290" t="s">
        <v>2605</v>
      </c>
      <c r="H290" t="s">
        <v>2873</v>
      </c>
      <c r="I290" t="s">
        <v>2466</v>
      </c>
      <c r="J290" t="s">
        <v>3765</v>
      </c>
      <c r="L290" t="s">
        <v>3915</v>
      </c>
      <c r="M290">
        <v>70550</v>
      </c>
      <c r="N290" t="s">
        <v>1267</v>
      </c>
      <c r="O290" t="s">
        <v>4884</v>
      </c>
    </row>
    <row r="291" spans="4:15">
      <c r="D291" t="s">
        <v>1813</v>
      </c>
      <c r="E291" t="s">
        <v>1814</v>
      </c>
      <c r="F291" s="10"/>
      <c r="G291" t="s">
        <v>5132</v>
      </c>
      <c r="H291" t="s">
        <v>2750</v>
      </c>
      <c r="I291" t="s">
        <v>2467</v>
      </c>
      <c r="J291" t="s">
        <v>3791</v>
      </c>
      <c r="L291" t="s">
        <v>3914</v>
      </c>
      <c r="M291">
        <v>48824</v>
      </c>
      <c r="N291" t="s">
        <v>1268</v>
      </c>
      <c r="O291" t="s">
        <v>4885</v>
      </c>
    </row>
    <row r="292" spans="4:15">
      <c r="D292" t="s">
        <v>1815</v>
      </c>
      <c r="E292" t="s">
        <v>1816</v>
      </c>
      <c r="F292" s="10"/>
      <c r="G292" t="s">
        <v>2606</v>
      </c>
      <c r="I292" t="s">
        <v>2468</v>
      </c>
      <c r="J292" t="s">
        <v>3792</v>
      </c>
      <c r="L292" t="s">
        <v>3937</v>
      </c>
      <c r="M292">
        <v>45067</v>
      </c>
      <c r="N292">
        <v>33238494883</v>
      </c>
      <c r="O292" t="s">
        <v>4886</v>
      </c>
    </row>
    <row r="293" spans="4:15">
      <c r="D293" t="s">
        <v>1817</v>
      </c>
      <c r="E293" t="s">
        <v>1818</v>
      </c>
      <c r="F293" s="10"/>
      <c r="G293" t="s">
        <v>2606</v>
      </c>
      <c r="I293" t="s">
        <v>2727</v>
      </c>
      <c r="J293" t="s">
        <v>3793</v>
      </c>
      <c r="L293" t="s">
        <v>3936</v>
      </c>
      <c r="M293">
        <v>45067</v>
      </c>
      <c r="N293">
        <v>238494531</v>
      </c>
      <c r="O293" t="s">
        <v>4887</v>
      </c>
    </row>
    <row r="294" spans="4:15">
      <c r="D294" t="s">
        <v>1819</v>
      </c>
      <c r="E294" t="s">
        <v>1343</v>
      </c>
      <c r="F294" s="10"/>
      <c r="G294" t="s">
        <v>2093</v>
      </c>
      <c r="H294" t="s">
        <v>2745</v>
      </c>
      <c r="I294" t="s">
        <v>2469</v>
      </c>
      <c r="J294" t="s">
        <v>3302</v>
      </c>
      <c r="L294" t="s">
        <v>3915</v>
      </c>
      <c r="M294">
        <v>76344</v>
      </c>
      <c r="N294" t="s">
        <v>1269</v>
      </c>
      <c r="O294" t="s">
        <v>4888</v>
      </c>
    </row>
    <row r="295" spans="4:15">
      <c r="D295" t="s">
        <v>1820</v>
      </c>
      <c r="E295" t="s">
        <v>1821</v>
      </c>
      <c r="F295" s="10"/>
      <c r="G295" t="s">
        <v>2607</v>
      </c>
      <c r="I295" t="s">
        <v>2470</v>
      </c>
      <c r="J295" t="s">
        <v>3794</v>
      </c>
      <c r="L295" t="s">
        <v>3936</v>
      </c>
      <c r="M295">
        <v>31062</v>
      </c>
      <c r="N295" t="s">
        <v>1270</v>
      </c>
      <c r="O295" t="s">
        <v>4889</v>
      </c>
    </row>
    <row r="296" spans="4:15">
      <c r="D296" t="s">
        <v>1822</v>
      </c>
      <c r="E296" t="s">
        <v>1823</v>
      </c>
      <c r="F296" s="10"/>
      <c r="G296" t="s">
        <v>2607</v>
      </c>
      <c r="I296" t="s">
        <v>2471</v>
      </c>
      <c r="J296" t="s">
        <v>3794</v>
      </c>
      <c r="L296" t="s">
        <v>3936</v>
      </c>
      <c r="M296">
        <v>31062</v>
      </c>
      <c r="N296" t="s">
        <v>1271</v>
      </c>
      <c r="O296" s="2336" t="s">
        <v>4889</v>
      </c>
    </row>
    <row r="297" spans="4:15">
      <c r="D297" t="s">
        <v>1824</v>
      </c>
      <c r="E297" t="s">
        <v>1825</v>
      </c>
      <c r="F297" s="10"/>
      <c r="G297" t="s">
        <v>2169</v>
      </c>
      <c r="H297" t="s">
        <v>2760</v>
      </c>
      <c r="I297" t="s">
        <v>2169</v>
      </c>
      <c r="J297" t="s">
        <v>3726</v>
      </c>
      <c r="L297" t="s">
        <v>3918</v>
      </c>
      <c r="M297">
        <v>76100</v>
      </c>
      <c r="N297">
        <f>972-8-934-4055</f>
        <v>-4025</v>
      </c>
      <c r="O297" t="s">
        <v>4890</v>
      </c>
    </row>
    <row r="298" spans="4:15">
      <c r="D298" t="s">
        <v>1826</v>
      </c>
      <c r="E298" t="s">
        <v>1597</v>
      </c>
      <c r="F298" s="10"/>
      <c r="G298" t="s">
        <v>2608</v>
      </c>
      <c r="H298" t="s">
        <v>2874</v>
      </c>
      <c r="I298" t="s">
        <v>2472</v>
      </c>
      <c r="J298" t="s">
        <v>3795</v>
      </c>
      <c r="L298" t="s">
        <v>3915</v>
      </c>
      <c r="M298">
        <v>76327</v>
      </c>
      <c r="N298">
        <f>49-721-4640-480</f>
        <v>-5792</v>
      </c>
      <c r="O298" t="s">
        <v>4891</v>
      </c>
    </row>
    <row r="299" spans="4:15">
      <c r="D299" t="s">
        <v>1827</v>
      </c>
      <c r="E299" t="s">
        <v>1347</v>
      </c>
      <c r="F299" s="10"/>
      <c r="G299" t="s">
        <v>2609</v>
      </c>
      <c r="H299" t="s">
        <v>2875</v>
      </c>
      <c r="I299" t="s">
        <v>2473</v>
      </c>
      <c r="J299" t="s">
        <v>3796</v>
      </c>
      <c r="L299" t="s">
        <v>3964</v>
      </c>
      <c r="M299" t="s">
        <v>4058</v>
      </c>
      <c r="N299" t="s">
        <v>1272</v>
      </c>
      <c r="O299" t="s">
        <v>4892</v>
      </c>
    </row>
    <row r="300" spans="4:15">
      <c r="D300" t="s">
        <v>1828</v>
      </c>
      <c r="E300" t="s">
        <v>1829</v>
      </c>
      <c r="F300" s="10"/>
      <c r="G300" t="s">
        <v>2610</v>
      </c>
      <c r="H300" t="s">
        <v>2794</v>
      </c>
      <c r="I300" t="s">
        <v>1142</v>
      </c>
      <c r="J300" t="s">
        <v>3700</v>
      </c>
      <c r="L300" t="s">
        <v>3943</v>
      </c>
      <c r="M300" t="s">
        <v>4059</v>
      </c>
      <c r="N300" t="s">
        <v>1273</v>
      </c>
      <c r="O300" s="2336" t="s">
        <v>4893</v>
      </c>
    </row>
    <row r="301" spans="4:15">
      <c r="D301" t="s">
        <v>1830</v>
      </c>
      <c r="E301" t="s">
        <v>1831</v>
      </c>
      <c r="F301" s="10"/>
      <c r="G301" t="s">
        <v>2611</v>
      </c>
      <c r="H301" t="s">
        <v>2794</v>
      </c>
      <c r="I301" t="s">
        <v>2474</v>
      </c>
      <c r="J301" t="s">
        <v>3797</v>
      </c>
      <c r="L301" t="s">
        <v>3956</v>
      </c>
      <c r="M301" t="s">
        <v>4060</v>
      </c>
      <c r="N301">
        <f>82-54-279-2066</f>
        <v>-2317</v>
      </c>
      <c r="O301" t="s">
        <v>4894</v>
      </c>
    </row>
    <row r="302" spans="4:15">
      <c r="D302" t="s">
        <v>1832</v>
      </c>
      <c r="E302" t="s">
        <v>1310</v>
      </c>
      <c r="F302" s="10"/>
      <c r="G302" t="s">
        <v>2596</v>
      </c>
      <c r="H302" t="s">
        <v>2876</v>
      </c>
      <c r="I302" t="s">
        <v>2475</v>
      </c>
      <c r="J302" t="s">
        <v>3783</v>
      </c>
      <c r="L302" t="s">
        <v>3940</v>
      </c>
      <c r="M302">
        <v>65211</v>
      </c>
      <c r="N302" t="s">
        <v>1274</v>
      </c>
      <c r="O302" t="s">
        <v>4895</v>
      </c>
    </row>
    <row r="303" spans="4:15">
      <c r="D303" t="s">
        <v>1833</v>
      </c>
      <c r="E303" t="s">
        <v>1834</v>
      </c>
      <c r="F303" s="10"/>
      <c r="G303" t="s">
        <v>2612</v>
      </c>
      <c r="H303" t="s">
        <v>2877</v>
      </c>
      <c r="I303" t="s">
        <v>2476</v>
      </c>
      <c r="J303" t="s">
        <v>3774</v>
      </c>
      <c r="L303" t="s">
        <v>3957</v>
      </c>
      <c r="M303">
        <v>7820436</v>
      </c>
      <c r="N303">
        <v>5623544985</v>
      </c>
      <c r="O303" t="s">
        <v>4896</v>
      </c>
    </row>
    <row r="304" spans="4:15">
      <c r="D304" t="s">
        <v>4659</v>
      </c>
      <c r="E304" t="s">
        <v>1318</v>
      </c>
      <c r="F304" s="10"/>
      <c r="G304" t="s">
        <v>2940</v>
      </c>
      <c r="H304" t="s">
        <v>2878</v>
      </c>
      <c r="I304" t="s">
        <v>2477</v>
      </c>
      <c r="J304" t="s">
        <v>3798</v>
      </c>
      <c r="L304" t="s">
        <v>3914</v>
      </c>
      <c r="M304">
        <v>94801</v>
      </c>
      <c r="N304" t="s">
        <v>1275</v>
      </c>
      <c r="O304" t="s">
        <v>4897</v>
      </c>
    </row>
    <row r="305" spans="4:15">
      <c r="D305" t="s">
        <v>4660</v>
      </c>
      <c r="E305" t="s">
        <v>1419</v>
      </c>
      <c r="F305" s="10"/>
      <c r="G305" t="s">
        <v>2086</v>
      </c>
      <c r="H305" t="s">
        <v>2862</v>
      </c>
      <c r="I305" t="s">
        <v>2478</v>
      </c>
      <c r="J305" t="s">
        <v>3799</v>
      </c>
      <c r="L305" t="s">
        <v>3914</v>
      </c>
      <c r="M305">
        <v>20375</v>
      </c>
      <c r="N305" t="s">
        <v>1276</v>
      </c>
      <c r="O305" t="s">
        <v>4898</v>
      </c>
    </row>
    <row r="306" spans="4:15">
      <c r="D306" t="s">
        <v>4661</v>
      </c>
      <c r="E306" t="s">
        <v>1421</v>
      </c>
      <c r="F306" s="10"/>
      <c r="G306" t="s">
        <v>2086</v>
      </c>
      <c r="H306" t="s">
        <v>2879</v>
      </c>
      <c r="I306" t="s">
        <v>2479</v>
      </c>
      <c r="J306" t="s">
        <v>3799</v>
      </c>
      <c r="L306" t="s">
        <v>3914</v>
      </c>
      <c r="M306">
        <v>20375</v>
      </c>
      <c r="N306" t="s">
        <v>1277</v>
      </c>
      <c r="O306" t="s">
        <v>4899</v>
      </c>
    </row>
    <row r="307" spans="4:15">
      <c r="D307" t="s">
        <v>4662</v>
      </c>
      <c r="E307" t="s">
        <v>1433</v>
      </c>
      <c r="F307" s="10"/>
      <c r="G307" t="s">
        <v>2086</v>
      </c>
      <c r="H307" t="s">
        <v>2879</v>
      </c>
      <c r="I307" t="s">
        <v>2479</v>
      </c>
      <c r="J307" t="s">
        <v>3799</v>
      </c>
      <c r="L307" t="s">
        <v>3914</v>
      </c>
      <c r="M307">
        <v>20375</v>
      </c>
      <c r="N307" t="s">
        <v>1278</v>
      </c>
      <c r="O307" t="s">
        <v>4900</v>
      </c>
    </row>
    <row r="308" spans="4:15">
      <c r="D308" t="s">
        <v>4663</v>
      </c>
      <c r="E308" t="s">
        <v>4664</v>
      </c>
      <c r="F308" s="10"/>
      <c r="G308" t="s">
        <v>2175</v>
      </c>
      <c r="H308" t="s">
        <v>2743</v>
      </c>
      <c r="I308" t="s">
        <v>2480</v>
      </c>
      <c r="J308" t="s">
        <v>3728</v>
      </c>
      <c r="L308" t="s">
        <v>3947</v>
      </c>
      <c r="M308" t="s">
        <v>4029</v>
      </c>
      <c r="N308" t="s">
        <v>1279</v>
      </c>
      <c r="O308" t="s">
        <v>4901</v>
      </c>
    </row>
    <row r="309" spans="4:15">
      <c r="D309" t="s">
        <v>4665</v>
      </c>
      <c r="E309" t="s">
        <v>4666</v>
      </c>
      <c r="F309" s="10"/>
      <c r="G309" t="s">
        <v>2119</v>
      </c>
      <c r="H309" t="s">
        <v>2880</v>
      </c>
      <c r="I309" t="s">
        <v>2481</v>
      </c>
      <c r="J309" t="s">
        <v>3800</v>
      </c>
      <c r="L309" t="s">
        <v>3965</v>
      </c>
      <c r="M309" t="s">
        <v>4061</v>
      </c>
      <c r="N309" t="s">
        <v>4290</v>
      </c>
      <c r="O309" t="s">
        <v>4902</v>
      </c>
    </row>
    <row r="310" spans="4:15">
      <c r="D310" t="s">
        <v>4667</v>
      </c>
      <c r="E310" t="s">
        <v>4668</v>
      </c>
      <c r="F310" s="10"/>
      <c r="G310" t="s">
        <v>2941</v>
      </c>
      <c r="H310" t="s">
        <v>2881</v>
      </c>
      <c r="I310" t="s">
        <v>2482</v>
      </c>
      <c r="J310" t="s">
        <v>3801</v>
      </c>
      <c r="L310" t="s">
        <v>3928</v>
      </c>
      <c r="M310" t="s">
        <v>4062</v>
      </c>
      <c r="N310">
        <f>81-4-7136-3994</f>
        <v>-11053</v>
      </c>
      <c r="O310" t="s">
        <v>4903</v>
      </c>
    </row>
    <row r="311" spans="4:15">
      <c r="D311" t="s">
        <v>4669</v>
      </c>
      <c r="E311" t="s">
        <v>4670</v>
      </c>
      <c r="F311" s="10"/>
      <c r="G311" t="s">
        <v>2942</v>
      </c>
      <c r="I311" t="s">
        <v>2483</v>
      </c>
      <c r="J311" t="s">
        <v>3802</v>
      </c>
      <c r="L311" t="s">
        <v>3936</v>
      </c>
      <c r="M311">
        <v>91297</v>
      </c>
      <c r="N311" t="s">
        <v>4291</v>
      </c>
      <c r="O311" t="s">
        <v>4904</v>
      </c>
    </row>
    <row r="312" spans="4:15">
      <c r="D312" t="s">
        <v>4671</v>
      </c>
      <c r="E312" t="s">
        <v>4672</v>
      </c>
      <c r="F312" s="10"/>
      <c r="G312" t="s">
        <v>2070</v>
      </c>
      <c r="H312" t="s">
        <v>2786</v>
      </c>
      <c r="I312" t="s">
        <v>3114</v>
      </c>
      <c r="J312" t="s">
        <v>3292</v>
      </c>
      <c r="L312" t="s">
        <v>3929</v>
      </c>
      <c r="M312" t="s">
        <v>4063</v>
      </c>
      <c r="N312" t="s">
        <v>4292</v>
      </c>
      <c r="O312" t="s">
        <v>4905</v>
      </c>
    </row>
    <row r="313" spans="4:15">
      <c r="D313" t="s">
        <v>4673</v>
      </c>
      <c r="E313" t="s">
        <v>4674</v>
      </c>
      <c r="F313" s="10"/>
      <c r="G313" t="s">
        <v>2943</v>
      </c>
      <c r="H313" t="s">
        <v>2786</v>
      </c>
      <c r="I313" t="s">
        <v>2484</v>
      </c>
      <c r="J313" t="s">
        <v>3292</v>
      </c>
      <c r="L313" t="s">
        <v>3966</v>
      </c>
      <c r="M313" t="s">
        <v>4064</v>
      </c>
      <c r="N313" t="s">
        <v>4293</v>
      </c>
      <c r="O313" t="s">
        <v>4906</v>
      </c>
    </row>
    <row r="314" spans="4:15">
      <c r="D314" t="s">
        <v>4675</v>
      </c>
      <c r="E314" t="s">
        <v>4676</v>
      </c>
      <c r="F314" s="10"/>
      <c r="G314" t="s">
        <v>2944</v>
      </c>
      <c r="H314" t="s">
        <v>2882</v>
      </c>
      <c r="I314" t="s">
        <v>2485</v>
      </c>
      <c r="J314" t="s">
        <v>3803</v>
      </c>
      <c r="L314" t="s">
        <v>3936</v>
      </c>
      <c r="M314">
        <v>87060</v>
      </c>
      <c r="N314">
        <v>33555457435</v>
      </c>
      <c r="O314" t="s">
        <v>4907</v>
      </c>
    </row>
    <row r="315" spans="4:15">
      <c r="D315" t="s">
        <v>4677</v>
      </c>
      <c r="E315" t="s">
        <v>4678</v>
      </c>
      <c r="F315" s="10"/>
      <c r="G315" t="s">
        <v>2125</v>
      </c>
      <c r="H315" t="s">
        <v>2883</v>
      </c>
      <c r="I315" t="s">
        <v>2486</v>
      </c>
      <c r="J315" t="s">
        <v>3312</v>
      </c>
      <c r="L315" t="s">
        <v>3928</v>
      </c>
      <c r="M315" t="s">
        <v>4010</v>
      </c>
      <c r="N315">
        <f>81-45-924-5689</f>
        <v>-6577</v>
      </c>
      <c r="O315" t="s">
        <v>4908</v>
      </c>
    </row>
    <row r="316" spans="4:15">
      <c r="D316" t="s">
        <v>4679</v>
      </c>
      <c r="E316" t="s">
        <v>4680</v>
      </c>
      <c r="F316" s="10"/>
      <c r="G316" t="s">
        <v>2945</v>
      </c>
      <c r="H316" t="s">
        <v>2884</v>
      </c>
      <c r="I316" t="s">
        <v>2487</v>
      </c>
      <c r="J316" t="s">
        <v>3803</v>
      </c>
      <c r="L316" t="s">
        <v>3967</v>
      </c>
      <c r="M316">
        <v>87068</v>
      </c>
      <c r="N316" t="s">
        <v>4294</v>
      </c>
      <c r="O316" t="s">
        <v>4909</v>
      </c>
    </row>
    <row r="317" spans="4:15">
      <c r="D317" t="s">
        <v>4681</v>
      </c>
      <c r="E317" t="s">
        <v>1343</v>
      </c>
      <c r="F317" s="10"/>
      <c r="G317" t="s">
        <v>2946</v>
      </c>
      <c r="I317" t="s">
        <v>2488</v>
      </c>
      <c r="J317" t="s">
        <v>3804</v>
      </c>
      <c r="L317" t="s">
        <v>3915</v>
      </c>
      <c r="M317">
        <v>86179</v>
      </c>
      <c r="N317" t="s">
        <v>4295</v>
      </c>
      <c r="O317" t="s">
        <v>4910</v>
      </c>
    </row>
    <row r="318" spans="4:15">
      <c r="D318" t="s">
        <v>4682</v>
      </c>
      <c r="E318" t="s">
        <v>4683</v>
      </c>
      <c r="F318" s="10"/>
      <c r="G318" t="s">
        <v>2947</v>
      </c>
      <c r="I318" t="s">
        <v>1142</v>
      </c>
      <c r="J318" t="s">
        <v>3805</v>
      </c>
      <c r="L318" t="s">
        <v>3913</v>
      </c>
      <c r="M318">
        <v>630090</v>
      </c>
      <c r="N318">
        <v>7</v>
      </c>
      <c r="O318" s="2336" t="s">
        <v>4911</v>
      </c>
    </row>
    <row r="319" spans="4:15">
      <c r="D319" t="s">
        <v>4684</v>
      </c>
      <c r="E319" t="s">
        <v>4685</v>
      </c>
      <c r="F319" s="10"/>
      <c r="G319" t="s">
        <v>2948</v>
      </c>
      <c r="H319" t="s">
        <v>2885</v>
      </c>
      <c r="I319" t="s">
        <v>2489</v>
      </c>
      <c r="J319" t="s">
        <v>3310</v>
      </c>
      <c r="L319" t="s">
        <v>3912</v>
      </c>
      <c r="M319" t="s">
        <v>4065</v>
      </c>
      <c r="N319" t="s">
        <v>4296</v>
      </c>
      <c r="O319" t="s">
        <v>4912</v>
      </c>
    </row>
    <row r="320" spans="4:15">
      <c r="D320" t="s">
        <v>4686</v>
      </c>
      <c r="E320" t="s">
        <v>4687</v>
      </c>
      <c r="F320" s="10"/>
      <c r="G320" t="s">
        <v>2949</v>
      </c>
      <c r="H320" t="s">
        <v>2886</v>
      </c>
      <c r="I320" t="s">
        <v>2490</v>
      </c>
      <c r="J320" t="s">
        <v>3806</v>
      </c>
      <c r="L320" t="s">
        <v>3968</v>
      </c>
      <c r="M320" t="s">
        <v>4066</v>
      </c>
      <c r="N320">
        <v>447831320265</v>
      </c>
      <c r="O320" t="s">
        <v>4913</v>
      </c>
    </row>
    <row r="321" spans="4:15">
      <c r="D321" t="s">
        <v>4688</v>
      </c>
      <c r="E321" t="s">
        <v>4689</v>
      </c>
      <c r="F321" s="10"/>
      <c r="G321" t="s">
        <v>2950</v>
      </c>
      <c r="H321" t="s">
        <v>2887</v>
      </c>
      <c r="I321" t="s">
        <v>2491</v>
      </c>
      <c r="J321" t="s">
        <v>2491</v>
      </c>
      <c r="L321" t="s">
        <v>3969</v>
      </c>
      <c r="M321" t="s">
        <v>4067</v>
      </c>
      <c r="N321" t="s">
        <v>4297</v>
      </c>
      <c r="O321" t="s">
        <v>4914</v>
      </c>
    </row>
    <row r="322" spans="4:15">
      <c r="D322" t="s">
        <v>4690</v>
      </c>
      <c r="E322" t="s">
        <v>4691</v>
      </c>
      <c r="F322" s="10"/>
      <c r="G322" t="s">
        <v>2951</v>
      </c>
      <c r="I322" t="s">
        <v>2492</v>
      </c>
      <c r="J322" t="s">
        <v>3807</v>
      </c>
      <c r="L322" t="s">
        <v>3970</v>
      </c>
      <c r="M322" t="s">
        <v>4068</v>
      </c>
      <c r="N322" t="s">
        <v>4298</v>
      </c>
      <c r="O322" t="s">
        <v>4915</v>
      </c>
    </row>
    <row r="323" spans="4:15">
      <c r="D323" t="s">
        <v>4692</v>
      </c>
      <c r="E323" t="s">
        <v>4693</v>
      </c>
      <c r="F323" s="10"/>
      <c r="G323" t="s">
        <v>2169</v>
      </c>
      <c r="I323" t="s">
        <v>2493</v>
      </c>
      <c r="J323" t="s">
        <v>3726</v>
      </c>
      <c r="L323" t="s">
        <v>3918</v>
      </c>
      <c r="M323">
        <v>76100</v>
      </c>
      <c r="N323">
        <v>97289342677</v>
      </c>
      <c r="O323" t="s">
        <v>4916</v>
      </c>
    </row>
    <row r="324" spans="4:15">
      <c r="D324" t="s">
        <v>4694</v>
      </c>
      <c r="E324" t="s">
        <v>4695</v>
      </c>
      <c r="F324" s="10"/>
      <c r="G324" t="s">
        <v>2952</v>
      </c>
      <c r="H324" t="s">
        <v>2759</v>
      </c>
      <c r="I324" t="s">
        <v>2494</v>
      </c>
      <c r="J324" t="s">
        <v>3808</v>
      </c>
      <c r="L324" t="s">
        <v>3971</v>
      </c>
      <c r="M324">
        <v>4067</v>
      </c>
      <c r="N324">
        <v>51577519</v>
      </c>
      <c r="O324" t="s">
        <v>4917</v>
      </c>
    </row>
    <row r="325" spans="4:15">
      <c r="D325" t="s">
        <v>4696</v>
      </c>
      <c r="E325" t="s">
        <v>1723</v>
      </c>
      <c r="F325" s="10"/>
      <c r="G325" t="s">
        <v>2169</v>
      </c>
      <c r="I325" t="s">
        <v>2493</v>
      </c>
      <c r="J325" t="s">
        <v>3726</v>
      </c>
      <c r="L325" t="s">
        <v>3918</v>
      </c>
      <c r="M325">
        <v>76100</v>
      </c>
      <c r="N325">
        <v>97289342677</v>
      </c>
      <c r="O325" s="2336" t="s">
        <v>4918</v>
      </c>
    </row>
    <row r="326" spans="4:15">
      <c r="D326" t="s">
        <v>4697</v>
      </c>
      <c r="E326" t="s">
        <v>4666</v>
      </c>
      <c r="F326" s="10"/>
      <c r="G326" t="s">
        <v>2145</v>
      </c>
      <c r="I326" t="s">
        <v>2495</v>
      </c>
      <c r="J326" t="s">
        <v>3323</v>
      </c>
      <c r="L326" t="s">
        <v>3914</v>
      </c>
      <c r="M326" t="s">
        <v>4069</v>
      </c>
      <c r="N326" t="s">
        <v>4299</v>
      </c>
      <c r="O326" t="s">
        <v>4919</v>
      </c>
    </row>
    <row r="327" spans="4:15">
      <c r="D327" t="s">
        <v>4698</v>
      </c>
      <c r="E327" t="s">
        <v>4699</v>
      </c>
      <c r="F327" s="10"/>
      <c r="G327" t="s">
        <v>2121</v>
      </c>
      <c r="I327" t="s">
        <v>2496</v>
      </c>
      <c r="J327" t="s">
        <v>3685</v>
      </c>
      <c r="L327" t="s">
        <v>3937</v>
      </c>
      <c r="M327">
        <v>33114</v>
      </c>
      <c r="N327" t="s">
        <v>4300</v>
      </c>
      <c r="O327" t="s">
        <v>4920</v>
      </c>
    </row>
    <row r="328" spans="4:15">
      <c r="D328" t="s">
        <v>4700</v>
      </c>
      <c r="E328" t="s">
        <v>4701</v>
      </c>
      <c r="F328" s="10"/>
      <c r="G328" t="s">
        <v>2953</v>
      </c>
      <c r="H328" t="s">
        <v>2888</v>
      </c>
      <c r="I328" t="s">
        <v>2466</v>
      </c>
      <c r="J328" t="s">
        <v>3765</v>
      </c>
      <c r="L328" t="s">
        <v>3915</v>
      </c>
      <c r="M328">
        <v>70569</v>
      </c>
      <c r="N328">
        <f>49-711-685-60224</f>
        <v>-61571</v>
      </c>
      <c r="O328" t="s">
        <v>4921</v>
      </c>
    </row>
    <row r="329" spans="4:15">
      <c r="D329" t="s">
        <v>4702</v>
      </c>
      <c r="E329" t="s">
        <v>1421</v>
      </c>
      <c r="F329" s="10"/>
      <c r="G329" t="s">
        <v>2063</v>
      </c>
      <c r="I329" t="s">
        <v>2497</v>
      </c>
      <c r="J329" t="s">
        <v>3809</v>
      </c>
      <c r="L329" t="s">
        <v>3926</v>
      </c>
      <c r="M329" t="s">
        <v>4070</v>
      </c>
      <c r="N329">
        <v>441344381005</v>
      </c>
      <c r="O329" t="s">
        <v>4922</v>
      </c>
    </row>
    <row r="330" spans="4:15">
      <c r="D330" t="s">
        <v>4703</v>
      </c>
      <c r="E330" t="s">
        <v>4704</v>
      </c>
      <c r="F330" s="10"/>
      <c r="G330" t="s">
        <v>2954</v>
      </c>
      <c r="H330" t="s">
        <v>2889</v>
      </c>
      <c r="I330" t="s">
        <v>2498</v>
      </c>
      <c r="J330" t="s">
        <v>3289</v>
      </c>
      <c r="L330" t="s">
        <v>3972</v>
      </c>
      <c r="M330">
        <v>44801</v>
      </c>
      <c r="N330" t="s">
        <v>4301</v>
      </c>
      <c r="O330" t="s">
        <v>4923</v>
      </c>
    </row>
    <row r="331" spans="4:15">
      <c r="D331" t="s">
        <v>4705</v>
      </c>
      <c r="E331" t="s">
        <v>4706</v>
      </c>
      <c r="F331" s="10"/>
      <c r="G331" t="s">
        <v>2063</v>
      </c>
      <c r="I331" t="s">
        <v>2499</v>
      </c>
      <c r="J331" t="s">
        <v>3809</v>
      </c>
      <c r="L331" t="s">
        <v>3926</v>
      </c>
      <c r="M331" t="s">
        <v>4070</v>
      </c>
      <c r="N331">
        <v>441344381005</v>
      </c>
      <c r="O331" t="s">
        <v>4922</v>
      </c>
    </row>
    <row r="332" spans="4:15">
      <c r="D332" t="s">
        <v>1347</v>
      </c>
      <c r="E332" t="s">
        <v>4707</v>
      </c>
      <c r="F332" s="10"/>
      <c r="G332" t="s">
        <v>2063</v>
      </c>
      <c r="I332" t="s">
        <v>2500</v>
      </c>
      <c r="J332" t="s">
        <v>3809</v>
      </c>
      <c r="L332" t="s">
        <v>3926</v>
      </c>
      <c r="M332" t="s">
        <v>4071</v>
      </c>
      <c r="N332">
        <v>441344381005</v>
      </c>
      <c r="O332" t="s">
        <v>4922</v>
      </c>
    </row>
    <row r="333" spans="4:15">
      <c r="D333" t="s">
        <v>4708</v>
      </c>
      <c r="E333" t="s">
        <v>1532</v>
      </c>
      <c r="F333" s="10"/>
      <c r="G333" t="s">
        <v>2063</v>
      </c>
      <c r="I333" t="s">
        <v>2500</v>
      </c>
      <c r="J333" t="s">
        <v>3809</v>
      </c>
      <c r="L333" t="s">
        <v>3926</v>
      </c>
      <c r="M333" t="s">
        <v>4071</v>
      </c>
      <c r="N333">
        <v>441344381005</v>
      </c>
      <c r="O333" t="s">
        <v>4922</v>
      </c>
    </row>
    <row r="334" spans="4:15">
      <c r="D334" t="s">
        <v>4709</v>
      </c>
      <c r="E334" t="s">
        <v>1800</v>
      </c>
      <c r="F334" s="10"/>
      <c r="G334" t="s">
        <v>2101</v>
      </c>
      <c r="I334" t="s">
        <v>2501</v>
      </c>
      <c r="J334" t="s">
        <v>3810</v>
      </c>
      <c r="L334" t="s">
        <v>3973</v>
      </c>
      <c r="M334">
        <v>28015</v>
      </c>
      <c r="N334">
        <v>34914468200</v>
      </c>
      <c r="O334" t="s">
        <v>4924</v>
      </c>
    </row>
    <row r="335" spans="4:15">
      <c r="D335" t="s">
        <v>4710</v>
      </c>
      <c r="E335" t="s">
        <v>4711</v>
      </c>
      <c r="F335" s="10"/>
      <c r="G335" t="s">
        <v>2089</v>
      </c>
      <c r="I335" t="s">
        <v>3106</v>
      </c>
      <c r="J335" t="s">
        <v>3307</v>
      </c>
      <c r="L335" t="s">
        <v>3923</v>
      </c>
      <c r="M335">
        <v>1015</v>
      </c>
      <c r="N335" t="s">
        <v>4302</v>
      </c>
      <c r="O335" t="s">
        <v>4473</v>
      </c>
    </row>
    <row r="336" spans="4:15">
      <c r="D336" t="s">
        <v>4712</v>
      </c>
      <c r="E336" t="s">
        <v>4713</v>
      </c>
      <c r="F336" s="10"/>
      <c r="G336" t="s">
        <v>2955</v>
      </c>
      <c r="I336" t="s">
        <v>2502</v>
      </c>
      <c r="J336" t="s">
        <v>3811</v>
      </c>
      <c r="L336" t="s">
        <v>3974</v>
      </c>
      <c r="M336" t="s">
        <v>4072</v>
      </c>
      <c r="N336" t="s">
        <v>4303</v>
      </c>
      <c r="O336" t="s">
        <v>4925</v>
      </c>
    </row>
    <row r="337" spans="4:15">
      <c r="D337" t="s">
        <v>4714</v>
      </c>
      <c r="E337" t="s">
        <v>1401</v>
      </c>
      <c r="F337" s="10"/>
      <c r="G337" t="s">
        <v>2956</v>
      </c>
      <c r="H337" t="s">
        <v>2890</v>
      </c>
      <c r="I337" t="s">
        <v>2503</v>
      </c>
      <c r="J337" t="s">
        <v>3691</v>
      </c>
      <c r="L337" t="s">
        <v>3915</v>
      </c>
      <c r="M337">
        <v>85741</v>
      </c>
      <c r="N337" t="s">
        <v>4304</v>
      </c>
      <c r="O337" t="s">
        <v>4926</v>
      </c>
    </row>
    <row r="338" spans="4:15">
      <c r="D338" t="s">
        <v>4715</v>
      </c>
      <c r="E338" t="s">
        <v>1704</v>
      </c>
      <c r="F338" s="10"/>
      <c r="G338" t="s">
        <v>5132</v>
      </c>
      <c r="H338" t="s">
        <v>2849</v>
      </c>
      <c r="I338" t="s">
        <v>2504</v>
      </c>
      <c r="J338" t="s">
        <v>3732</v>
      </c>
      <c r="L338" t="s">
        <v>3914</v>
      </c>
      <c r="M338">
        <v>48824</v>
      </c>
      <c r="N338" t="s">
        <v>4305</v>
      </c>
      <c r="O338" t="s">
        <v>4927</v>
      </c>
    </row>
    <row r="339" spans="4:15">
      <c r="D339" t="s">
        <v>4716</v>
      </c>
      <c r="E339" t="s">
        <v>4717</v>
      </c>
      <c r="F339" s="10"/>
      <c r="G339" t="s">
        <v>5132</v>
      </c>
      <c r="H339" t="s">
        <v>2849</v>
      </c>
      <c r="I339" t="s">
        <v>2505</v>
      </c>
      <c r="J339" t="s">
        <v>3732</v>
      </c>
      <c r="L339" t="s">
        <v>3914</v>
      </c>
      <c r="M339">
        <v>48824</v>
      </c>
      <c r="N339" t="s">
        <v>4306</v>
      </c>
      <c r="O339" t="s">
        <v>4928</v>
      </c>
    </row>
    <row r="340" spans="4:15">
      <c r="D340" t="s">
        <v>4718</v>
      </c>
      <c r="E340" t="s">
        <v>4719</v>
      </c>
      <c r="F340" s="10"/>
      <c r="G340" t="s">
        <v>2957</v>
      </c>
      <c r="I340" t="s">
        <v>2506</v>
      </c>
      <c r="J340" t="s">
        <v>3812</v>
      </c>
      <c r="L340" t="s">
        <v>3914</v>
      </c>
      <c r="M340">
        <v>97370</v>
      </c>
      <c r="N340" t="s">
        <v>4307</v>
      </c>
      <c r="O340" t="s">
        <v>4929</v>
      </c>
    </row>
    <row r="341" spans="4:15">
      <c r="D341" t="s">
        <v>1577</v>
      </c>
      <c r="E341" t="s">
        <v>4720</v>
      </c>
      <c r="F341" s="10"/>
      <c r="G341" t="s">
        <v>2166</v>
      </c>
      <c r="I341" t="s">
        <v>3190</v>
      </c>
      <c r="J341" t="s">
        <v>3723</v>
      </c>
      <c r="L341" t="s">
        <v>3928</v>
      </c>
      <c r="M341" t="s">
        <v>4027</v>
      </c>
      <c r="N341" t="s">
        <v>4308</v>
      </c>
      <c r="O341" t="s">
        <v>4930</v>
      </c>
    </row>
    <row r="342" spans="4:15">
      <c r="D342" t="s">
        <v>4721</v>
      </c>
      <c r="E342" t="s">
        <v>1384</v>
      </c>
      <c r="F342" s="10"/>
      <c r="G342" t="s">
        <v>2958</v>
      </c>
      <c r="I342" t="s">
        <v>2507</v>
      </c>
      <c r="J342" t="s">
        <v>3813</v>
      </c>
      <c r="L342" t="s">
        <v>3914</v>
      </c>
      <c r="M342">
        <v>90232</v>
      </c>
      <c r="N342" t="s">
        <v>4309</v>
      </c>
      <c r="O342" t="s">
        <v>4931</v>
      </c>
    </row>
    <row r="343" spans="4:15">
      <c r="D343" t="s">
        <v>1600</v>
      </c>
      <c r="E343" t="s">
        <v>4722</v>
      </c>
      <c r="F343" s="10"/>
      <c r="G343" t="s">
        <v>2959</v>
      </c>
      <c r="I343" t="s">
        <v>2508</v>
      </c>
      <c r="J343" t="s">
        <v>3814</v>
      </c>
      <c r="L343" t="s">
        <v>3914</v>
      </c>
      <c r="M343" t="s">
        <v>4073</v>
      </c>
      <c r="N343" t="s">
        <v>4310</v>
      </c>
      <c r="O343" t="s">
        <v>4932</v>
      </c>
    </row>
    <row r="344" spans="4:15">
      <c r="D344" t="s">
        <v>4723</v>
      </c>
      <c r="E344" t="s">
        <v>4724</v>
      </c>
      <c r="F344" s="10"/>
      <c r="G344" t="s">
        <v>2132</v>
      </c>
      <c r="H344" t="s">
        <v>2891</v>
      </c>
      <c r="I344" t="s">
        <v>2728</v>
      </c>
      <c r="J344" t="s">
        <v>3815</v>
      </c>
      <c r="L344" t="s">
        <v>3944</v>
      </c>
      <c r="M344" t="s">
        <v>4074</v>
      </c>
      <c r="N344">
        <f>81-29-270-7562</f>
        <v>-7780</v>
      </c>
      <c r="O344" t="s">
        <v>4933</v>
      </c>
    </row>
    <row r="345" spans="4:15">
      <c r="D345" t="s">
        <v>1686</v>
      </c>
      <c r="E345" t="s">
        <v>4725</v>
      </c>
      <c r="F345" s="10"/>
      <c r="G345" t="s">
        <v>2175</v>
      </c>
      <c r="I345" t="s">
        <v>2509</v>
      </c>
      <c r="J345" t="s">
        <v>3728</v>
      </c>
      <c r="L345" t="s">
        <v>3975</v>
      </c>
      <c r="M345" t="s">
        <v>4029</v>
      </c>
      <c r="N345">
        <f>82-42-869-2579</f>
        <v>-3408</v>
      </c>
      <c r="O345" t="s">
        <v>4934</v>
      </c>
    </row>
    <row r="346" spans="4:15">
      <c r="D346" t="s">
        <v>4726</v>
      </c>
      <c r="E346" t="s">
        <v>4727</v>
      </c>
      <c r="F346" s="10"/>
      <c r="G346" t="s">
        <v>2960</v>
      </c>
      <c r="H346" t="s">
        <v>2892</v>
      </c>
      <c r="I346" t="s">
        <v>2510</v>
      </c>
      <c r="J346" t="s">
        <v>3816</v>
      </c>
      <c r="L346" t="s">
        <v>3928</v>
      </c>
      <c r="M346">
        <v>6100321</v>
      </c>
      <c r="N346">
        <f>81-774-65-6563</f>
        <v>-7321</v>
      </c>
      <c r="O346" t="s">
        <v>4935</v>
      </c>
    </row>
    <row r="347" spans="4:15">
      <c r="D347" t="s">
        <v>4728</v>
      </c>
      <c r="E347" t="s">
        <v>4729</v>
      </c>
      <c r="F347" s="10"/>
      <c r="G347" t="s">
        <v>2961</v>
      </c>
      <c r="H347" t="s">
        <v>2893</v>
      </c>
      <c r="I347" t="s">
        <v>2445</v>
      </c>
      <c r="J347" t="s">
        <v>3778</v>
      </c>
      <c r="L347" t="s">
        <v>3976</v>
      </c>
      <c r="M347">
        <v>30013</v>
      </c>
      <c r="N347" t="s">
        <v>4311</v>
      </c>
      <c r="O347" t="s">
        <v>4936</v>
      </c>
    </row>
    <row r="348" spans="4:15">
      <c r="D348" t="s">
        <v>1734</v>
      </c>
      <c r="E348" t="s">
        <v>4730</v>
      </c>
      <c r="F348" s="10"/>
      <c r="G348" t="s">
        <v>2962</v>
      </c>
      <c r="I348" t="s">
        <v>2511</v>
      </c>
      <c r="J348" t="s">
        <v>3817</v>
      </c>
      <c r="L348" t="s">
        <v>3977</v>
      </c>
      <c r="M348">
        <v>690756</v>
      </c>
      <c r="N348" t="s">
        <v>4312</v>
      </c>
      <c r="O348" t="s">
        <v>4937</v>
      </c>
    </row>
    <row r="349" spans="4:15">
      <c r="D349" t="s">
        <v>4731</v>
      </c>
      <c r="E349" t="s">
        <v>4732</v>
      </c>
      <c r="F349" s="10"/>
      <c r="G349" t="s">
        <v>2962</v>
      </c>
      <c r="I349" t="s">
        <v>2511</v>
      </c>
      <c r="J349" t="s">
        <v>3818</v>
      </c>
      <c r="L349" t="s">
        <v>3978</v>
      </c>
      <c r="M349">
        <v>690756</v>
      </c>
      <c r="N349" t="s">
        <v>4312</v>
      </c>
      <c r="O349" t="s">
        <v>4938</v>
      </c>
    </row>
    <row r="350" spans="4:15">
      <c r="D350" t="s">
        <v>4733</v>
      </c>
      <c r="E350" t="s">
        <v>1347</v>
      </c>
      <c r="F350" s="10"/>
      <c r="G350" t="s">
        <v>2963</v>
      </c>
      <c r="H350" t="s">
        <v>2894</v>
      </c>
      <c r="I350" t="s">
        <v>2466</v>
      </c>
      <c r="J350" t="s">
        <v>3765</v>
      </c>
      <c r="L350" t="s">
        <v>3915</v>
      </c>
      <c r="M350">
        <v>70550</v>
      </c>
      <c r="N350" t="s">
        <v>4313</v>
      </c>
      <c r="O350" t="s">
        <v>4939</v>
      </c>
    </row>
    <row r="351" spans="4:15">
      <c r="D351" t="s">
        <v>4734</v>
      </c>
      <c r="E351" t="s">
        <v>4735</v>
      </c>
      <c r="F351" s="10"/>
      <c r="G351" t="s">
        <v>2964</v>
      </c>
      <c r="H351" t="s">
        <v>2895</v>
      </c>
      <c r="I351" t="s">
        <v>2512</v>
      </c>
      <c r="J351" t="s">
        <v>3819</v>
      </c>
      <c r="L351" t="s">
        <v>3979</v>
      </c>
      <c r="M351" t="s">
        <v>4075</v>
      </c>
      <c r="N351">
        <v>46462221585</v>
      </c>
      <c r="O351" t="s">
        <v>4940</v>
      </c>
    </row>
    <row r="352" spans="4:15">
      <c r="D352" t="s">
        <v>4736</v>
      </c>
      <c r="E352" t="s">
        <v>4737</v>
      </c>
      <c r="F352" s="10"/>
      <c r="G352" t="s">
        <v>2965</v>
      </c>
      <c r="I352" t="s">
        <v>2513</v>
      </c>
      <c r="J352" t="s">
        <v>3684</v>
      </c>
      <c r="L352" t="s">
        <v>3944</v>
      </c>
      <c r="M352" t="s">
        <v>4076</v>
      </c>
      <c r="N352">
        <f>81-28-689-6086</f>
        <v>-6722</v>
      </c>
      <c r="O352" t="s">
        <v>4941</v>
      </c>
    </row>
    <row r="353" spans="4:15">
      <c r="D353" t="s">
        <v>1600</v>
      </c>
      <c r="E353" t="s">
        <v>4738</v>
      </c>
      <c r="F353" s="10"/>
      <c r="G353" t="s">
        <v>2105</v>
      </c>
      <c r="H353" t="s">
        <v>2896</v>
      </c>
      <c r="I353" t="s">
        <v>2514</v>
      </c>
      <c r="J353" t="s">
        <v>3301</v>
      </c>
      <c r="L353" t="s">
        <v>3930</v>
      </c>
      <c r="M353">
        <v>100084</v>
      </c>
      <c r="N353">
        <f>86-10-6279-7554</f>
        <v>-13757</v>
      </c>
      <c r="O353" t="s">
        <v>4942</v>
      </c>
    </row>
    <row r="354" spans="4:15">
      <c r="D354" t="s">
        <v>4739</v>
      </c>
      <c r="E354" t="s">
        <v>4740</v>
      </c>
      <c r="F354" s="10"/>
      <c r="G354" t="s">
        <v>2966</v>
      </c>
      <c r="H354" t="s">
        <v>2897</v>
      </c>
      <c r="I354" t="s">
        <v>2515</v>
      </c>
      <c r="J354" t="s">
        <v>3820</v>
      </c>
      <c r="L354" t="s">
        <v>3977</v>
      </c>
      <c r="M354" t="s">
        <v>4077</v>
      </c>
      <c r="N354" t="s">
        <v>4314</v>
      </c>
      <c r="O354" t="s">
        <v>4943</v>
      </c>
    </row>
    <row r="355" spans="4:15">
      <c r="D355" t="s">
        <v>1406</v>
      </c>
      <c r="E355" t="s">
        <v>4741</v>
      </c>
      <c r="F355" s="10"/>
      <c r="G355" t="s">
        <v>2967</v>
      </c>
      <c r="H355" t="s">
        <v>2786</v>
      </c>
      <c r="I355" t="s">
        <v>2516</v>
      </c>
      <c r="J355" t="s">
        <v>3820</v>
      </c>
      <c r="L355" t="s">
        <v>3977</v>
      </c>
      <c r="M355" t="s">
        <v>4077</v>
      </c>
      <c r="N355" t="s">
        <v>4314</v>
      </c>
      <c r="O355" t="s">
        <v>4944</v>
      </c>
    </row>
    <row r="356" spans="4:15">
      <c r="D356" t="s">
        <v>4742</v>
      </c>
      <c r="E356" t="s">
        <v>4743</v>
      </c>
      <c r="F356" s="10"/>
      <c r="G356" t="s">
        <v>3493</v>
      </c>
      <c r="I356" t="s">
        <v>2517</v>
      </c>
      <c r="J356" t="s">
        <v>3821</v>
      </c>
      <c r="L356" t="s">
        <v>3935</v>
      </c>
      <c r="M356">
        <v>3216</v>
      </c>
      <c r="N356" t="s">
        <v>4315</v>
      </c>
      <c r="O356" t="s">
        <v>4945</v>
      </c>
    </row>
    <row r="357" spans="4:15">
      <c r="D357" t="s">
        <v>1734</v>
      </c>
      <c r="E357" t="s">
        <v>4744</v>
      </c>
      <c r="F357" s="10"/>
      <c r="G357" t="s">
        <v>2967</v>
      </c>
      <c r="H357" t="s">
        <v>2898</v>
      </c>
      <c r="I357" t="s">
        <v>2518</v>
      </c>
      <c r="J357" t="s">
        <v>3822</v>
      </c>
      <c r="L357" t="s">
        <v>3977</v>
      </c>
      <c r="M357" t="s">
        <v>4077</v>
      </c>
      <c r="N357" t="s">
        <v>4316</v>
      </c>
      <c r="O357" t="s">
        <v>4946</v>
      </c>
    </row>
    <row r="358" spans="4:15">
      <c r="D358" t="s">
        <v>4745</v>
      </c>
      <c r="E358" t="s">
        <v>4746</v>
      </c>
      <c r="F358" s="10"/>
      <c r="G358" t="s">
        <v>2968</v>
      </c>
      <c r="I358" t="s">
        <v>2519</v>
      </c>
      <c r="J358" t="s">
        <v>3823</v>
      </c>
      <c r="L358" t="s">
        <v>3980</v>
      </c>
      <c r="M358">
        <v>82152</v>
      </c>
      <c r="N358" t="s">
        <v>4317</v>
      </c>
      <c r="O358" t="s">
        <v>4947</v>
      </c>
    </row>
    <row r="359" spans="4:15">
      <c r="D359" t="s">
        <v>4747</v>
      </c>
      <c r="E359" t="s">
        <v>4748</v>
      </c>
      <c r="F359" s="10"/>
      <c r="G359" t="s">
        <v>2969</v>
      </c>
      <c r="H359" t="s">
        <v>2899</v>
      </c>
      <c r="I359" t="s">
        <v>3091</v>
      </c>
      <c r="J359" t="s">
        <v>3293</v>
      </c>
      <c r="L359" t="s">
        <v>3918</v>
      </c>
      <c r="M359">
        <v>32000</v>
      </c>
      <c r="N359" t="s">
        <v>4318</v>
      </c>
      <c r="O359" t="s">
        <v>4948</v>
      </c>
    </row>
    <row r="360" spans="4:15">
      <c r="D360" t="s">
        <v>4749</v>
      </c>
      <c r="E360" t="s">
        <v>1502</v>
      </c>
      <c r="F360" s="10"/>
      <c r="G360" t="s">
        <v>2970</v>
      </c>
      <c r="H360" t="s">
        <v>2899</v>
      </c>
      <c r="I360" t="s">
        <v>3091</v>
      </c>
      <c r="J360" t="s">
        <v>3293</v>
      </c>
      <c r="L360" t="s">
        <v>3918</v>
      </c>
      <c r="M360">
        <v>32000</v>
      </c>
      <c r="N360" t="s">
        <v>4319</v>
      </c>
      <c r="O360" t="s">
        <v>4949</v>
      </c>
    </row>
    <row r="361" spans="4:15">
      <c r="D361" t="s">
        <v>4750</v>
      </c>
      <c r="E361" t="s">
        <v>4751</v>
      </c>
      <c r="F361" s="10"/>
      <c r="G361" t="s">
        <v>5147</v>
      </c>
      <c r="H361" t="s">
        <v>2900</v>
      </c>
      <c r="I361" t="s">
        <v>2520</v>
      </c>
      <c r="J361" t="s">
        <v>3747</v>
      </c>
      <c r="L361" t="s">
        <v>3915</v>
      </c>
      <c r="M361">
        <v>91052</v>
      </c>
      <c r="N361" t="s">
        <v>4320</v>
      </c>
      <c r="O361" t="s">
        <v>4950</v>
      </c>
    </row>
    <row r="362" spans="4:15">
      <c r="D362" t="s">
        <v>4752</v>
      </c>
      <c r="E362" t="s">
        <v>4753</v>
      </c>
      <c r="F362" s="10"/>
      <c r="G362" t="s">
        <v>2169</v>
      </c>
      <c r="I362" t="s">
        <v>2493</v>
      </c>
      <c r="J362" t="s">
        <v>3726</v>
      </c>
      <c r="L362" t="s">
        <v>3918</v>
      </c>
      <c r="M362">
        <v>76100</v>
      </c>
      <c r="N362">
        <f>972-8-9342677</f>
        <v>-9341713</v>
      </c>
      <c r="O362" t="s">
        <v>4951</v>
      </c>
    </row>
    <row r="363" spans="4:15">
      <c r="D363" t="s">
        <v>4754</v>
      </c>
      <c r="E363" t="s">
        <v>4755</v>
      </c>
      <c r="F363" s="10"/>
      <c r="G363" t="s">
        <v>2125</v>
      </c>
      <c r="H363" t="s">
        <v>2872</v>
      </c>
      <c r="I363" t="s">
        <v>2521</v>
      </c>
      <c r="J363" t="s">
        <v>3312</v>
      </c>
      <c r="L363" t="s">
        <v>3944</v>
      </c>
      <c r="M363" t="s">
        <v>4010</v>
      </c>
      <c r="N363">
        <f>81-45-924-5665</f>
        <v>-6553</v>
      </c>
      <c r="O363" t="s">
        <v>4952</v>
      </c>
    </row>
    <row r="364" spans="4:15">
      <c r="D364" t="s">
        <v>4756</v>
      </c>
      <c r="E364" t="s">
        <v>1351</v>
      </c>
      <c r="F364" s="10"/>
      <c r="G364" t="s">
        <v>2964</v>
      </c>
      <c r="H364" t="s">
        <v>2895</v>
      </c>
      <c r="I364" t="s">
        <v>2512</v>
      </c>
      <c r="J364" t="s">
        <v>3819</v>
      </c>
      <c r="L364" t="s">
        <v>3979</v>
      </c>
      <c r="M364" t="s">
        <v>4075</v>
      </c>
      <c r="N364">
        <v>46462221571</v>
      </c>
      <c r="O364" t="s">
        <v>4953</v>
      </c>
    </row>
    <row r="365" spans="4:15">
      <c r="D365" t="s">
        <v>1734</v>
      </c>
      <c r="E365" t="s">
        <v>4757</v>
      </c>
      <c r="F365" s="10"/>
      <c r="G365" t="s">
        <v>2967</v>
      </c>
      <c r="H365" t="s">
        <v>2786</v>
      </c>
      <c r="I365" t="s">
        <v>2522</v>
      </c>
      <c r="J365" t="s">
        <v>3822</v>
      </c>
      <c r="L365" t="s">
        <v>3956</v>
      </c>
      <c r="M365" t="s">
        <v>4077</v>
      </c>
      <c r="N365">
        <f>82-51-510-2301</f>
        <v>-2780</v>
      </c>
      <c r="O365" t="s">
        <v>4954</v>
      </c>
    </row>
    <row r="366" spans="4:15">
      <c r="D366" t="s">
        <v>4758</v>
      </c>
      <c r="E366" t="s">
        <v>1563</v>
      </c>
      <c r="F366" s="10"/>
      <c r="G366" t="s">
        <v>2954</v>
      </c>
      <c r="H366" t="s">
        <v>2177</v>
      </c>
      <c r="I366" t="s">
        <v>2523</v>
      </c>
      <c r="J366" t="s">
        <v>3289</v>
      </c>
      <c r="L366" t="s">
        <v>3915</v>
      </c>
      <c r="M366">
        <v>44793</v>
      </c>
      <c r="N366">
        <v>491632587496</v>
      </c>
      <c r="O366" t="s">
        <v>4955</v>
      </c>
    </row>
    <row r="367" spans="4:15">
      <c r="D367" t="s">
        <v>4759</v>
      </c>
      <c r="E367" t="s">
        <v>1390</v>
      </c>
      <c r="F367" s="10"/>
      <c r="G367" t="s">
        <v>2971</v>
      </c>
      <c r="H367" t="s">
        <v>2901</v>
      </c>
      <c r="I367" t="s">
        <v>2524</v>
      </c>
      <c r="J367" t="s">
        <v>3709</v>
      </c>
      <c r="L367" t="s">
        <v>3913</v>
      </c>
      <c r="M367">
        <v>603950</v>
      </c>
      <c r="N367" t="s">
        <v>4321</v>
      </c>
      <c r="O367" t="s">
        <v>4956</v>
      </c>
    </row>
    <row r="368" spans="4:15">
      <c r="D368" s="59" t="s">
        <v>4760</v>
      </c>
      <c r="E368" t="s">
        <v>4761</v>
      </c>
      <c r="F368" s="10"/>
      <c r="G368" t="s">
        <v>2972</v>
      </c>
      <c r="H368" t="s">
        <v>2902</v>
      </c>
      <c r="I368" t="s">
        <v>3106</v>
      </c>
      <c r="J368" t="s">
        <v>3307</v>
      </c>
      <c r="L368" t="s">
        <v>3923</v>
      </c>
      <c r="M368">
        <v>1015</v>
      </c>
      <c r="N368" t="s">
        <v>4322</v>
      </c>
      <c r="O368" s="2336" t="s">
        <v>4957</v>
      </c>
    </row>
    <row r="369" spans="4:15">
      <c r="D369" t="s">
        <v>4762</v>
      </c>
      <c r="E369" t="s">
        <v>4763</v>
      </c>
      <c r="F369" s="10"/>
      <c r="G369" t="s">
        <v>2973</v>
      </c>
      <c r="H369" t="s">
        <v>2903</v>
      </c>
      <c r="I369" t="s">
        <v>2525</v>
      </c>
      <c r="J369" t="s">
        <v>3824</v>
      </c>
      <c r="L369" t="s">
        <v>3951</v>
      </c>
      <c r="M369">
        <v>40123</v>
      </c>
      <c r="N369" t="s">
        <v>4323</v>
      </c>
      <c r="O369" t="s">
        <v>4958</v>
      </c>
    </row>
    <row r="370" spans="4:15">
      <c r="D370" t="s">
        <v>4764</v>
      </c>
      <c r="E370" t="s">
        <v>4765</v>
      </c>
      <c r="F370" s="10"/>
      <c r="G370" t="s">
        <v>2961</v>
      </c>
      <c r="H370" t="s">
        <v>2904</v>
      </c>
      <c r="I370" t="s">
        <v>2526</v>
      </c>
      <c r="J370" t="s">
        <v>3778</v>
      </c>
      <c r="L370" t="s">
        <v>3958</v>
      </c>
      <c r="M370">
        <v>30013</v>
      </c>
      <c r="N370" t="s">
        <v>4324</v>
      </c>
      <c r="O370" t="s">
        <v>4959</v>
      </c>
    </row>
    <row r="371" spans="4:15">
      <c r="D371" t="s">
        <v>4766</v>
      </c>
      <c r="E371" t="s">
        <v>1421</v>
      </c>
      <c r="F371" s="10"/>
      <c r="G371" t="s">
        <v>2974</v>
      </c>
      <c r="H371" t="s">
        <v>2905</v>
      </c>
      <c r="I371" t="s">
        <v>2527</v>
      </c>
      <c r="J371" t="s">
        <v>3825</v>
      </c>
      <c r="L371" t="s">
        <v>3914</v>
      </c>
      <c r="M371">
        <v>14853</v>
      </c>
      <c r="N371" t="s">
        <v>4325</v>
      </c>
      <c r="O371" t="s">
        <v>4960</v>
      </c>
    </row>
    <row r="372" spans="4:15">
      <c r="D372" t="s">
        <v>4767</v>
      </c>
      <c r="E372" t="s">
        <v>4768</v>
      </c>
      <c r="F372" s="10"/>
      <c r="G372" t="s">
        <v>2975</v>
      </c>
      <c r="H372" t="s">
        <v>2906</v>
      </c>
      <c r="I372" t="s">
        <v>2528</v>
      </c>
      <c r="J372" t="s">
        <v>3826</v>
      </c>
      <c r="L372" t="s">
        <v>3980</v>
      </c>
      <c r="M372">
        <v>60438</v>
      </c>
      <c r="N372" t="s">
        <v>4326</v>
      </c>
      <c r="O372" t="s">
        <v>4961</v>
      </c>
    </row>
    <row r="373" spans="4:15">
      <c r="D373" t="s">
        <v>4769</v>
      </c>
      <c r="E373" t="s">
        <v>1357</v>
      </c>
      <c r="F373" s="10"/>
      <c r="G373" t="s">
        <v>2976</v>
      </c>
      <c r="I373" t="s">
        <v>2729</v>
      </c>
      <c r="J373" t="s">
        <v>3827</v>
      </c>
      <c r="L373" t="s">
        <v>3914</v>
      </c>
      <c r="M373">
        <v>94605</v>
      </c>
      <c r="N373" t="s">
        <v>4327</v>
      </c>
      <c r="O373" t="s">
        <v>4962</v>
      </c>
    </row>
    <row r="374" spans="4:15">
      <c r="D374" t="s">
        <v>4770</v>
      </c>
      <c r="E374" t="s">
        <v>4771</v>
      </c>
      <c r="F374" s="10"/>
      <c r="G374" t="s">
        <v>2125</v>
      </c>
      <c r="H374" t="s">
        <v>2872</v>
      </c>
      <c r="I374" t="s">
        <v>2730</v>
      </c>
      <c r="J374" t="s">
        <v>3312</v>
      </c>
      <c r="L374" t="s">
        <v>3944</v>
      </c>
      <c r="M374" t="s">
        <v>4010</v>
      </c>
      <c r="N374">
        <f>81-45-924-5665</f>
        <v>-6553</v>
      </c>
      <c r="O374" t="s">
        <v>4963</v>
      </c>
    </row>
    <row r="375" spans="4:15">
      <c r="D375" t="s">
        <v>4772</v>
      </c>
      <c r="E375" t="s">
        <v>4773</v>
      </c>
      <c r="F375" s="10"/>
      <c r="G375" t="s">
        <v>2977</v>
      </c>
      <c r="H375" t="s">
        <v>2907</v>
      </c>
      <c r="I375" t="s">
        <v>2529</v>
      </c>
      <c r="J375" t="s">
        <v>3828</v>
      </c>
      <c r="L375" t="s">
        <v>3914</v>
      </c>
      <c r="M375" t="s">
        <v>4078</v>
      </c>
      <c r="N375" t="s">
        <v>4328</v>
      </c>
      <c r="O375" t="s">
        <v>4964</v>
      </c>
    </row>
    <row r="376" spans="4:15">
      <c r="D376" t="s">
        <v>4774</v>
      </c>
      <c r="E376" t="s">
        <v>4775</v>
      </c>
      <c r="F376" s="10"/>
      <c r="G376" t="s">
        <v>2101</v>
      </c>
      <c r="H376" t="s">
        <v>2908</v>
      </c>
      <c r="I376" t="s">
        <v>2530</v>
      </c>
      <c r="J376" t="s">
        <v>3315</v>
      </c>
      <c r="L376" t="s">
        <v>3914</v>
      </c>
      <c r="M376" t="s">
        <v>4079</v>
      </c>
      <c r="N376" t="s">
        <v>4329</v>
      </c>
      <c r="O376" t="s">
        <v>4965</v>
      </c>
    </row>
    <row r="377" spans="4:15">
      <c r="D377" t="s">
        <v>4776</v>
      </c>
      <c r="E377" t="s">
        <v>1709</v>
      </c>
      <c r="F377" s="10"/>
      <c r="G377" t="s">
        <v>2978</v>
      </c>
      <c r="I377" t="s">
        <v>2531</v>
      </c>
      <c r="J377" t="s">
        <v>3829</v>
      </c>
      <c r="L377" t="s">
        <v>3914</v>
      </c>
      <c r="M377" t="s">
        <v>4054</v>
      </c>
      <c r="N377" t="s">
        <v>4330</v>
      </c>
      <c r="O377" t="s">
        <v>4966</v>
      </c>
    </row>
    <row r="378" spans="4:15">
      <c r="D378" t="s">
        <v>4777</v>
      </c>
      <c r="E378" t="s">
        <v>4778</v>
      </c>
      <c r="F378" s="10"/>
      <c r="G378" t="s">
        <v>2979</v>
      </c>
      <c r="H378" t="s">
        <v>2796</v>
      </c>
      <c r="I378" t="s">
        <v>2532</v>
      </c>
      <c r="J378" t="s">
        <v>3700</v>
      </c>
      <c r="L378" t="s">
        <v>3943</v>
      </c>
      <c r="M378">
        <v>1553633913</v>
      </c>
      <c r="N378">
        <f>98-21-8876-2626</f>
        <v>-11425</v>
      </c>
      <c r="O378" t="s">
        <v>4967</v>
      </c>
    </row>
    <row r="379" spans="4:15">
      <c r="D379" t="s">
        <v>4779</v>
      </c>
      <c r="E379" t="s">
        <v>1345</v>
      </c>
      <c r="F379" s="10"/>
      <c r="G379" t="s">
        <v>2980</v>
      </c>
      <c r="H379" t="s">
        <v>2798</v>
      </c>
      <c r="I379" t="s">
        <v>2533</v>
      </c>
      <c r="J379" t="s">
        <v>3830</v>
      </c>
      <c r="L379" t="s">
        <v>3914</v>
      </c>
      <c r="M379">
        <v>27607</v>
      </c>
      <c r="N379">
        <v>9195153292</v>
      </c>
      <c r="O379" t="s">
        <v>4968</v>
      </c>
    </row>
    <row r="380" spans="4:15">
      <c r="D380" t="s">
        <v>4780</v>
      </c>
      <c r="E380" t="s">
        <v>4781</v>
      </c>
      <c r="F380" s="10"/>
      <c r="G380" t="s">
        <v>2955</v>
      </c>
      <c r="H380" t="s">
        <v>2909</v>
      </c>
      <c r="I380" t="s">
        <v>2534</v>
      </c>
      <c r="J380" t="s">
        <v>3310</v>
      </c>
      <c r="L380" t="s">
        <v>3912</v>
      </c>
      <c r="M380" t="s">
        <v>4080</v>
      </c>
      <c r="N380" t="s">
        <v>4331</v>
      </c>
      <c r="O380" t="s">
        <v>4969</v>
      </c>
    </row>
    <row r="381" spans="4:15">
      <c r="D381" t="s">
        <v>1577</v>
      </c>
      <c r="E381" t="s">
        <v>4782</v>
      </c>
      <c r="F381" s="10"/>
      <c r="G381" t="s">
        <v>2981</v>
      </c>
      <c r="H381" t="s">
        <v>2910</v>
      </c>
      <c r="I381" t="s">
        <v>2535</v>
      </c>
      <c r="J381" t="s">
        <v>3831</v>
      </c>
      <c r="L381" t="s">
        <v>3975</v>
      </c>
      <c r="M381" t="s">
        <v>4081</v>
      </c>
      <c r="N381">
        <f>82-2-940-5236</f>
        <v>-6096</v>
      </c>
      <c r="O381" t="s">
        <v>4970</v>
      </c>
    </row>
    <row r="382" spans="4:15">
      <c r="D382" t="s">
        <v>4783</v>
      </c>
      <c r="E382" t="s">
        <v>4784</v>
      </c>
      <c r="F382" s="10"/>
      <c r="G382" t="s">
        <v>2981</v>
      </c>
      <c r="H382" t="s">
        <v>2910</v>
      </c>
      <c r="I382" t="s">
        <v>2535</v>
      </c>
      <c r="J382" t="s">
        <v>3831</v>
      </c>
      <c r="L382" t="s">
        <v>3975</v>
      </c>
      <c r="M382" t="s">
        <v>4081</v>
      </c>
      <c r="N382">
        <f>82-2-940-5236</f>
        <v>-6096</v>
      </c>
      <c r="O382" t="s">
        <v>4971</v>
      </c>
    </row>
    <row r="383" spans="4:15">
      <c r="D383" t="s">
        <v>1406</v>
      </c>
      <c r="E383" t="s">
        <v>4785</v>
      </c>
      <c r="F383" s="10"/>
      <c r="G383" t="s">
        <v>2982</v>
      </c>
      <c r="H383" t="s">
        <v>2911</v>
      </c>
      <c r="I383" t="s">
        <v>2535</v>
      </c>
      <c r="J383" t="s">
        <v>3831</v>
      </c>
      <c r="L383" t="s">
        <v>3975</v>
      </c>
      <c r="M383" t="s">
        <v>4081</v>
      </c>
      <c r="N383">
        <f>82-2-940-5236</f>
        <v>-6096</v>
      </c>
      <c r="O383" t="s">
        <v>4972</v>
      </c>
    </row>
    <row r="384" spans="4:15">
      <c r="D384" t="s">
        <v>4786</v>
      </c>
      <c r="E384" t="s">
        <v>4787</v>
      </c>
      <c r="F384" s="10"/>
      <c r="G384" t="s">
        <v>2983</v>
      </c>
      <c r="H384" t="s">
        <v>2912</v>
      </c>
      <c r="I384" t="s">
        <v>2536</v>
      </c>
      <c r="J384" t="s">
        <v>3832</v>
      </c>
      <c r="L384" t="s">
        <v>3917</v>
      </c>
      <c r="M384" t="s">
        <v>4082</v>
      </c>
      <c r="N384">
        <v>31633769274</v>
      </c>
      <c r="O384" t="s">
        <v>4973</v>
      </c>
    </row>
    <row r="385" spans="4:15">
      <c r="D385" t="s">
        <v>4788</v>
      </c>
      <c r="E385" t="s">
        <v>4789</v>
      </c>
      <c r="F385" s="10"/>
      <c r="G385" t="s">
        <v>2984</v>
      </c>
      <c r="H385" t="s">
        <v>2913</v>
      </c>
      <c r="I385" t="s">
        <v>2984</v>
      </c>
      <c r="J385" t="s">
        <v>3833</v>
      </c>
      <c r="L385" t="s">
        <v>3981</v>
      </c>
      <c r="M385">
        <v>333031</v>
      </c>
      <c r="N385">
        <f>91-9413366828</f>
        <v>-9413366737</v>
      </c>
      <c r="O385" t="s">
        <v>4974</v>
      </c>
    </row>
    <row r="386" spans="4:15">
      <c r="D386" t="s">
        <v>4790</v>
      </c>
      <c r="E386" t="s">
        <v>1401</v>
      </c>
      <c r="F386" s="10"/>
      <c r="G386" t="s">
        <v>2955</v>
      </c>
      <c r="I386" t="s">
        <v>2537</v>
      </c>
      <c r="J386" t="s">
        <v>3310</v>
      </c>
      <c r="L386" t="s">
        <v>3912</v>
      </c>
      <c r="M386" t="s">
        <v>4083</v>
      </c>
      <c r="N386" t="s">
        <v>4332</v>
      </c>
      <c r="O386" t="s">
        <v>4975</v>
      </c>
    </row>
    <row r="387" spans="4:15">
      <c r="D387" t="s">
        <v>4791</v>
      </c>
      <c r="E387" t="s">
        <v>4792</v>
      </c>
      <c r="F387" s="10"/>
      <c r="G387" t="s">
        <v>2985</v>
      </c>
      <c r="H387" t="s">
        <v>2914</v>
      </c>
      <c r="I387" t="s">
        <v>2538</v>
      </c>
      <c r="J387" t="s">
        <v>3834</v>
      </c>
      <c r="L387" t="s">
        <v>3947</v>
      </c>
      <c r="M387" t="s">
        <v>4084</v>
      </c>
      <c r="N387" t="s">
        <v>4333</v>
      </c>
      <c r="O387" t="s">
        <v>4976</v>
      </c>
    </row>
    <row r="388" spans="4:15">
      <c r="D388" t="s">
        <v>4793</v>
      </c>
      <c r="E388" t="s">
        <v>4794</v>
      </c>
      <c r="F388" s="10"/>
      <c r="G388" t="s">
        <v>2093</v>
      </c>
      <c r="H388" t="s">
        <v>2915</v>
      </c>
      <c r="I388" t="s">
        <v>2539</v>
      </c>
      <c r="J388" t="s">
        <v>3835</v>
      </c>
      <c r="L388" t="s">
        <v>3915</v>
      </c>
      <c r="M388">
        <v>76344</v>
      </c>
      <c r="N388" t="s">
        <v>4334</v>
      </c>
      <c r="O388" t="s">
        <v>4977</v>
      </c>
    </row>
    <row r="389" spans="4:15">
      <c r="D389" t="s">
        <v>4795</v>
      </c>
      <c r="E389" t="s">
        <v>4796</v>
      </c>
      <c r="F389" s="10"/>
      <c r="G389" t="s">
        <v>2986</v>
      </c>
      <c r="H389" t="s">
        <v>2916</v>
      </c>
      <c r="I389" t="s">
        <v>2540</v>
      </c>
      <c r="J389" t="s">
        <v>3313</v>
      </c>
      <c r="L389" t="s">
        <v>3913</v>
      </c>
      <c r="M389">
        <v>195251</v>
      </c>
      <c r="N389" t="s">
        <v>4335</v>
      </c>
      <c r="O389" s="2336" t="s">
        <v>4978</v>
      </c>
    </row>
    <row r="390" spans="4:15">
      <c r="D390" t="s">
        <v>4797</v>
      </c>
      <c r="E390" t="s">
        <v>1633</v>
      </c>
      <c r="F390" s="10"/>
      <c r="G390" t="s">
        <v>2986</v>
      </c>
      <c r="H390" t="s">
        <v>2916</v>
      </c>
      <c r="I390" t="s">
        <v>2541</v>
      </c>
      <c r="J390" t="s">
        <v>3313</v>
      </c>
      <c r="L390" t="s">
        <v>3913</v>
      </c>
      <c r="M390">
        <v>195251</v>
      </c>
      <c r="N390" t="s">
        <v>4335</v>
      </c>
      <c r="O390" s="2336" t="s">
        <v>4979</v>
      </c>
    </row>
    <row r="391" spans="4:15">
      <c r="D391" t="s">
        <v>4798</v>
      </c>
      <c r="E391" t="s">
        <v>4799</v>
      </c>
      <c r="F391" s="10"/>
      <c r="G391" t="s">
        <v>2987</v>
      </c>
      <c r="H391" t="s">
        <v>2917</v>
      </c>
      <c r="I391" t="s">
        <v>2542</v>
      </c>
      <c r="J391" t="s">
        <v>3836</v>
      </c>
      <c r="L391" t="s">
        <v>3981</v>
      </c>
      <c r="M391" t="s">
        <v>4085</v>
      </c>
      <c r="N391" t="s">
        <v>4336</v>
      </c>
      <c r="O391" s="2336" t="s">
        <v>4980</v>
      </c>
    </row>
    <row r="392" spans="4:15">
      <c r="D392" t="s">
        <v>4800</v>
      </c>
      <c r="E392" t="s">
        <v>4801</v>
      </c>
      <c r="F392" s="10"/>
      <c r="G392" t="s">
        <v>2988</v>
      </c>
      <c r="I392" t="s">
        <v>2543</v>
      </c>
      <c r="J392" t="s">
        <v>3837</v>
      </c>
      <c r="L392" t="s">
        <v>3914</v>
      </c>
      <c r="M392" t="s">
        <v>4086</v>
      </c>
      <c r="N392" t="s">
        <v>4337</v>
      </c>
      <c r="O392" t="s">
        <v>4981</v>
      </c>
    </row>
    <row r="393" spans="4:15">
      <c r="D393" t="s">
        <v>4802</v>
      </c>
      <c r="E393" t="s">
        <v>4803</v>
      </c>
      <c r="F393" s="10"/>
      <c r="G393" t="s">
        <v>2989</v>
      </c>
      <c r="H393" t="s">
        <v>2918</v>
      </c>
      <c r="I393" t="s">
        <v>2544</v>
      </c>
      <c r="J393" t="s">
        <v>3725</v>
      </c>
      <c r="L393" t="s">
        <v>3915</v>
      </c>
      <c r="M393">
        <v>17489</v>
      </c>
      <c r="N393" t="s">
        <v>4338</v>
      </c>
      <c r="O393" s="2336" t="s">
        <v>4982</v>
      </c>
    </row>
    <row r="394" spans="4:15">
      <c r="D394" t="s">
        <v>4804</v>
      </c>
      <c r="E394" t="s">
        <v>1654</v>
      </c>
      <c r="F394" s="10"/>
      <c r="G394" t="s">
        <v>2173</v>
      </c>
      <c r="H394" t="s">
        <v>2919</v>
      </c>
      <c r="I394" t="s">
        <v>3249</v>
      </c>
      <c r="J394" t="s">
        <v>3760</v>
      </c>
      <c r="L394" t="s">
        <v>3915</v>
      </c>
      <c r="M394">
        <v>13629</v>
      </c>
      <c r="N394" t="s">
        <v>4339</v>
      </c>
      <c r="O394" t="s">
        <v>4983</v>
      </c>
    </row>
    <row r="395" spans="4:15">
      <c r="D395" t="s">
        <v>4805</v>
      </c>
      <c r="E395" t="s">
        <v>4806</v>
      </c>
      <c r="F395" s="10"/>
      <c r="G395" t="s">
        <v>2979</v>
      </c>
      <c r="I395" t="s">
        <v>2545</v>
      </c>
      <c r="J395" t="s">
        <v>3700</v>
      </c>
      <c r="L395" t="s">
        <v>3943</v>
      </c>
      <c r="M395">
        <v>1553633913</v>
      </c>
      <c r="N395">
        <f>98-21-8876-2626</f>
        <v>-11425</v>
      </c>
      <c r="O395" t="s">
        <v>4984</v>
      </c>
    </row>
    <row r="396" spans="4:15">
      <c r="D396" s="59" t="s">
        <v>4807</v>
      </c>
      <c r="E396" t="s">
        <v>4808</v>
      </c>
      <c r="F396" s="10"/>
      <c r="G396" t="s">
        <v>2990</v>
      </c>
      <c r="H396" t="s">
        <v>2138</v>
      </c>
      <c r="I396" t="s">
        <v>2546</v>
      </c>
      <c r="J396" t="s">
        <v>3838</v>
      </c>
      <c r="L396" t="s">
        <v>3936</v>
      </c>
      <c r="M396">
        <v>94805</v>
      </c>
      <c r="N396" t="s">
        <v>4340</v>
      </c>
      <c r="O396" s="2336" t="s">
        <v>4985</v>
      </c>
    </row>
    <row r="397" spans="4:15">
      <c r="D397" s="59" t="s">
        <v>4809</v>
      </c>
      <c r="E397" t="s">
        <v>4810</v>
      </c>
      <c r="F397" s="10"/>
      <c r="G397" t="s">
        <v>2991</v>
      </c>
      <c r="I397" t="s">
        <v>3226</v>
      </c>
      <c r="J397" t="s">
        <v>4220</v>
      </c>
      <c r="L397" t="s">
        <v>3915</v>
      </c>
      <c r="M397">
        <v>76133</v>
      </c>
      <c r="N397" t="s">
        <v>4341</v>
      </c>
      <c r="O397" s="2336" t="s">
        <v>4986</v>
      </c>
    </row>
    <row r="398" spans="4:15">
      <c r="D398" t="s">
        <v>4811</v>
      </c>
      <c r="E398" t="s">
        <v>4812</v>
      </c>
      <c r="F398" s="10"/>
      <c r="G398" t="s">
        <v>2992</v>
      </c>
      <c r="H398" t="s">
        <v>2920</v>
      </c>
      <c r="I398" t="s">
        <v>2547</v>
      </c>
      <c r="J398" t="s">
        <v>3839</v>
      </c>
      <c r="L398" t="s">
        <v>3915</v>
      </c>
      <c r="M398">
        <v>85577</v>
      </c>
      <c r="N398" t="s">
        <v>4342</v>
      </c>
      <c r="O398" t="s">
        <v>4987</v>
      </c>
    </row>
    <row r="399" spans="4:15">
      <c r="D399" t="s">
        <v>4813</v>
      </c>
      <c r="E399" t="s">
        <v>4814</v>
      </c>
      <c r="F399" s="10"/>
      <c r="G399" t="s">
        <v>2125</v>
      </c>
      <c r="I399" t="s">
        <v>2548</v>
      </c>
      <c r="J399" t="s">
        <v>3840</v>
      </c>
      <c r="L399" t="s">
        <v>3928</v>
      </c>
      <c r="M399" t="s">
        <v>4087</v>
      </c>
      <c r="N399">
        <f>81-3-5734-2851</f>
        <v>-8507</v>
      </c>
      <c r="O399" t="s">
        <v>4988</v>
      </c>
    </row>
    <row r="400" spans="4:15">
      <c r="D400" t="s">
        <v>4815</v>
      </c>
      <c r="E400" t="s">
        <v>4816</v>
      </c>
      <c r="F400" s="10"/>
      <c r="G400" t="s">
        <v>2125</v>
      </c>
      <c r="I400" t="s">
        <v>2548</v>
      </c>
      <c r="J400" t="s">
        <v>3841</v>
      </c>
      <c r="L400" t="s">
        <v>3928</v>
      </c>
      <c r="M400" t="s">
        <v>4088</v>
      </c>
      <c r="N400">
        <f>8-3-5734-2851</f>
        <v>-8580</v>
      </c>
      <c r="O400" t="s">
        <v>4989</v>
      </c>
    </row>
    <row r="401" spans="4:15">
      <c r="D401" s="59" t="s">
        <v>4817</v>
      </c>
      <c r="E401" t="s">
        <v>4818</v>
      </c>
      <c r="F401" s="10"/>
      <c r="G401" t="s">
        <v>2993</v>
      </c>
      <c r="I401" t="s">
        <v>2549</v>
      </c>
      <c r="J401" t="s">
        <v>3794</v>
      </c>
      <c r="L401" t="s">
        <v>3936</v>
      </c>
      <c r="M401">
        <v>31077</v>
      </c>
      <c r="N401" t="s">
        <v>4343</v>
      </c>
      <c r="O401" s="2336" t="s">
        <v>4990</v>
      </c>
    </row>
    <row r="402" spans="4:15">
      <c r="D402" t="s">
        <v>4819</v>
      </c>
      <c r="E402" t="s">
        <v>4820</v>
      </c>
      <c r="F402" s="10"/>
      <c r="G402" t="s">
        <v>2994</v>
      </c>
      <c r="I402" t="s">
        <v>2550</v>
      </c>
      <c r="J402" t="s">
        <v>3842</v>
      </c>
      <c r="L402" t="s">
        <v>3962</v>
      </c>
      <c r="M402">
        <v>6680</v>
      </c>
      <c r="N402" t="s">
        <v>4344</v>
      </c>
      <c r="O402" t="s">
        <v>4991</v>
      </c>
    </row>
    <row r="403" spans="4:15">
      <c r="D403" t="s">
        <v>4821</v>
      </c>
      <c r="E403" t="s">
        <v>4822</v>
      </c>
      <c r="F403" s="10"/>
      <c r="G403" t="s">
        <v>2994</v>
      </c>
      <c r="I403" t="s">
        <v>2550</v>
      </c>
      <c r="J403" t="s">
        <v>3842</v>
      </c>
      <c r="L403" t="s">
        <v>3962</v>
      </c>
      <c r="M403">
        <v>6680</v>
      </c>
      <c r="N403" t="s">
        <v>4344</v>
      </c>
      <c r="O403" t="s">
        <v>4992</v>
      </c>
    </row>
    <row r="404" spans="4:15">
      <c r="D404" t="s">
        <v>4823</v>
      </c>
      <c r="E404" t="s">
        <v>4824</v>
      </c>
      <c r="F404" s="10"/>
      <c r="G404" t="s">
        <v>2558</v>
      </c>
      <c r="I404" t="s">
        <v>3255</v>
      </c>
      <c r="J404" t="s">
        <v>3763</v>
      </c>
      <c r="L404" t="s">
        <v>3936</v>
      </c>
      <c r="M404">
        <v>91128</v>
      </c>
      <c r="N404" t="s">
        <v>4345</v>
      </c>
      <c r="O404" t="s">
        <v>4993</v>
      </c>
    </row>
    <row r="405" spans="4:15">
      <c r="D405" t="s">
        <v>1844</v>
      </c>
      <c r="E405" t="s">
        <v>1845</v>
      </c>
      <c r="F405" s="10"/>
      <c r="G405" t="s">
        <v>2093</v>
      </c>
      <c r="H405" t="s">
        <v>2745</v>
      </c>
      <c r="I405" t="s">
        <v>3101</v>
      </c>
      <c r="J405" t="s">
        <v>3302</v>
      </c>
      <c r="L405" t="s">
        <v>3915</v>
      </c>
      <c r="M405">
        <v>76344</v>
      </c>
      <c r="N405" t="s">
        <v>4346</v>
      </c>
      <c r="O405" t="s">
        <v>4994</v>
      </c>
    </row>
    <row r="406" spans="4:15">
      <c r="D406" t="s">
        <v>1846</v>
      </c>
      <c r="E406" t="s">
        <v>1693</v>
      </c>
      <c r="F406" s="10"/>
      <c r="G406" t="s">
        <v>2995</v>
      </c>
      <c r="H406" t="s">
        <v>2921</v>
      </c>
      <c r="I406" t="s">
        <v>2613</v>
      </c>
      <c r="J406" t="s">
        <v>3843</v>
      </c>
      <c r="L406" t="s">
        <v>3982</v>
      </c>
      <c r="M406" t="s">
        <v>4089</v>
      </c>
      <c r="N406" t="s">
        <v>4347</v>
      </c>
      <c r="O406" s="2336" t="s">
        <v>4995</v>
      </c>
    </row>
    <row r="407" spans="4:15">
      <c r="D407" t="s">
        <v>1847</v>
      </c>
      <c r="E407" t="s">
        <v>1848</v>
      </c>
      <c r="F407" s="10"/>
      <c r="G407" t="s">
        <v>2955</v>
      </c>
      <c r="H407" t="s">
        <v>2743</v>
      </c>
      <c r="I407" t="s">
        <v>2731</v>
      </c>
      <c r="J407" t="s">
        <v>3310</v>
      </c>
      <c r="L407" t="s">
        <v>3983</v>
      </c>
      <c r="M407" t="s">
        <v>4090</v>
      </c>
      <c r="N407">
        <v>2077357053</v>
      </c>
      <c r="O407" t="s">
        <v>4996</v>
      </c>
    </row>
    <row r="408" spans="4:15">
      <c r="D408" t="s">
        <v>1849</v>
      </c>
      <c r="E408" t="s">
        <v>1850</v>
      </c>
      <c r="F408" s="10"/>
      <c r="G408" t="s">
        <v>2996</v>
      </c>
      <c r="H408" t="s">
        <v>2922</v>
      </c>
      <c r="I408" t="s">
        <v>2614</v>
      </c>
      <c r="J408" t="s">
        <v>3844</v>
      </c>
      <c r="L408" t="s">
        <v>3944</v>
      </c>
      <c r="M408" t="s">
        <v>4091</v>
      </c>
      <c r="N408" t="s">
        <v>4348</v>
      </c>
      <c r="O408" t="s">
        <v>4997</v>
      </c>
    </row>
    <row r="409" spans="4:15">
      <c r="D409" t="s">
        <v>1851</v>
      </c>
      <c r="E409" t="s">
        <v>1852</v>
      </c>
      <c r="F409" s="10"/>
      <c r="G409" t="s">
        <v>2997</v>
      </c>
      <c r="I409" t="s">
        <v>2615</v>
      </c>
      <c r="J409" t="s">
        <v>3845</v>
      </c>
      <c r="L409" t="s">
        <v>3914</v>
      </c>
      <c r="M409">
        <v>47522</v>
      </c>
      <c r="N409" t="s">
        <v>4349</v>
      </c>
      <c r="O409" t="s">
        <v>4998</v>
      </c>
    </row>
    <row r="410" spans="4:15">
      <c r="D410" t="s">
        <v>1853</v>
      </c>
      <c r="E410" t="s">
        <v>1854</v>
      </c>
      <c r="F410" s="10"/>
      <c r="G410" t="s">
        <v>2998</v>
      </c>
      <c r="H410" t="s">
        <v>2923</v>
      </c>
      <c r="J410" t="s">
        <v>3752</v>
      </c>
      <c r="L410" t="s">
        <v>3943</v>
      </c>
      <c r="M410" t="s">
        <v>4092</v>
      </c>
      <c r="N410" t="s">
        <v>4350</v>
      </c>
      <c r="O410" s="2336" t="s">
        <v>4999</v>
      </c>
    </row>
    <row r="411" spans="4:15">
      <c r="D411" t="s">
        <v>1855</v>
      </c>
      <c r="E411" t="s">
        <v>1856</v>
      </c>
      <c r="F411" s="10"/>
      <c r="G411" t="s">
        <v>2135</v>
      </c>
      <c r="I411" t="s">
        <v>3153</v>
      </c>
      <c r="J411" t="s">
        <v>3846</v>
      </c>
      <c r="L411" t="s">
        <v>3914</v>
      </c>
      <c r="M411">
        <v>1915</v>
      </c>
      <c r="N411" t="s">
        <v>4351</v>
      </c>
      <c r="O411" s="2336" t="s">
        <v>5000</v>
      </c>
    </row>
    <row r="412" spans="4:15">
      <c r="D412" t="s">
        <v>1857</v>
      </c>
      <c r="E412" t="s">
        <v>1858</v>
      </c>
      <c r="F412" s="10"/>
      <c r="G412" t="s">
        <v>2999</v>
      </c>
      <c r="I412" t="s">
        <v>2616</v>
      </c>
      <c r="J412" t="s">
        <v>3847</v>
      </c>
      <c r="L412" t="s">
        <v>3914</v>
      </c>
      <c r="M412">
        <v>22122</v>
      </c>
      <c r="N412" t="s">
        <v>4352</v>
      </c>
      <c r="O412" t="s">
        <v>5001</v>
      </c>
    </row>
    <row r="413" spans="4:15">
      <c r="D413" t="s">
        <v>1859</v>
      </c>
      <c r="E413" t="s">
        <v>1485</v>
      </c>
      <c r="F413" s="10"/>
      <c r="G413" t="s">
        <v>2093</v>
      </c>
      <c r="H413" t="s">
        <v>2924</v>
      </c>
      <c r="I413" t="s">
        <v>3101</v>
      </c>
      <c r="J413" t="s">
        <v>3302</v>
      </c>
      <c r="L413" t="s">
        <v>3915</v>
      </c>
      <c r="M413">
        <v>76344</v>
      </c>
      <c r="N413" t="s">
        <v>4353</v>
      </c>
      <c r="O413" s="2336" t="s">
        <v>5002</v>
      </c>
    </row>
    <row r="414" spans="4:15">
      <c r="D414" t="s">
        <v>1860</v>
      </c>
      <c r="E414" t="s">
        <v>1861</v>
      </c>
      <c r="F414" s="10"/>
      <c r="G414" t="s">
        <v>2151</v>
      </c>
      <c r="I414" t="s">
        <v>2617</v>
      </c>
      <c r="J414" t="s">
        <v>3848</v>
      </c>
      <c r="L414" t="s">
        <v>3913</v>
      </c>
      <c r="M414" t="s">
        <v>4093</v>
      </c>
      <c r="N414">
        <v>78314164816</v>
      </c>
      <c r="O414" t="s">
        <v>5003</v>
      </c>
    </row>
    <row r="415" spans="4:15">
      <c r="D415" t="s">
        <v>1862</v>
      </c>
      <c r="E415" t="s">
        <v>1863</v>
      </c>
      <c r="F415" s="10"/>
      <c r="G415" t="s">
        <v>3000</v>
      </c>
      <c r="I415" t="s">
        <v>2618</v>
      </c>
      <c r="J415" t="s">
        <v>3848</v>
      </c>
      <c r="L415" t="s">
        <v>3913</v>
      </c>
      <c r="M415" t="s">
        <v>4093</v>
      </c>
      <c r="N415">
        <v>783124164816</v>
      </c>
      <c r="O415" t="s">
        <v>5004</v>
      </c>
    </row>
    <row r="416" spans="4:15">
      <c r="D416" t="s">
        <v>1864</v>
      </c>
      <c r="E416" t="s">
        <v>1865</v>
      </c>
      <c r="F416" s="10"/>
      <c r="G416" t="s">
        <v>2584</v>
      </c>
      <c r="H416" t="s">
        <v>2925</v>
      </c>
      <c r="I416" t="s">
        <v>2619</v>
      </c>
      <c r="J416" t="s">
        <v>3849</v>
      </c>
      <c r="L416" t="s">
        <v>3914</v>
      </c>
      <c r="M416" t="s">
        <v>4094</v>
      </c>
      <c r="N416" t="s">
        <v>4354</v>
      </c>
      <c r="O416" t="s">
        <v>5005</v>
      </c>
    </row>
    <row r="417" spans="4:15">
      <c r="D417" t="s">
        <v>1866</v>
      </c>
      <c r="E417" t="s">
        <v>1867</v>
      </c>
      <c r="F417" s="10"/>
      <c r="G417" t="s">
        <v>2996</v>
      </c>
      <c r="H417" t="s">
        <v>2926</v>
      </c>
      <c r="I417" t="s">
        <v>2620</v>
      </c>
      <c r="J417" t="s">
        <v>3850</v>
      </c>
      <c r="L417" t="s">
        <v>3928</v>
      </c>
      <c r="M417" t="s">
        <v>4091</v>
      </c>
      <c r="N417">
        <f>81-572-58-2265</f>
        <v>-2814</v>
      </c>
      <c r="O417" t="s">
        <v>5006</v>
      </c>
    </row>
    <row r="418" spans="4:15">
      <c r="D418" t="s">
        <v>1868</v>
      </c>
      <c r="E418" t="s">
        <v>1667</v>
      </c>
      <c r="F418" s="10"/>
      <c r="G418" t="s">
        <v>2093</v>
      </c>
      <c r="H418" t="s">
        <v>2745</v>
      </c>
      <c r="I418" t="s">
        <v>3101</v>
      </c>
      <c r="J418" t="s">
        <v>3302</v>
      </c>
      <c r="L418" t="s">
        <v>3915</v>
      </c>
      <c r="M418">
        <v>76344</v>
      </c>
      <c r="N418" t="s">
        <v>4355</v>
      </c>
      <c r="O418" s="2336" t="s">
        <v>5007</v>
      </c>
    </row>
    <row r="419" spans="4:15">
      <c r="D419" t="s">
        <v>1869</v>
      </c>
      <c r="E419" t="s">
        <v>1870</v>
      </c>
      <c r="F419" s="10"/>
      <c r="G419" t="s">
        <v>2093</v>
      </c>
      <c r="H419" t="s">
        <v>2745</v>
      </c>
      <c r="I419" t="s">
        <v>3101</v>
      </c>
      <c r="J419" t="s">
        <v>3302</v>
      </c>
      <c r="L419" t="s">
        <v>3915</v>
      </c>
      <c r="M419">
        <v>76344</v>
      </c>
      <c r="N419" t="s">
        <v>4356</v>
      </c>
      <c r="O419" s="2336" t="s">
        <v>5008</v>
      </c>
    </row>
    <row r="420" spans="4:15">
      <c r="D420" t="s">
        <v>1871</v>
      </c>
      <c r="E420" t="s">
        <v>1872</v>
      </c>
      <c r="F420" s="10"/>
      <c r="G420" t="s">
        <v>2093</v>
      </c>
      <c r="H420" t="s">
        <v>2745</v>
      </c>
      <c r="I420" t="s">
        <v>3101</v>
      </c>
      <c r="J420" t="s">
        <v>3302</v>
      </c>
      <c r="L420" t="s">
        <v>3915</v>
      </c>
      <c r="M420">
        <v>76344</v>
      </c>
      <c r="N420" t="s">
        <v>4357</v>
      </c>
      <c r="O420" s="2336" t="s">
        <v>5009</v>
      </c>
    </row>
    <row r="421" spans="4:15">
      <c r="D421" t="s">
        <v>1873</v>
      </c>
      <c r="E421" t="s">
        <v>1874</v>
      </c>
      <c r="F421" s="10"/>
      <c r="G421" t="s">
        <v>3001</v>
      </c>
      <c r="H421" t="s">
        <v>2927</v>
      </c>
      <c r="I421" t="s">
        <v>2621</v>
      </c>
      <c r="J421" t="s">
        <v>3851</v>
      </c>
      <c r="L421" t="s">
        <v>3915</v>
      </c>
      <c r="M421" t="s">
        <v>4095</v>
      </c>
      <c r="N421" t="s">
        <v>4358</v>
      </c>
      <c r="O421" t="s">
        <v>5010</v>
      </c>
    </row>
    <row r="422" spans="4:15">
      <c r="D422" t="s">
        <v>1875</v>
      </c>
      <c r="E422" t="s">
        <v>1876</v>
      </c>
      <c r="F422" s="10"/>
      <c r="G422" t="s">
        <v>3002</v>
      </c>
      <c r="H422" t="s">
        <v>2859</v>
      </c>
      <c r="I422" t="s">
        <v>2622</v>
      </c>
      <c r="J422" t="s">
        <v>3831</v>
      </c>
      <c r="L422" t="s">
        <v>3977</v>
      </c>
      <c r="M422" t="s">
        <v>4096</v>
      </c>
      <c r="N422">
        <f>82-2-2123-4732</f>
        <v>-6775</v>
      </c>
      <c r="O422" t="s">
        <v>5011</v>
      </c>
    </row>
    <row r="423" spans="4:15">
      <c r="D423" t="s">
        <v>1877</v>
      </c>
      <c r="E423" t="s">
        <v>1878</v>
      </c>
      <c r="F423" s="10"/>
      <c r="G423" t="s">
        <v>3003</v>
      </c>
      <c r="H423" t="s">
        <v>2928</v>
      </c>
      <c r="I423" t="s">
        <v>2623</v>
      </c>
      <c r="J423" t="s">
        <v>3852</v>
      </c>
      <c r="L423" t="s">
        <v>3914</v>
      </c>
      <c r="M423">
        <v>23503</v>
      </c>
      <c r="N423" t="s">
        <v>4359</v>
      </c>
      <c r="O423" t="s">
        <v>5012</v>
      </c>
    </row>
    <row r="424" spans="4:15">
      <c r="D424" t="s">
        <v>1879</v>
      </c>
      <c r="E424" t="s">
        <v>1880</v>
      </c>
      <c r="F424" s="10"/>
      <c r="G424" t="s">
        <v>3004</v>
      </c>
      <c r="H424" t="s">
        <v>2929</v>
      </c>
      <c r="I424" t="s">
        <v>2624</v>
      </c>
      <c r="J424" t="s">
        <v>3760</v>
      </c>
      <c r="L424" t="s">
        <v>3915</v>
      </c>
      <c r="M424">
        <v>12489</v>
      </c>
      <c r="N424" t="s">
        <v>4360</v>
      </c>
      <c r="O424" t="s">
        <v>5013</v>
      </c>
    </row>
    <row r="425" spans="4:15">
      <c r="D425" t="s">
        <v>1881</v>
      </c>
      <c r="E425" t="s">
        <v>1882</v>
      </c>
      <c r="F425" s="10"/>
      <c r="G425" t="s">
        <v>3004</v>
      </c>
      <c r="H425" t="s">
        <v>2930</v>
      </c>
      <c r="I425" t="s">
        <v>2625</v>
      </c>
      <c r="J425" t="s">
        <v>3760</v>
      </c>
      <c r="L425" t="s">
        <v>3915</v>
      </c>
      <c r="M425">
        <v>12489</v>
      </c>
      <c r="N425" t="s">
        <v>4360</v>
      </c>
      <c r="O425" t="s">
        <v>5014</v>
      </c>
    </row>
    <row r="426" spans="4:15">
      <c r="D426" t="s">
        <v>1883</v>
      </c>
      <c r="E426" t="s">
        <v>1460</v>
      </c>
      <c r="F426" s="10"/>
      <c r="G426" t="s">
        <v>3005</v>
      </c>
      <c r="I426" t="s">
        <v>2626</v>
      </c>
      <c r="J426" t="s">
        <v>3316</v>
      </c>
      <c r="L426" t="s">
        <v>3913</v>
      </c>
      <c r="M426">
        <v>119999</v>
      </c>
      <c r="N426" t="s">
        <v>4361</v>
      </c>
      <c r="O426" t="s">
        <v>5015</v>
      </c>
    </row>
    <row r="427" spans="4:15">
      <c r="D427" s="59" t="s">
        <v>1884</v>
      </c>
      <c r="E427" t="s">
        <v>1885</v>
      </c>
      <c r="F427" s="10"/>
      <c r="G427" t="s">
        <v>3006</v>
      </c>
      <c r="I427" t="s">
        <v>2627</v>
      </c>
      <c r="J427" t="s">
        <v>3787</v>
      </c>
      <c r="L427" t="s">
        <v>3915</v>
      </c>
      <c r="M427">
        <v>64291</v>
      </c>
      <c r="N427" t="s">
        <v>4362</v>
      </c>
      <c r="O427" s="2336" t="s">
        <v>5016</v>
      </c>
    </row>
    <row r="428" spans="4:15">
      <c r="D428" t="s">
        <v>1886</v>
      </c>
      <c r="E428" t="s">
        <v>1347</v>
      </c>
      <c r="F428" s="10"/>
      <c r="G428" t="s">
        <v>3007</v>
      </c>
      <c r="H428" t="s">
        <v>2931</v>
      </c>
      <c r="I428" t="s">
        <v>2628</v>
      </c>
      <c r="J428" t="s">
        <v>3007</v>
      </c>
      <c r="L428" t="s">
        <v>3914</v>
      </c>
      <c r="M428">
        <v>36849</v>
      </c>
      <c r="N428" t="s">
        <v>4363</v>
      </c>
      <c r="O428" t="s">
        <v>5017</v>
      </c>
    </row>
    <row r="429" spans="4:15">
      <c r="D429" t="s">
        <v>1887</v>
      </c>
      <c r="E429" t="s">
        <v>1888</v>
      </c>
      <c r="F429" s="10"/>
      <c r="G429" t="s">
        <v>3008</v>
      </c>
      <c r="I429" t="s">
        <v>2629</v>
      </c>
      <c r="J429" t="s">
        <v>3853</v>
      </c>
      <c r="L429" t="s">
        <v>3914</v>
      </c>
      <c r="M429">
        <v>92688</v>
      </c>
      <c r="N429" t="s">
        <v>4364</v>
      </c>
      <c r="O429" t="s">
        <v>5018</v>
      </c>
    </row>
    <row r="430" spans="4:15">
      <c r="D430" t="s">
        <v>1889</v>
      </c>
      <c r="E430" t="s">
        <v>1890</v>
      </c>
      <c r="F430" s="10"/>
      <c r="G430" t="s">
        <v>3009</v>
      </c>
      <c r="I430" t="s">
        <v>2630</v>
      </c>
      <c r="J430" t="s">
        <v>3316</v>
      </c>
      <c r="L430" t="s">
        <v>3913</v>
      </c>
      <c r="M430">
        <v>119991</v>
      </c>
      <c r="N430" t="s">
        <v>4365</v>
      </c>
      <c r="O430" t="s">
        <v>5019</v>
      </c>
    </row>
    <row r="431" spans="4:15">
      <c r="D431" t="s">
        <v>1686</v>
      </c>
      <c r="E431" t="s">
        <v>1891</v>
      </c>
      <c r="F431" s="10"/>
      <c r="G431" t="s">
        <v>3010</v>
      </c>
      <c r="H431" t="s">
        <v>2932</v>
      </c>
      <c r="I431" t="s">
        <v>2631</v>
      </c>
      <c r="J431" t="s">
        <v>3854</v>
      </c>
      <c r="L431" t="s">
        <v>3984</v>
      </c>
      <c r="M431" t="s">
        <v>4097</v>
      </c>
      <c r="N431" t="s">
        <v>4366</v>
      </c>
      <c r="O431" t="s">
        <v>5020</v>
      </c>
    </row>
    <row r="432" spans="4:15">
      <c r="D432" t="s">
        <v>1892</v>
      </c>
      <c r="E432" t="s">
        <v>1421</v>
      </c>
      <c r="F432" s="10"/>
      <c r="G432" t="s">
        <v>3011</v>
      </c>
      <c r="H432" t="s">
        <v>2933</v>
      </c>
      <c r="I432" t="s">
        <v>2632</v>
      </c>
      <c r="J432" t="s">
        <v>3855</v>
      </c>
      <c r="L432" t="s">
        <v>3937</v>
      </c>
      <c r="M432">
        <v>13108</v>
      </c>
      <c r="N432" t="s">
        <v>4367</v>
      </c>
      <c r="O432" t="s">
        <v>5021</v>
      </c>
    </row>
    <row r="433" spans="4:15">
      <c r="D433" t="s">
        <v>1893</v>
      </c>
      <c r="E433" t="s">
        <v>1894</v>
      </c>
      <c r="F433" s="10"/>
      <c r="G433" t="s">
        <v>3012</v>
      </c>
      <c r="H433" t="s">
        <v>3265</v>
      </c>
      <c r="I433" t="s">
        <v>2633</v>
      </c>
      <c r="J433" t="s">
        <v>3856</v>
      </c>
      <c r="L433" t="s">
        <v>3936</v>
      </c>
      <c r="M433">
        <v>90010</v>
      </c>
      <c r="N433" t="s">
        <v>4368</v>
      </c>
      <c r="O433" t="s">
        <v>5022</v>
      </c>
    </row>
    <row r="434" spans="4:15">
      <c r="D434" t="s">
        <v>1895</v>
      </c>
      <c r="E434" t="s">
        <v>1896</v>
      </c>
      <c r="F434" s="10"/>
      <c r="G434" t="s">
        <v>3013</v>
      </c>
      <c r="H434" t="s">
        <v>3266</v>
      </c>
      <c r="I434" t="s">
        <v>2634</v>
      </c>
      <c r="J434" t="s">
        <v>3857</v>
      </c>
      <c r="L434" t="s">
        <v>3929</v>
      </c>
      <c r="M434" t="s">
        <v>4098</v>
      </c>
      <c r="N434" t="s">
        <v>4369</v>
      </c>
      <c r="O434" t="s">
        <v>5023</v>
      </c>
    </row>
    <row r="435" spans="4:15">
      <c r="D435" t="s">
        <v>1897</v>
      </c>
      <c r="E435" t="s">
        <v>1760</v>
      </c>
      <c r="F435" s="10"/>
      <c r="G435" t="s">
        <v>3004</v>
      </c>
      <c r="H435" t="s">
        <v>3267</v>
      </c>
      <c r="I435" t="s">
        <v>2635</v>
      </c>
      <c r="J435" t="s">
        <v>3858</v>
      </c>
      <c r="L435" t="s">
        <v>3915</v>
      </c>
      <c r="M435">
        <v>12489</v>
      </c>
      <c r="N435">
        <v>493063922643</v>
      </c>
      <c r="O435" t="s">
        <v>5024</v>
      </c>
    </row>
    <row r="436" spans="4:15">
      <c r="D436" t="s">
        <v>1898</v>
      </c>
      <c r="E436" t="s">
        <v>1310</v>
      </c>
      <c r="F436" s="10"/>
      <c r="G436" t="s">
        <v>3014</v>
      </c>
      <c r="I436" t="s">
        <v>2732</v>
      </c>
      <c r="J436" t="s">
        <v>3859</v>
      </c>
      <c r="L436" t="s">
        <v>3859</v>
      </c>
      <c r="M436" t="s">
        <v>4099</v>
      </c>
      <c r="N436" t="s">
        <v>4370</v>
      </c>
      <c r="O436" t="s">
        <v>5025</v>
      </c>
    </row>
    <row r="437" spans="4:15">
      <c r="D437" t="s">
        <v>1899</v>
      </c>
      <c r="E437" t="s">
        <v>1900</v>
      </c>
      <c r="F437" s="10"/>
      <c r="G437" t="s">
        <v>3015</v>
      </c>
      <c r="H437" t="s">
        <v>2750</v>
      </c>
      <c r="I437" t="s">
        <v>2636</v>
      </c>
      <c r="J437" t="s">
        <v>3297</v>
      </c>
      <c r="L437" t="s">
        <v>3914</v>
      </c>
      <c r="M437">
        <v>19104</v>
      </c>
      <c r="N437">
        <v>2158951014</v>
      </c>
      <c r="O437" t="s">
        <v>5026</v>
      </c>
    </row>
    <row r="438" spans="4:15">
      <c r="D438" t="s">
        <v>1523</v>
      </c>
      <c r="E438" t="s">
        <v>1901</v>
      </c>
      <c r="F438" s="10"/>
      <c r="G438" t="s">
        <v>3016</v>
      </c>
      <c r="H438" t="s">
        <v>2853</v>
      </c>
      <c r="I438" t="s">
        <v>3174</v>
      </c>
      <c r="J438" t="s">
        <v>3712</v>
      </c>
      <c r="L438" t="s">
        <v>3914</v>
      </c>
      <c r="M438">
        <v>1966</v>
      </c>
      <c r="N438" t="s">
        <v>4371</v>
      </c>
      <c r="O438" t="s">
        <v>5027</v>
      </c>
    </row>
    <row r="439" spans="4:15">
      <c r="D439" t="s">
        <v>1902</v>
      </c>
      <c r="E439" t="s">
        <v>4706</v>
      </c>
      <c r="F439" s="10"/>
      <c r="G439" t="s">
        <v>2955</v>
      </c>
      <c r="H439" t="s">
        <v>2743</v>
      </c>
      <c r="I439" t="s">
        <v>2637</v>
      </c>
      <c r="J439" t="s">
        <v>3310</v>
      </c>
      <c r="L439" t="s">
        <v>3912</v>
      </c>
      <c r="M439" t="s">
        <v>4083</v>
      </c>
      <c r="N439" t="s">
        <v>4372</v>
      </c>
      <c r="O439" t="s">
        <v>5028</v>
      </c>
    </row>
    <row r="440" spans="4:15">
      <c r="D440" t="s">
        <v>1903</v>
      </c>
      <c r="E440" t="s">
        <v>1357</v>
      </c>
      <c r="F440" s="10"/>
      <c r="G440" t="s">
        <v>2086</v>
      </c>
      <c r="I440" t="s">
        <v>2638</v>
      </c>
      <c r="J440" t="s">
        <v>3860</v>
      </c>
      <c r="L440" t="s">
        <v>3914</v>
      </c>
      <c r="M440" t="s">
        <v>4100</v>
      </c>
      <c r="N440" t="s">
        <v>4373</v>
      </c>
      <c r="O440" t="s">
        <v>5029</v>
      </c>
    </row>
    <row r="441" spans="4:15">
      <c r="D441" t="s">
        <v>1904</v>
      </c>
      <c r="E441" t="s">
        <v>1421</v>
      </c>
      <c r="F441" s="10"/>
      <c r="G441" t="s">
        <v>2086</v>
      </c>
      <c r="I441" t="s">
        <v>2639</v>
      </c>
      <c r="J441" t="s">
        <v>3860</v>
      </c>
      <c r="L441" t="s">
        <v>3914</v>
      </c>
      <c r="M441" t="s">
        <v>4100</v>
      </c>
      <c r="N441" t="s">
        <v>4374</v>
      </c>
      <c r="O441" t="s">
        <v>5030</v>
      </c>
    </row>
    <row r="442" spans="4:15">
      <c r="D442" t="s">
        <v>1905</v>
      </c>
      <c r="E442" t="s">
        <v>1906</v>
      </c>
      <c r="F442" s="10"/>
      <c r="G442" t="s">
        <v>2086</v>
      </c>
      <c r="I442" t="s">
        <v>2640</v>
      </c>
      <c r="J442" t="s">
        <v>3860</v>
      </c>
      <c r="L442" t="s">
        <v>3914</v>
      </c>
      <c r="M442" t="s">
        <v>4100</v>
      </c>
      <c r="N442" t="s">
        <v>4375</v>
      </c>
      <c r="O442" t="s">
        <v>5031</v>
      </c>
    </row>
    <row r="443" spans="4:15">
      <c r="D443" t="s">
        <v>1907</v>
      </c>
      <c r="E443" t="s">
        <v>1908</v>
      </c>
      <c r="F443" s="10"/>
      <c r="G443" t="s">
        <v>3017</v>
      </c>
      <c r="I443" t="s">
        <v>2641</v>
      </c>
      <c r="J443" t="s">
        <v>3861</v>
      </c>
      <c r="L443" t="s">
        <v>3979</v>
      </c>
      <c r="M443" t="s">
        <v>4101</v>
      </c>
      <c r="N443" t="s">
        <v>4376</v>
      </c>
      <c r="O443" t="s">
        <v>5032</v>
      </c>
    </row>
    <row r="444" spans="4:15">
      <c r="D444" t="s">
        <v>1909</v>
      </c>
      <c r="E444" t="s">
        <v>1910</v>
      </c>
      <c r="F444" s="10"/>
      <c r="G444" t="s">
        <v>3018</v>
      </c>
      <c r="I444" t="s">
        <v>2641</v>
      </c>
      <c r="J444" t="s">
        <v>3861</v>
      </c>
      <c r="L444" t="s">
        <v>3979</v>
      </c>
      <c r="M444" t="s">
        <v>4101</v>
      </c>
      <c r="N444" t="s">
        <v>4376</v>
      </c>
      <c r="O444" t="s">
        <v>5033</v>
      </c>
    </row>
    <row r="445" spans="4:15">
      <c r="D445" t="s">
        <v>1911</v>
      </c>
      <c r="E445" t="s">
        <v>1351</v>
      </c>
      <c r="F445" s="10"/>
      <c r="G445" t="s">
        <v>2980</v>
      </c>
      <c r="H445" t="s">
        <v>3268</v>
      </c>
      <c r="I445" t="s">
        <v>2642</v>
      </c>
      <c r="J445" t="s">
        <v>3862</v>
      </c>
      <c r="L445" t="s">
        <v>3940</v>
      </c>
      <c r="M445">
        <v>27587</v>
      </c>
      <c r="N445" t="s">
        <v>4377</v>
      </c>
      <c r="O445" t="s">
        <v>5034</v>
      </c>
    </row>
    <row r="446" spans="4:15">
      <c r="D446" t="s">
        <v>1703</v>
      </c>
      <c r="E446" t="s">
        <v>1912</v>
      </c>
      <c r="F446" s="10"/>
      <c r="G446" t="s">
        <v>3019</v>
      </c>
      <c r="I446" t="s">
        <v>2643</v>
      </c>
      <c r="J446" t="s">
        <v>3297</v>
      </c>
      <c r="L446" t="s">
        <v>3985</v>
      </c>
      <c r="M446">
        <v>19104</v>
      </c>
      <c r="N446" t="s">
        <v>4378</v>
      </c>
      <c r="O446" t="s">
        <v>5035</v>
      </c>
    </row>
    <row r="447" spans="4:15">
      <c r="D447" t="s">
        <v>1913</v>
      </c>
      <c r="E447" t="s">
        <v>1914</v>
      </c>
      <c r="F447" s="10"/>
      <c r="G447" t="s">
        <v>3020</v>
      </c>
      <c r="I447" t="s">
        <v>2644</v>
      </c>
      <c r="J447" t="s">
        <v>3763</v>
      </c>
      <c r="L447" t="s">
        <v>3936</v>
      </c>
      <c r="M447">
        <v>91761</v>
      </c>
      <c r="N447" t="s">
        <v>4379</v>
      </c>
      <c r="O447" t="s">
        <v>5036</v>
      </c>
    </row>
    <row r="448" spans="4:15">
      <c r="D448" t="s">
        <v>1915</v>
      </c>
      <c r="E448" t="s">
        <v>1916</v>
      </c>
      <c r="F448" s="10"/>
      <c r="G448" t="s">
        <v>3021</v>
      </c>
      <c r="I448" t="s">
        <v>2645</v>
      </c>
      <c r="J448" t="s">
        <v>3863</v>
      </c>
      <c r="L448" t="s">
        <v>3967</v>
      </c>
      <c r="M448">
        <v>45067</v>
      </c>
      <c r="N448">
        <v>238494397</v>
      </c>
      <c r="O448" t="s">
        <v>5037</v>
      </c>
    </row>
    <row r="449" spans="4:15">
      <c r="D449" t="s">
        <v>1917</v>
      </c>
      <c r="E449" t="s">
        <v>1542</v>
      </c>
      <c r="F449" s="10"/>
      <c r="G449" t="s">
        <v>3022</v>
      </c>
      <c r="H449" t="s">
        <v>3269</v>
      </c>
      <c r="I449" t="s">
        <v>2646</v>
      </c>
      <c r="J449" t="s">
        <v>3804</v>
      </c>
      <c r="L449" t="s">
        <v>3915</v>
      </c>
      <c r="M449">
        <v>86159</v>
      </c>
      <c r="N449" t="s">
        <v>4380</v>
      </c>
      <c r="O449" t="s">
        <v>5038</v>
      </c>
    </row>
    <row r="450" spans="4:15">
      <c r="D450" t="s">
        <v>1918</v>
      </c>
      <c r="E450" t="s">
        <v>1919</v>
      </c>
      <c r="F450" s="10"/>
      <c r="G450" t="s">
        <v>2959</v>
      </c>
      <c r="H450" t="s">
        <v>2786</v>
      </c>
      <c r="I450" t="s">
        <v>2647</v>
      </c>
      <c r="J450" t="s">
        <v>3864</v>
      </c>
      <c r="L450" t="s">
        <v>3914</v>
      </c>
      <c r="M450">
        <v>90245</v>
      </c>
      <c r="N450" t="s">
        <v>4381</v>
      </c>
      <c r="O450" t="s">
        <v>5039</v>
      </c>
    </row>
    <row r="451" spans="4:15">
      <c r="D451" t="s">
        <v>1920</v>
      </c>
      <c r="E451" t="s">
        <v>1921</v>
      </c>
      <c r="F451" s="10"/>
      <c r="G451" t="s">
        <v>3023</v>
      </c>
      <c r="H451" t="s">
        <v>3270</v>
      </c>
      <c r="I451" t="s">
        <v>2648</v>
      </c>
      <c r="J451" t="s">
        <v>3865</v>
      </c>
      <c r="L451" t="s">
        <v>3928</v>
      </c>
      <c r="M451" t="s">
        <v>4102</v>
      </c>
      <c r="N451">
        <f>81-89-927-8577</f>
        <v>-9512</v>
      </c>
      <c r="O451" t="s">
        <v>5040</v>
      </c>
    </row>
    <row r="452" spans="4:15">
      <c r="D452" t="s">
        <v>4673</v>
      </c>
      <c r="E452" t="s">
        <v>1922</v>
      </c>
      <c r="F452" s="10"/>
      <c r="G452" t="s">
        <v>2093</v>
      </c>
      <c r="H452" t="s">
        <v>2745</v>
      </c>
      <c r="I452" t="s">
        <v>3101</v>
      </c>
      <c r="J452" t="s">
        <v>3302</v>
      </c>
      <c r="L452" t="s">
        <v>3915</v>
      </c>
      <c r="M452">
        <v>76344</v>
      </c>
      <c r="N452" t="s">
        <v>4382</v>
      </c>
      <c r="O452" t="s">
        <v>5041</v>
      </c>
    </row>
    <row r="453" spans="4:15">
      <c r="D453" t="s">
        <v>1923</v>
      </c>
      <c r="E453" t="s">
        <v>1924</v>
      </c>
      <c r="F453" s="10"/>
      <c r="G453" t="s">
        <v>3024</v>
      </c>
      <c r="I453" t="s">
        <v>2649</v>
      </c>
      <c r="J453" t="s">
        <v>3866</v>
      </c>
      <c r="L453" t="s">
        <v>3915</v>
      </c>
      <c r="M453">
        <v>71083</v>
      </c>
      <c r="N453">
        <v>49703222156</v>
      </c>
      <c r="O453" t="s">
        <v>5042</v>
      </c>
    </row>
    <row r="454" spans="4:15">
      <c r="D454" t="s">
        <v>1925</v>
      </c>
      <c r="E454" t="s">
        <v>1926</v>
      </c>
      <c r="F454" s="10"/>
      <c r="G454" t="s">
        <v>3025</v>
      </c>
      <c r="H454" t="s">
        <v>2606</v>
      </c>
      <c r="I454" t="s">
        <v>2650</v>
      </c>
      <c r="J454" t="s">
        <v>3867</v>
      </c>
      <c r="L454" t="s">
        <v>3936</v>
      </c>
      <c r="M454">
        <v>45067</v>
      </c>
      <c r="N454" t="s">
        <v>4383</v>
      </c>
      <c r="O454" t="s">
        <v>5043</v>
      </c>
    </row>
    <row r="455" spans="4:15">
      <c r="D455" t="s">
        <v>1927</v>
      </c>
      <c r="E455" t="s">
        <v>1928</v>
      </c>
      <c r="F455" s="10"/>
      <c r="G455" t="s">
        <v>3026</v>
      </c>
      <c r="H455" t="s">
        <v>3271</v>
      </c>
      <c r="I455" t="s">
        <v>2651</v>
      </c>
      <c r="J455" t="s">
        <v>3868</v>
      </c>
      <c r="L455" t="s">
        <v>3914</v>
      </c>
      <c r="M455">
        <v>7030</v>
      </c>
      <c r="N455" t="s">
        <v>4384</v>
      </c>
      <c r="O455" t="s">
        <v>5044</v>
      </c>
    </row>
    <row r="456" spans="4:15">
      <c r="D456" t="s">
        <v>1923</v>
      </c>
      <c r="E456" t="s">
        <v>1318</v>
      </c>
      <c r="F456" s="10"/>
      <c r="G456" t="s">
        <v>3027</v>
      </c>
      <c r="I456" t="s">
        <v>3205</v>
      </c>
      <c r="J456" t="s">
        <v>3869</v>
      </c>
      <c r="L456" t="s">
        <v>3915</v>
      </c>
      <c r="M456">
        <v>76344</v>
      </c>
      <c r="N456" t="s">
        <v>4385</v>
      </c>
      <c r="O456" t="s">
        <v>5045</v>
      </c>
    </row>
    <row r="457" spans="4:15">
      <c r="D457" t="s">
        <v>1929</v>
      </c>
      <c r="E457" t="s">
        <v>1486</v>
      </c>
      <c r="F457" s="10"/>
      <c r="G457" t="s">
        <v>3027</v>
      </c>
      <c r="I457" t="s">
        <v>3205</v>
      </c>
      <c r="J457" t="s">
        <v>3302</v>
      </c>
      <c r="L457" t="s">
        <v>3915</v>
      </c>
      <c r="M457">
        <v>76344</v>
      </c>
      <c r="N457" t="s">
        <v>4386</v>
      </c>
      <c r="O457" t="s">
        <v>5046</v>
      </c>
    </row>
    <row r="458" spans="4:15">
      <c r="D458" t="s">
        <v>1930</v>
      </c>
      <c r="E458" t="s">
        <v>1931</v>
      </c>
      <c r="F458" s="10"/>
      <c r="G458" t="s">
        <v>3028</v>
      </c>
      <c r="I458" t="s">
        <v>2652</v>
      </c>
      <c r="J458" t="s">
        <v>3709</v>
      </c>
      <c r="L458" t="s">
        <v>3913</v>
      </c>
      <c r="M458">
        <v>603950</v>
      </c>
      <c r="N458" t="s">
        <v>4387</v>
      </c>
      <c r="O458" t="s">
        <v>5047</v>
      </c>
    </row>
    <row r="459" spans="4:15">
      <c r="D459" t="s">
        <v>1932</v>
      </c>
      <c r="E459" t="s">
        <v>1933</v>
      </c>
      <c r="F459" s="10"/>
      <c r="G459" t="s">
        <v>3029</v>
      </c>
      <c r="I459" t="s">
        <v>3192</v>
      </c>
      <c r="J459" t="s">
        <v>3725</v>
      </c>
      <c r="L459" t="s">
        <v>3915</v>
      </c>
      <c r="M459">
        <v>17489</v>
      </c>
      <c r="N459" t="s">
        <v>4388</v>
      </c>
      <c r="O459" s="2336" t="s">
        <v>5048</v>
      </c>
    </row>
    <row r="460" spans="4:15">
      <c r="D460" t="s">
        <v>1351</v>
      </c>
      <c r="E460" t="s">
        <v>1934</v>
      </c>
      <c r="F460" s="10"/>
      <c r="G460" t="s">
        <v>3030</v>
      </c>
      <c r="I460" t="s">
        <v>2653</v>
      </c>
      <c r="J460" t="s">
        <v>3870</v>
      </c>
      <c r="L460" t="s">
        <v>3914</v>
      </c>
      <c r="M460">
        <v>32207</v>
      </c>
      <c r="N460">
        <v>9043711957</v>
      </c>
      <c r="O460" t="s">
        <v>5049</v>
      </c>
    </row>
    <row r="461" spans="4:15">
      <c r="D461" t="s">
        <v>1935</v>
      </c>
      <c r="E461" t="s">
        <v>1936</v>
      </c>
      <c r="F461" s="10"/>
      <c r="G461" t="s">
        <v>3031</v>
      </c>
      <c r="H461" t="s">
        <v>3272</v>
      </c>
      <c r="I461" t="s">
        <v>2654</v>
      </c>
      <c r="J461" t="s">
        <v>3713</v>
      </c>
      <c r="L461" t="s">
        <v>3942</v>
      </c>
      <c r="M461" t="s">
        <v>4103</v>
      </c>
      <c r="N461" t="s">
        <v>4389</v>
      </c>
      <c r="O461" s="2336" t="s">
        <v>5050</v>
      </c>
    </row>
    <row r="462" spans="4:15">
      <c r="D462" t="s">
        <v>1937</v>
      </c>
      <c r="E462" t="s">
        <v>1938</v>
      </c>
      <c r="F462" s="10"/>
      <c r="G462" t="s">
        <v>3032</v>
      </c>
      <c r="I462" t="s">
        <v>2655</v>
      </c>
      <c r="J462" t="s">
        <v>3805</v>
      </c>
      <c r="L462" t="s">
        <v>3913</v>
      </c>
      <c r="M462">
        <v>630090</v>
      </c>
      <c r="N462" t="s">
        <v>4390</v>
      </c>
      <c r="O462" s="2336" t="s">
        <v>5051</v>
      </c>
    </row>
    <row r="463" spans="4:15">
      <c r="D463" t="s">
        <v>1939</v>
      </c>
      <c r="E463" t="s">
        <v>1940</v>
      </c>
      <c r="F463" s="10"/>
      <c r="G463" t="s">
        <v>3033</v>
      </c>
      <c r="H463" t="s">
        <v>3273</v>
      </c>
      <c r="I463" t="s">
        <v>1142</v>
      </c>
      <c r="J463" t="s">
        <v>3871</v>
      </c>
      <c r="L463" t="s">
        <v>3981</v>
      </c>
      <c r="M463">
        <v>247667</v>
      </c>
      <c r="N463" t="s">
        <v>4391</v>
      </c>
      <c r="O463" t="s">
        <v>5052</v>
      </c>
    </row>
    <row r="464" spans="4:15">
      <c r="D464" t="s">
        <v>1941</v>
      </c>
      <c r="E464" t="s">
        <v>1441</v>
      </c>
      <c r="F464" s="10"/>
      <c r="G464" t="s">
        <v>3034</v>
      </c>
      <c r="I464" t="s">
        <v>2656</v>
      </c>
      <c r="J464" t="s">
        <v>3872</v>
      </c>
      <c r="L464" t="s">
        <v>3986</v>
      </c>
      <c r="M464">
        <v>142432</v>
      </c>
      <c r="N464" t="s">
        <v>4392</v>
      </c>
      <c r="O464" t="s">
        <v>5053</v>
      </c>
    </row>
    <row r="465" spans="4:15">
      <c r="D465" t="s">
        <v>1942</v>
      </c>
      <c r="E465" t="s">
        <v>1943</v>
      </c>
      <c r="F465" s="10"/>
      <c r="G465" t="s">
        <v>3035</v>
      </c>
      <c r="H465" t="s">
        <v>3274</v>
      </c>
      <c r="I465" t="s">
        <v>2657</v>
      </c>
      <c r="J465" t="s">
        <v>3873</v>
      </c>
      <c r="L465" t="s">
        <v>3936</v>
      </c>
      <c r="M465">
        <v>51490</v>
      </c>
      <c r="N465">
        <v>326030543</v>
      </c>
      <c r="O465" t="s">
        <v>5054</v>
      </c>
    </row>
    <row r="466" spans="4:15">
      <c r="D466" t="s">
        <v>1944</v>
      </c>
      <c r="E466" t="s">
        <v>1945</v>
      </c>
      <c r="F466" s="10"/>
      <c r="G466" t="s">
        <v>3036</v>
      </c>
      <c r="I466" t="s">
        <v>2658</v>
      </c>
      <c r="J466" t="s">
        <v>3874</v>
      </c>
      <c r="L466" t="s">
        <v>3970</v>
      </c>
      <c r="M466" t="s">
        <v>4104</v>
      </c>
      <c r="N466" t="s">
        <v>4393</v>
      </c>
      <c r="O466" t="s">
        <v>5055</v>
      </c>
    </row>
    <row r="467" spans="4:15">
      <c r="D467" t="s">
        <v>1402</v>
      </c>
      <c r="E467" t="s">
        <v>1946</v>
      </c>
      <c r="F467" s="10"/>
      <c r="G467" t="s">
        <v>3037</v>
      </c>
      <c r="H467" t="s">
        <v>3275</v>
      </c>
      <c r="I467" t="s">
        <v>2659</v>
      </c>
      <c r="J467" t="s">
        <v>3875</v>
      </c>
      <c r="L467" t="s">
        <v>3914</v>
      </c>
      <c r="M467">
        <v>79409</v>
      </c>
      <c r="N467" t="s">
        <v>4394</v>
      </c>
      <c r="O467" t="s">
        <v>5056</v>
      </c>
    </row>
    <row r="468" spans="4:15">
      <c r="D468" t="s">
        <v>1947</v>
      </c>
      <c r="E468" t="s">
        <v>1485</v>
      </c>
      <c r="F468" s="10"/>
      <c r="G468" t="s">
        <v>3037</v>
      </c>
      <c r="H468" t="s">
        <v>3276</v>
      </c>
      <c r="I468" t="s">
        <v>2660</v>
      </c>
      <c r="J468" t="s">
        <v>3876</v>
      </c>
      <c r="L468" t="s">
        <v>3987</v>
      </c>
      <c r="M468" t="s">
        <v>4105</v>
      </c>
      <c r="N468" t="s">
        <v>4395</v>
      </c>
      <c r="O468" t="s">
        <v>5057</v>
      </c>
    </row>
    <row r="469" spans="4:15">
      <c r="D469" t="s">
        <v>1948</v>
      </c>
      <c r="E469" t="s">
        <v>1949</v>
      </c>
      <c r="F469" s="10"/>
      <c r="G469" t="s">
        <v>3038</v>
      </c>
      <c r="H469" t="s">
        <v>3277</v>
      </c>
      <c r="I469" t="s">
        <v>2661</v>
      </c>
      <c r="J469" t="s">
        <v>3877</v>
      </c>
      <c r="L469" t="s">
        <v>3951</v>
      </c>
      <c r="M469">
        <v>41100</v>
      </c>
      <c r="N469">
        <v>390592056224</v>
      </c>
      <c r="O469" t="s">
        <v>5058</v>
      </c>
    </row>
    <row r="470" spans="4:15">
      <c r="D470" t="s">
        <v>1950</v>
      </c>
      <c r="E470" t="s">
        <v>1951</v>
      </c>
      <c r="F470" s="10"/>
      <c r="G470" t="s">
        <v>3039</v>
      </c>
      <c r="H470" t="s">
        <v>3278</v>
      </c>
      <c r="I470" t="s">
        <v>2662</v>
      </c>
      <c r="J470" t="s">
        <v>3799</v>
      </c>
      <c r="L470" t="s">
        <v>3940</v>
      </c>
      <c r="M470">
        <v>20585</v>
      </c>
      <c r="N470" t="s">
        <v>4396</v>
      </c>
      <c r="O470" t="s">
        <v>5059</v>
      </c>
    </row>
    <row r="471" spans="4:15">
      <c r="D471" t="s">
        <v>1952</v>
      </c>
      <c r="E471" t="s">
        <v>1953</v>
      </c>
      <c r="F471" s="10"/>
      <c r="G471" t="s">
        <v>3040</v>
      </c>
      <c r="I471" t="s">
        <v>2663</v>
      </c>
      <c r="J471" t="s">
        <v>3815</v>
      </c>
      <c r="L471" t="s">
        <v>3944</v>
      </c>
      <c r="M471" t="s">
        <v>4074</v>
      </c>
      <c r="N471">
        <f>81-29-270-7561</f>
        <v>-7779</v>
      </c>
      <c r="O471" t="s">
        <v>5060</v>
      </c>
    </row>
    <row r="472" spans="4:15">
      <c r="D472" t="s">
        <v>1954</v>
      </c>
      <c r="E472" t="s">
        <v>1345</v>
      </c>
      <c r="F472" s="10"/>
      <c r="G472" t="s">
        <v>3041</v>
      </c>
      <c r="I472" t="s">
        <v>2664</v>
      </c>
      <c r="J472" t="s">
        <v>3878</v>
      </c>
      <c r="L472" t="s">
        <v>3914</v>
      </c>
      <c r="M472">
        <v>87505</v>
      </c>
      <c r="N472" s="2333" t="s">
        <v>4397</v>
      </c>
      <c r="O472" s="2336" t="s">
        <v>5061</v>
      </c>
    </row>
    <row r="473" spans="4:15">
      <c r="D473" t="s">
        <v>1955</v>
      </c>
      <c r="E473" t="s">
        <v>1351</v>
      </c>
      <c r="F473" s="10"/>
      <c r="G473" t="s">
        <v>5141</v>
      </c>
      <c r="I473" t="s">
        <v>2665</v>
      </c>
      <c r="J473" t="s">
        <v>3879</v>
      </c>
      <c r="L473" t="s">
        <v>3914</v>
      </c>
      <c r="M473">
        <v>20742</v>
      </c>
      <c r="N473" s="2333" t="s">
        <v>4398</v>
      </c>
      <c r="O473" s="2336" t="s">
        <v>5062</v>
      </c>
    </row>
    <row r="474" spans="4:15">
      <c r="D474" t="s">
        <v>1956</v>
      </c>
      <c r="E474" t="s">
        <v>1318</v>
      </c>
      <c r="F474" s="10"/>
      <c r="G474" t="s">
        <v>3042</v>
      </c>
      <c r="H474" t="s">
        <v>2740</v>
      </c>
      <c r="J474" t="s">
        <v>3293</v>
      </c>
      <c r="L474" t="s">
        <v>3918</v>
      </c>
      <c r="M474">
        <v>32000</v>
      </c>
      <c r="N474" s="2333" t="s">
        <v>4399</v>
      </c>
      <c r="O474" s="2336" t="s">
        <v>5063</v>
      </c>
    </row>
    <row r="475" spans="4:15">
      <c r="D475" t="s">
        <v>1738</v>
      </c>
      <c r="E475" t="s">
        <v>4717</v>
      </c>
      <c r="F475" s="10"/>
      <c r="G475" t="s">
        <v>3043</v>
      </c>
      <c r="I475" t="s">
        <v>2666</v>
      </c>
      <c r="J475" t="s">
        <v>3880</v>
      </c>
      <c r="L475" t="s">
        <v>3914</v>
      </c>
      <c r="M475">
        <v>94550</v>
      </c>
      <c r="N475" s="2333"/>
      <c r="O475" s="2336" t="s">
        <v>5064</v>
      </c>
    </row>
    <row r="476" spans="4:15">
      <c r="D476" t="s">
        <v>1957</v>
      </c>
      <c r="E476" t="s">
        <v>1934</v>
      </c>
      <c r="F476" s="10"/>
      <c r="G476" t="s">
        <v>3044</v>
      </c>
      <c r="I476" t="s">
        <v>2667</v>
      </c>
      <c r="J476" t="s">
        <v>3881</v>
      </c>
      <c r="L476" t="s">
        <v>3914</v>
      </c>
      <c r="M476">
        <v>90245</v>
      </c>
      <c r="N476" s="2333" t="s">
        <v>4400</v>
      </c>
      <c r="O476" s="2336" t="s">
        <v>5065</v>
      </c>
    </row>
    <row r="477" spans="4:15">
      <c r="D477" t="s">
        <v>1958</v>
      </c>
      <c r="E477" t="s">
        <v>1874</v>
      </c>
      <c r="F477" s="10"/>
      <c r="G477" t="s">
        <v>2164</v>
      </c>
      <c r="H477" t="s">
        <v>3279</v>
      </c>
      <c r="J477" t="s">
        <v>3882</v>
      </c>
      <c r="L477" t="s">
        <v>3914</v>
      </c>
      <c r="M477">
        <v>48109</v>
      </c>
      <c r="N477" s="2333" t="s">
        <v>4401</v>
      </c>
      <c r="O477" s="2336" t="s">
        <v>5066</v>
      </c>
    </row>
    <row r="478" spans="4:15">
      <c r="D478" t="s">
        <v>1959</v>
      </c>
      <c r="E478" t="s">
        <v>1357</v>
      </c>
      <c r="F478" s="10"/>
      <c r="G478" t="s">
        <v>3045</v>
      </c>
      <c r="I478" t="s">
        <v>2668</v>
      </c>
      <c r="J478" t="s">
        <v>3324</v>
      </c>
      <c r="L478" t="s">
        <v>3914</v>
      </c>
      <c r="M478">
        <v>94577</v>
      </c>
      <c r="N478" s="2333"/>
      <c r="O478" s="2336" t="s">
        <v>5067</v>
      </c>
    </row>
    <row r="479" spans="4:15">
      <c r="D479" t="s">
        <v>1960</v>
      </c>
      <c r="E479" t="s">
        <v>1961</v>
      </c>
      <c r="F479" s="10"/>
      <c r="G479" t="s">
        <v>3046</v>
      </c>
      <c r="J479" t="s">
        <v>3883</v>
      </c>
      <c r="L479" t="s">
        <v>3981</v>
      </c>
      <c r="N479" s="2333" t="s">
        <v>4402</v>
      </c>
      <c r="O479" s="2336" t="s">
        <v>5068</v>
      </c>
    </row>
    <row r="480" spans="4:15">
      <c r="D480" t="s">
        <v>1600</v>
      </c>
      <c r="E480" t="s">
        <v>1962</v>
      </c>
      <c r="F480" s="10"/>
      <c r="G480" t="s">
        <v>3047</v>
      </c>
      <c r="J480" t="s">
        <v>3884</v>
      </c>
      <c r="L480" t="s">
        <v>3988</v>
      </c>
      <c r="M480">
        <v>430074</v>
      </c>
      <c r="N480" s="2333" t="s">
        <v>4403</v>
      </c>
      <c r="O480" t="s">
        <v>5069</v>
      </c>
    </row>
    <row r="481" spans="4:15">
      <c r="D481" t="s">
        <v>1963</v>
      </c>
      <c r="E481" t="s">
        <v>1964</v>
      </c>
      <c r="F481" s="10"/>
      <c r="G481" t="s">
        <v>3047</v>
      </c>
      <c r="H481" t="s">
        <v>3280</v>
      </c>
      <c r="J481" t="s">
        <v>3884</v>
      </c>
      <c r="L481" t="s">
        <v>3988</v>
      </c>
      <c r="M481">
        <v>430074</v>
      </c>
      <c r="N481" s="2333" t="s">
        <v>4403</v>
      </c>
      <c r="O481" s="2336" t="s">
        <v>5070</v>
      </c>
    </row>
    <row r="482" spans="4:15">
      <c r="D482" t="s">
        <v>1965</v>
      </c>
      <c r="E482" t="s">
        <v>4706</v>
      </c>
      <c r="F482" s="10"/>
      <c r="G482" t="s">
        <v>3048</v>
      </c>
      <c r="I482" t="s">
        <v>2669</v>
      </c>
      <c r="J482" t="s">
        <v>3885</v>
      </c>
      <c r="L482" t="s">
        <v>3914</v>
      </c>
      <c r="M482" t="s">
        <v>4106</v>
      </c>
      <c r="N482" s="2333"/>
      <c r="O482" s="2336" t="s">
        <v>5071</v>
      </c>
    </row>
    <row r="483" spans="4:15">
      <c r="D483" t="s">
        <v>1376</v>
      </c>
      <c r="E483" t="s">
        <v>1966</v>
      </c>
      <c r="F483" s="10"/>
      <c r="G483" t="s">
        <v>3049</v>
      </c>
      <c r="I483" t="s">
        <v>2662</v>
      </c>
      <c r="J483" t="s">
        <v>3304</v>
      </c>
      <c r="L483" t="s">
        <v>3914</v>
      </c>
      <c r="M483">
        <v>20585</v>
      </c>
      <c r="N483" s="2333" t="s">
        <v>4404</v>
      </c>
      <c r="O483" s="2336" t="s">
        <v>5072</v>
      </c>
    </row>
    <row r="484" spans="4:15">
      <c r="D484" t="s">
        <v>1967</v>
      </c>
      <c r="E484" t="s">
        <v>1384</v>
      </c>
      <c r="F484" s="10"/>
      <c r="G484" t="s">
        <v>2974</v>
      </c>
      <c r="I484" t="s">
        <v>2670</v>
      </c>
      <c r="J484" t="s">
        <v>3886</v>
      </c>
      <c r="L484" t="s">
        <v>3914</v>
      </c>
      <c r="M484">
        <v>14850</v>
      </c>
      <c r="N484" s="2333"/>
      <c r="O484" s="2336" t="s">
        <v>5073</v>
      </c>
    </row>
    <row r="485" spans="4:15">
      <c r="D485" t="s">
        <v>1968</v>
      </c>
      <c r="E485" t="s">
        <v>1969</v>
      </c>
      <c r="F485" s="10"/>
      <c r="G485" t="s">
        <v>2974</v>
      </c>
      <c r="H485" t="s">
        <v>3281</v>
      </c>
      <c r="I485" t="s">
        <v>2671</v>
      </c>
      <c r="J485" t="s">
        <v>3886</v>
      </c>
      <c r="L485" t="s">
        <v>3914</v>
      </c>
      <c r="M485">
        <v>14850</v>
      </c>
      <c r="N485" s="2333" t="s">
        <v>4405</v>
      </c>
      <c r="O485" s="2336" t="s">
        <v>5074</v>
      </c>
    </row>
    <row r="486" spans="4:15">
      <c r="D486" t="s">
        <v>1347</v>
      </c>
      <c r="E486" t="s">
        <v>1970</v>
      </c>
      <c r="F486" s="10"/>
      <c r="G486" t="s">
        <v>2974</v>
      </c>
      <c r="I486" t="s">
        <v>2672</v>
      </c>
      <c r="J486" t="s">
        <v>3886</v>
      </c>
      <c r="L486" t="s">
        <v>3914</v>
      </c>
      <c r="M486">
        <v>14850</v>
      </c>
      <c r="N486" s="2333"/>
      <c r="O486" s="2336" t="s">
        <v>5075</v>
      </c>
    </row>
    <row r="487" spans="4:15">
      <c r="D487" t="s">
        <v>1971</v>
      </c>
      <c r="E487" t="s">
        <v>1972</v>
      </c>
      <c r="F487" s="10"/>
      <c r="G487" t="s">
        <v>2111</v>
      </c>
      <c r="I487" t="s">
        <v>2673</v>
      </c>
      <c r="J487" t="s">
        <v>3887</v>
      </c>
      <c r="L487" t="s">
        <v>3914</v>
      </c>
      <c r="M487">
        <v>87545</v>
      </c>
      <c r="N487" s="2333"/>
      <c r="O487" s="2336" t="s">
        <v>5076</v>
      </c>
    </row>
    <row r="488" spans="4:15">
      <c r="D488" t="s">
        <v>1973</v>
      </c>
      <c r="E488" t="s">
        <v>1571</v>
      </c>
      <c r="F488" s="10"/>
      <c r="G488" t="s">
        <v>3050</v>
      </c>
      <c r="I488" t="s">
        <v>2674</v>
      </c>
      <c r="J488" t="s">
        <v>3888</v>
      </c>
      <c r="L488" t="s">
        <v>3955</v>
      </c>
      <c r="M488">
        <v>61108</v>
      </c>
      <c r="N488" s="2333" t="s">
        <v>4406</v>
      </c>
      <c r="O488" s="2336" t="s">
        <v>5077</v>
      </c>
    </row>
    <row r="489" spans="4:15">
      <c r="D489" t="s">
        <v>1974</v>
      </c>
      <c r="E489" t="s">
        <v>1975</v>
      </c>
      <c r="F489" s="10"/>
      <c r="G489" t="s">
        <v>3051</v>
      </c>
      <c r="I489" t="s">
        <v>2675</v>
      </c>
      <c r="J489" t="s">
        <v>3889</v>
      </c>
      <c r="L489" t="s">
        <v>3989</v>
      </c>
      <c r="M489">
        <v>31261</v>
      </c>
      <c r="N489" s="2333" t="s">
        <v>4407</v>
      </c>
      <c r="O489" s="2336" t="s">
        <v>5078</v>
      </c>
    </row>
    <row r="490" spans="4:15">
      <c r="D490" t="s">
        <v>1976</v>
      </c>
      <c r="E490" t="s">
        <v>1919</v>
      </c>
      <c r="F490" s="10"/>
      <c r="G490" t="s">
        <v>3052</v>
      </c>
      <c r="I490" t="s">
        <v>2676</v>
      </c>
      <c r="J490" t="s">
        <v>3703</v>
      </c>
      <c r="L490" t="s">
        <v>3914</v>
      </c>
      <c r="M490">
        <v>87123</v>
      </c>
      <c r="N490" s="2333" t="s">
        <v>4408</v>
      </c>
      <c r="O490" s="2336" t="s">
        <v>5079</v>
      </c>
    </row>
    <row r="491" spans="4:15">
      <c r="D491" t="s">
        <v>1977</v>
      </c>
      <c r="E491" t="s">
        <v>1357</v>
      </c>
      <c r="F491" s="10"/>
      <c r="G491" t="s">
        <v>2086</v>
      </c>
      <c r="I491" t="s">
        <v>2677</v>
      </c>
      <c r="J491" t="s">
        <v>3304</v>
      </c>
      <c r="L491" t="s">
        <v>3914</v>
      </c>
      <c r="M491">
        <v>20375</v>
      </c>
      <c r="N491" s="2333" t="s">
        <v>4409</v>
      </c>
      <c r="O491" s="2336" t="s">
        <v>5080</v>
      </c>
    </row>
    <row r="492" spans="4:15">
      <c r="D492" t="s">
        <v>1978</v>
      </c>
      <c r="E492" t="s">
        <v>1401</v>
      </c>
      <c r="F492" s="10"/>
      <c r="G492" t="s">
        <v>3053</v>
      </c>
      <c r="J492" t="s">
        <v>3890</v>
      </c>
      <c r="L492" t="s">
        <v>3913</v>
      </c>
      <c r="M492">
        <v>620016</v>
      </c>
      <c r="N492" s="2333" t="s">
        <v>4410</v>
      </c>
      <c r="O492" s="2336" t="s">
        <v>5081</v>
      </c>
    </row>
    <row r="493" spans="4:15">
      <c r="D493" t="s">
        <v>1979</v>
      </c>
      <c r="E493" t="s">
        <v>1980</v>
      </c>
      <c r="F493" s="10"/>
      <c r="G493" t="s">
        <v>3054</v>
      </c>
      <c r="I493" t="s">
        <v>2678</v>
      </c>
      <c r="J493" t="s">
        <v>3312</v>
      </c>
      <c r="L493" t="s">
        <v>3928</v>
      </c>
      <c r="M493" t="s">
        <v>4010</v>
      </c>
      <c r="N493" s="2333"/>
      <c r="O493" s="2336" t="s">
        <v>5082</v>
      </c>
    </row>
    <row r="494" spans="4:15">
      <c r="D494" t="s">
        <v>1981</v>
      </c>
      <c r="E494" t="s">
        <v>1630</v>
      </c>
      <c r="F494" s="10"/>
      <c r="G494" t="s">
        <v>3000</v>
      </c>
      <c r="I494" t="s">
        <v>2679</v>
      </c>
      <c r="J494" t="s">
        <v>3709</v>
      </c>
      <c r="L494" t="s">
        <v>3913</v>
      </c>
      <c r="M494">
        <v>603950</v>
      </c>
      <c r="N494" s="2333"/>
      <c r="O494" s="2336" t="s">
        <v>5083</v>
      </c>
    </row>
    <row r="495" spans="4:15">
      <c r="D495" t="s">
        <v>1982</v>
      </c>
      <c r="E495" t="s">
        <v>1390</v>
      </c>
      <c r="F495" s="10"/>
      <c r="G495" t="s">
        <v>2158</v>
      </c>
      <c r="H495" t="s">
        <v>3000</v>
      </c>
      <c r="I495" t="s">
        <v>2680</v>
      </c>
      <c r="J495" t="s">
        <v>3709</v>
      </c>
      <c r="L495" t="s">
        <v>3913</v>
      </c>
      <c r="M495">
        <v>603006</v>
      </c>
      <c r="N495" s="2333"/>
      <c r="O495" t="s">
        <v>5084</v>
      </c>
    </row>
    <row r="496" spans="4:15">
      <c r="D496" t="s">
        <v>1983</v>
      </c>
      <c r="E496" t="s">
        <v>1984</v>
      </c>
      <c r="F496" s="10"/>
      <c r="G496" t="s">
        <v>3055</v>
      </c>
      <c r="J496" t="s">
        <v>3779</v>
      </c>
      <c r="L496" t="s">
        <v>3960</v>
      </c>
      <c r="N496" s="2333"/>
      <c r="O496" t="s">
        <v>5085</v>
      </c>
    </row>
    <row r="497" spans="4:15">
      <c r="D497" t="s">
        <v>1985</v>
      </c>
      <c r="E497" t="s">
        <v>1775</v>
      </c>
      <c r="F497" s="10"/>
      <c r="G497" t="s">
        <v>3056</v>
      </c>
      <c r="J497" t="s">
        <v>3891</v>
      </c>
      <c r="L497" t="s">
        <v>3936</v>
      </c>
      <c r="M497">
        <v>46500</v>
      </c>
      <c r="N497" s="2333"/>
      <c r="O497" s="2336" t="s">
        <v>5086</v>
      </c>
    </row>
    <row r="498" spans="4:15">
      <c r="D498" t="s">
        <v>1986</v>
      </c>
      <c r="E498" t="s">
        <v>1987</v>
      </c>
      <c r="F498" s="10"/>
      <c r="G498" t="s">
        <v>3056</v>
      </c>
      <c r="J498" t="s">
        <v>3891</v>
      </c>
      <c r="L498" t="s">
        <v>3936</v>
      </c>
      <c r="M498">
        <v>46500</v>
      </c>
      <c r="N498" s="2333"/>
      <c r="O498" s="2336" t="s">
        <v>5087</v>
      </c>
    </row>
    <row r="499" spans="4:15">
      <c r="D499" t="s">
        <v>1988</v>
      </c>
      <c r="E499" t="s">
        <v>1989</v>
      </c>
      <c r="F499" s="10"/>
      <c r="G499" t="s">
        <v>3057</v>
      </c>
      <c r="I499" t="s">
        <v>2681</v>
      </c>
      <c r="J499" t="s">
        <v>3834</v>
      </c>
      <c r="L499" t="s">
        <v>3947</v>
      </c>
      <c r="M499" t="s">
        <v>4107</v>
      </c>
      <c r="N499" s="2333" t="s">
        <v>4411</v>
      </c>
      <c r="O499" s="2336" t="s">
        <v>5088</v>
      </c>
    </row>
    <row r="500" spans="4:15">
      <c r="D500" t="s">
        <v>1990</v>
      </c>
      <c r="E500" t="s">
        <v>1460</v>
      </c>
      <c r="F500" s="10"/>
      <c r="G500" t="s">
        <v>3058</v>
      </c>
      <c r="I500" t="s">
        <v>2682</v>
      </c>
      <c r="J500" t="s">
        <v>3299</v>
      </c>
      <c r="L500" t="s">
        <v>3914</v>
      </c>
      <c r="M500">
        <v>22303</v>
      </c>
      <c r="N500" s="2333"/>
      <c r="O500" s="2336" t="s">
        <v>5089</v>
      </c>
    </row>
    <row r="501" spans="4:15">
      <c r="D501" t="s">
        <v>1991</v>
      </c>
      <c r="E501" t="s">
        <v>1992</v>
      </c>
      <c r="F501" s="10"/>
      <c r="G501" t="s">
        <v>3059</v>
      </c>
      <c r="I501" t="s">
        <v>2683</v>
      </c>
      <c r="J501" t="s">
        <v>3892</v>
      </c>
      <c r="L501" t="s">
        <v>3955</v>
      </c>
      <c r="M501">
        <v>61085</v>
      </c>
      <c r="N501" s="2333" t="s">
        <v>4412</v>
      </c>
      <c r="O501" s="2336" t="s">
        <v>5090</v>
      </c>
    </row>
    <row r="502" spans="4:15">
      <c r="D502" t="s">
        <v>1993</v>
      </c>
      <c r="E502" t="s">
        <v>1421</v>
      </c>
      <c r="F502" s="10"/>
      <c r="G502" t="s">
        <v>2101</v>
      </c>
      <c r="I502" t="s">
        <v>2684</v>
      </c>
      <c r="J502" t="s">
        <v>3703</v>
      </c>
      <c r="L502" t="s">
        <v>3914</v>
      </c>
      <c r="M502">
        <v>87111</v>
      </c>
      <c r="N502" s="2333"/>
      <c r="O502" s="2336" t="s">
        <v>5091</v>
      </c>
    </row>
    <row r="503" spans="4:15">
      <c r="D503" t="s">
        <v>1994</v>
      </c>
      <c r="E503" t="s">
        <v>1435</v>
      </c>
      <c r="F503" s="10"/>
      <c r="G503" t="s">
        <v>2955</v>
      </c>
      <c r="I503" t="s">
        <v>2733</v>
      </c>
      <c r="J503" t="s">
        <v>3310</v>
      </c>
      <c r="L503" t="s">
        <v>3912</v>
      </c>
      <c r="M503" t="s">
        <v>4108</v>
      </c>
      <c r="N503" s="2333"/>
      <c r="O503" s="2336" t="s">
        <v>5092</v>
      </c>
    </row>
    <row r="504" spans="4:15">
      <c r="D504" t="s">
        <v>1995</v>
      </c>
      <c r="E504" t="s">
        <v>1996</v>
      </c>
      <c r="F504" s="10"/>
      <c r="G504" t="s">
        <v>2145</v>
      </c>
      <c r="I504" t="s">
        <v>2685</v>
      </c>
      <c r="J504" t="s">
        <v>3703</v>
      </c>
      <c r="L504" t="s">
        <v>3914</v>
      </c>
      <c r="M504">
        <v>87102</v>
      </c>
      <c r="N504" s="2333"/>
      <c r="O504" s="2336" t="s">
        <v>5093</v>
      </c>
    </row>
    <row r="505" spans="4:15">
      <c r="D505" t="s">
        <v>1997</v>
      </c>
      <c r="E505" t="s">
        <v>1998</v>
      </c>
      <c r="F505" s="10"/>
      <c r="G505" t="s">
        <v>5132</v>
      </c>
      <c r="H505" t="s">
        <v>3282</v>
      </c>
      <c r="I505" t="s">
        <v>2734</v>
      </c>
      <c r="J505" t="s">
        <v>3893</v>
      </c>
      <c r="L505" t="s">
        <v>3914</v>
      </c>
      <c r="M505">
        <v>48828</v>
      </c>
      <c r="N505" s="2333" t="s">
        <v>4413</v>
      </c>
      <c r="O505" s="2336" t="s">
        <v>5094</v>
      </c>
    </row>
    <row r="506" spans="4:15">
      <c r="D506" t="s">
        <v>1999</v>
      </c>
      <c r="E506" t="s">
        <v>2000</v>
      </c>
      <c r="F506" s="10"/>
      <c r="G506" t="s">
        <v>3060</v>
      </c>
      <c r="H506" t="s">
        <v>2767</v>
      </c>
      <c r="I506" t="s">
        <v>2686</v>
      </c>
      <c r="J506" t="s">
        <v>3894</v>
      </c>
      <c r="L506" t="s">
        <v>3915</v>
      </c>
      <c r="M506">
        <v>48149</v>
      </c>
      <c r="N506" s="2333" t="s">
        <v>4414</v>
      </c>
      <c r="O506" s="2336" t="s">
        <v>5095</v>
      </c>
    </row>
    <row r="507" spans="4:15">
      <c r="D507" t="s">
        <v>2001</v>
      </c>
      <c r="E507" t="s">
        <v>2002</v>
      </c>
      <c r="F507" s="10"/>
      <c r="G507" t="s">
        <v>3061</v>
      </c>
      <c r="J507" t="s">
        <v>3895</v>
      </c>
      <c r="L507" t="s">
        <v>3951</v>
      </c>
      <c r="M507">
        <v>44</v>
      </c>
      <c r="N507" s="2333" t="s">
        <v>4415</v>
      </c>
      <c r="O507" s="2336" t="s">
        <v>5096</v>
      </c>
    </row>
    <row r="508" spans="4:15">
      <c r="D508" t="s">
        <v>2003</v>
      </c>
      <c r="E508" t="s">
        <v>2004</v>
      </c>
      <c r="F508" s="10"/>
      <c r="G508" t="s">
        <v>3062</v>
      </c>
      <c r="J508" t="s">
        <v>3831</v>
      </c>
      <c r="L508" t="s">
        <v>3956</v>
      </c>
      <c r="N508" s="2333" t="s">
        <v>4416</v>
      </c>
      <c r="O508" s="2336" t="s">
        <v>5097</v>
      </c>
    </row>
    <row r="509" spans="4:15">
      <c r="D509" t="s">
        <v>2005</v>
      </c>
      <c r="E509" t="s">
        <v>2006</v>
      </c>
      <c r="F509" s="10"/>
      <c r="G509" t="s">
        <v>2610</v>
      </c>
      <c r="I509" t="s">
        <v>2687</v>
      </c>
      <c r="J509" t="s">
        <v>3700</v>
      </c>
      <c r="L509" t="s">
        <v>3943</v>
      </c>
      <c r="M509" t="s">
        <v>4059</v>
      </c>
      <c r="N509" s="2333" t="s">
        <v>4417</v>
      </c>
      <c r="O509" s="2336" t="s">
        <v>5098</v>
      </c>
    </row>
    <row r="510" spans="4:15">
      <c r="D510" t="s">
        <v>2007</v>
      </c>
      <c r="E510" t="s">
        <v>2008</v>
      </c>
      <c r="F510" s="10"/>
      <c r="G510" t="s">
        <v>2610</v>
      </c>
      <c r="I510" t="s">
        <v>2688</v>
      </c>
      <c r="J510" t="s">
        <v>3700</v>
      </c>
      <c r="L510" t="s">
        <v>3943</v>
      </c>
      <c r="M510" t="s">
        <v>4059</v>
      </c>
      <c r="N510" s="2333" t="s">
        <v>4418</v>
      </c>
      <c r="O510" s="2336" t="s">
        <v>5099</v>
      </c>
    </row>
    <row r="511" spans="4:15">
      <c r="D511" t="s">
        <v>2009</v>
      </c>
      <c r="E511" t="s">
        <v>2010</v>
      </c>
      <c r="F511" s="10"/>
      <c r="G511" t="s">
        <v>2610</v>
      </c>
      <c r="I511" t="s">
        <v>2688</v>
      </c>
      <c r="J511" t="s">
        <v>3700</v>
      </c>
      <c r="L511" t="s">
        <v>3943</v>
      </c>
      <c r="M511" t="s">
        <v>4059</v>
      </c>
      <c r="N511" s="2333" t="s">
        <v>4419</v>
      </c>
      <c r="O511" s="2336" t="s">
        <v>5100</v>
      </c>
    </row>
    <row r="512" spans="4:15">
      <c r="D512" t="s">
        <v>2011</v>
      </c>
      <c r="E512" t="s">
        <v>2012</v>
      </c>
      <c r="F512" s="10"/>
      <c r="G512" t="s">
        <v>2610</v>
      </c>
      <c r="I512" t="s">
        <v>2689</v>
      </c>
      <c r="J512" t="s">
        <v>3700</v>
      </c>
      <c r="L512" t="s">
        <v>3943</v>
      </c>
      <c r="N512" s="2333" t="s">
        <v>4420</v>
      </c>
      <c r="O512" s="2336" t="s">
        <v>5101</v>
      </c>
    </row>
    <row r="513" spans="4:15">
      <c r="D513" t="s">
        <v>2013</v>
      </c>
      <c r="E513" t="s">
        <v>1421</v>
      </c>
      <c r="F513" s="10"/>
      <c r="G513" t="s">
        <v>2974</v>
      </c>
      <c r="I513" t="s">
        <v>2690</v>
      </c>
      <c r="J513" t="s">
        <v>3722</v>
      </c>
      <c r="L513" t="s">
        <v>3914</v>
      </c>
      <c r="M513">
        <v>14853</v>
      </c>
      <c r="N513" s="2333"/>
      <c r="O513" s="2336" t="s">
        <v>5102</v>
      </c>
    </row>
    <row r="514" spans="4:15">
      <c r="D514" t="s">
        <v>1577</v>
      </c>
      <c r="E514" t="s">
        <v>2014</v>
      </c>
      <c r="F514" s="10"/>
      <c r="G514" t="s">
        <v>3063</v>
      </c>
      <c r="I514" t="s">
        <v>2691</v>
      </c>
      <c r="J514" t="s">
        <v>3801</v>
      </c>
      <c r="L514" t="s">
        <v>3928</v>
      </c>
      <c r="M514" t="s">
        <v>4109</v>
      </c>
      <c r="N514" s="2333"/>
      <c r="O514" s="2336" t="s">
        <v>5103</v>
      </c>
    </row>
    <row r="515" spans="4:15">
      <c r="D515" t="s">
        <v>1391</v>
      </c>
      <c r="E515" t="s">
        <v>2015</v>
      </c>
      <c r="F515" s="10"/>
      <c r="G515" t="s">
        <v>3064</v>
      </c>
      <c r="I515" t="s">
        <v>2692</v>
      </c>
      <c r="J515" t="s">
        <v>3301</v>
      </c>
      <c r="L515" t="s">
        <v>3988</v>
      </c>
      <c r="M515">
        <v>100088</v>
      </c>
      <c r="N515" s="2333" t="s">
        <v>4421</v>
      </c>
    </row>
    <row r="516" spans="4:15">
      <c r="D516" t="s">
        <v>2016</v>
      </c>
      <c r="E516" t="s">
        <v>2017</v>
      </c>
      <c r="F516" s="10"/>
      <c r="G516" t="s">
        <v>3006</v>
      </c>
      <c r="I516" t="s">
        <v>2627</v>
      </c>
      <c r="J516" t="s">
        <v>3787</v>
      </c>
      <c r="L516" t="s">
        <v>3915</v>
      </c>
      <c r="M516">
        <v>64591</v>
      </c>
      <c r="N516" s="2333" t="s">
        <v>4422</v>
      </c>
      <c r="O516" s="2336" t="s">
        <v>5104</v>
      </c>
    </row>
    <row r="517" spans="4:15">
      <c r="D517" t="s">
        <v>2018</v>
      </c>
      <c r="E517" t="s">
        <v>1693</v>
      </c>
      <c r="F517" s="10"/>
      <c r="G517" t="s">
        <v>3065</v>
      </c>
      <c r="I517" t="s">
        <v>2693</v>
      </c>
      <c r="J517" t="s">
        <v>3896</v>
      </c>
      <c r="L517" t="s">
        <v>3970</v>
      </c>
      <c r="M517">
        <v>15704</v>
      </c>
      <c r="N517" s="2333"/>
      <c r="O517" s="2336" t="s">
        <v>5105</v>
      </c>
    </row>
    <row r="518" spans="4:15">
      <c r="D518" t="s">
        <v>2019</v>
      </c>
      <c r="E518" t="s">
        <v>1693</v>
      </c>
      <c r="F518" s="10"/>
      <c r="G518" t="s">
        <v>3066</v>
      </c>
      <c r="I518" t="s">
        <v>2694</v>
      </c>
      <c r="J518" t="s">
        <v>3897</v>
      </c>
      <c r="L518" t="s">
        <v>3970</v>
      </c>
      <c r="N518" s="2333" t="s">
        <v>4423</v>
      </c>
      <c r="O518" s="2336" t="s">
        <v>5106</v>
      </c>
    </row>
    <row r="519" spans="4:15">
      <c r="D519" t="s">
        <v>2020</v>
      </c>
      <c r="E519" t="s">
        <v>4707</v>
      </c>
      <c r="F519" s="10"/>
      <c r="G519" t="s">
        <v>2086</v>
      </c>
      <c r="J519" t="s">
        <v>3304</v>
      </c>
      <c r="L519" t="s">
        <v>3914</v>
      </c>
      <c r="N519" s="2333"/>
    </row>
    <row r="520" spans="4:15">
      <c r="D520" t="s">
        <v>1734</v>
      </c>
      <c r="E520" t="s">
        <v>2021</v>
      </c>
      <c r="G520" t="s">
        <v>3067</v>
      </c>
      <c r="I520" t="s">
        <v>2695</v>
      </c>
      <c r="J520" t="s">
        <v>3898</v>
      </c>
      <c r="L520" t="s">
        <v>3956</v>
      </c>
      <c r="M520" t="s">
        <v>4110</v>
      </c>
      <c r="N520" s="2333" t="s">
        <v>4424</v>
      </c>
      <c r="O520" s="2336" t="s">
        <v>5107</v>
      </c>
    </row>
    <row r="521" spans="4:15">
      <c r="D521" t="s">
        <v>2022</v>
      </c>
      <c r="E521" t="s">
        <v>1380</v>
      </c>
      <c r="G521" t="s">
        <v>3068</v>
      </c>
      <c r="L521" t="s">
        <v>3923</v>
      </c>
      <c r="N521" s="2333"/>
    </row>
    <row r="522" spans="4:15">
      <c r="D522" t="s">
        <v>2023</v>
      </c>
      <c r="E522" t="s">
        <v>2024</v>
      </c>
      <c r="G522" t="s">
        <v>3069</v>
      </c>
      <c r="I522" t="s">
        <v>2696</v>
      </c>
      <c r="J522" t="s">
        <v>3831</v>
      </c>
      <c r="L522" t="s">
        <v>3977</v>
      </c>
      <c r="N522" s="2333"/>
      <c r="O522" s="2336" t="s">
        <v>5108</v>
      </c>
    </row>
    <row r="523" spans="4:15">
      <c r="D523" t="s">
        <v>2025</v>
      </c>
      <c r="E523" t="s">
        <v>2026</v>
      </c>
      <c r="G523" t="s">
        <v>3070</v>
      </c>
      <c r="I523" t="s">
        <v>2697</v>
      </c>
      <c r="J523" t="s">
        <v>3899</v>
      </c>
      <c r="L523" t="s">
        <v>3914</v>
      </c>
      <c r="M523" t="s">
        <v>4111</v>
      </c>
      <c r="N523" s="2333" t="s">
        <v>4425</v>
      </c>
      <c r="O523" s="2336" t="s">
        <v>5109</v>
      </c>
    </row>
    <row r="524" spans="4:15">
      <c r="D524" t="s">
        <v>2027</v>
      </c>
      <c r="E524" t="s">
        <v>2028</v>
      </c>
      <c r="G524" t="s">
        <v>2967</v>
      </c>
      <c r="H524" t="s">
        <v>2786</v>
      </c>
      <c r="I524" t="s">
        <v>2698</v>
      </c>
      <c r="J524" t="s">
        <v>3822</v>
      </c>
      <c r="L524" t="s">
        <v>3956</v>
      </c>
      <c r="N524" s="2333" t="s">
        <v>4426</v>
      </c>
      <c r="O524" s="2336" t="s">
        <v>5110</v>
      </c>
    </row>
    <row r="525" spans="4:15">
      <c r="D525" t="s">
        <v>2029</v>
      </c>
      <c r="E525" t="s">
        <v>2030</v>
      </c>
      <c r="G525" t="s">
        <v>3071</v>
      </c>
      <c r="I525" t="s">
        <v>2699</v>
      </c>
      <c r="J525" t="s">
        <v>3900</v>
      </c>
      <c r="L525" t="s">
        <v>3914</v>
      </c>
      <c r="M525">
        <v>93555</v>
      </c>
      <c r="N525" s="2333" t="s">
        <v>4427</v>
      </c>
      <c r="O525" s="2336" t="s">
        <v>5111</v>
      </c>
    </row>
    <row r="526" spans="4:15">
      <c r="D526" t="s">
        <v>2031</v>
      </c>
      <c r="E526" t="s">
        <v>2032</v>
      </c>
      <c r="G526" t="s">
        <v>3072</v>
      </c>
      <c r="I526" t="s">
        <v>2700</v>
      </c>
      <c r="J526" t="s">
        <v>3901</v>
      </c>
      <c r="L526" t="s">
        <v>3958</v>
      </c>
      <c r="M526">
        <v>91248</v>
      </c>
      <c r="N526" s="2333" t="s">
        <v>4428</v>
      </c>
      <c r="O526" s="2336" t="s">
        <v>5112</v>
      </c>
    </row>
    <row r="527" spans="4:15">
      <c r="D527" t="s">
        <v>2033</v>
      </c>
      <c r="E527" t="s">
        <v>1785</v>
      </c>
      <c r="G527" t="s">
        <v>3073</v>
      </c>
      <c r="I527" t="s">
        <v>2701</v>
      </c>
      <c r="J527" t="s">
        <v>3902</v>
      </c>
      <c r="L527" t="s">
        <v>3936</v>
      </c>
      <c r="M527">
        <v>81000</v>
      </c>
      <c r="N527" s="2333"/>
      <c r="O527" s="2336" t="s">
        <v>5113</v>
      </c>
    </row>
    <row r="528" spans="4:15">
      <c r="D528" t="s">
        <v>2034</v>
      </c>
      <c r="E528" t="s">
        <v>2035</v>
      </c>
      <c r="G528" t="s">
        <v>2955</v>
      </c>
      <c r="I528" t="s">
        <v>2702</v>
      </c>
      <c r="J528" t="s">
        <v>3903</v>
      </c>
      <c r="L528" t="s">
        <v>3912</v>
      </c>
      <c r="M528" t="s">
        <v>4112</v>
      </c>
      <c r="N528" s="2333"/>
      <c r="O528" s="2336" t="s">
        <v>5114</v>
      </c>
    </row>
    <row r="529" spans="4:15">
      <c r="D529" t="s">
        <v>2036</v>
      </c>
      <c r="E529" t="s">
        <v>2037</v>
      </c>
      <c r="G529" t="s">
        <v>3074</v>
      </c>
      <c r="I529" t="s">
        <v>2703</v>
      </c>
      <c r="J529" t="s">
        <v>3904</v>
      </c>
      <c r="L529" t="s">
        <v>3981</v>
      </c>
      <c r="N529" s="2333" t="s">
        <v>4429</v>
      </c>
      <c r="O529" s="2336" t="s">
        <v>5115</v>
      </c>
    </row>
    <row r="530" spans="4:15">
      <c r="D530" t="s">
        <v>2038</v>
      </c>
      <c r="E530" t="s">
        <v>2039</v>
      </c>
      <c r="G530" t="s">
        <v>3075</v>
      </c>
      <c r="I530" t="s">
        <v>2704</v>
      </c>
      <c r="J530" t="s">
        <v>3887</v>
      </c>
      <c r="L530" t="s">
        <v>3914</v>
      </c>
      <c r="M530">
        <v>82544</v>
      </c>
      <c r="N530" s="2333" t="s">
        <v>4430</v>
      </c>
      <c r="O530" s="2336" t="s">
        <v>5116</v>
      </c>
    </row>
    <row r="531" spans="4:15">
      <c r="D531" t="s">
        <v>4671</v>
      </c>
      <c r="E531" t="s">
        <v>2040</v>
      </c>
      <c r="G531" t="s">
        <v>3076</v>
      </c>
      <c r="I531" t="s">
        <v>2705</v>
      </c>
      <c r="J531" t="s">
        <v>3905</v>
      </c>
      <c r="L531" t="s">
        <v>3914</v>
      </c>
      <c r="M531">
        <v>20814</v>
      </c>
      <c r="N531" s="2333" t="s">
        <v>4431</v>
      </c>
      <c r="O531" s="2336" t="s">
        <v>5117</v>
      </c>
    </row>
    <row r="532" spans="4:15">
      <c r="D532" t="s">
        <v>2041</v>
      </c>
      <c r="E532" t="s">
        <v>2042</v>
      </c>
      <c r="G532" t="s">
        <v>3077</v>
      </c>
      <c r="J532" t="s">
        <v>3787</v>
      </c>
      <c r="L532" t="s">
        <v>3915</v>
      </c>
      <c r="N532" s="2333" t="s">
        <v>4432</v>
      </c>
      <c r="O532" s="2336" t="s">
        <v>5118</v>
      </c>
    </row>
    <row r="533" spans="4:15">
      <c r="D533" t="s">
        <v>2043</v>
      </c>
      <c r="E533" t="s">
        <v>2044</v>
      </c>
      <c r="G533" t="s">
        <v>3078</v>
      </c>
      <c r="H533" t="s">
        <v>2927</v>
      </c>
      <c r="I533" t="s">
        <v>2706</v>
      </c>
      <c r="J533" t="s">
        <v>3906</v>
      </c>
      <c r="L533" t="s">
        <v>3990</v>
      </c>
      <c r="M533">
        <v>4154</v>
      </c>
      <c r="N533" s="2333" t="s">
        <v>4433</v>
      </c>
      <c r="O533" s="2336" t="s">
        <v>5119</v>
      </c>
    </row>
    <row r="534" spans="4:15">
      <c r="D534" t="s">
        <v>2045</v>
      </c>
      <c r="E534" t="s">
        <v>2046</v>
      </c>
      <c r="G534" t="s">
        <v>2961</v>
      </c>
      <c r="I534" t="s">
        <v>2707</v>
      </c>
      <c r="J534" t="s">
        <v>3778</v>
      </c>
      <c r="L534" t="s">
        <v>3958</v>
      </c>
      <c r="M534">
        <v>30043</v>
      </c>
      <c r="N534" s="2333" t="s">
        <v>4434</v>
      </c>
      <c r="O534" s="2336" t="s">
        <v>5120</v>
      </c>
    </row>
    <row r="535" spans="4:15">
      <c r="D535" t="s">
        <v>2047</v>
      </c>
      <c r="E535" t="s">
        <v>1384</v>
      </c>
      <c r="G535" t="s">
        <v>3079</v>
      </c>
      <c r="I535" t="s">
        <v>2708</v>
      </c>
      <c r="J535" t="s">
        <v>3907</v>
      </c>
      <c r="L535" t="s">
        <v>3914</v>
      </c>
      <c r="M535">
        <v>80516</v>
      </c>
      <c r="N535" s="2333" t="s">
        <v>4435</v>
      </c>
      <c r="O535" s="2336" t="s">
        <v>5121</v>
      </c>
    </row>
    <row r="536" spans="4:15">
      <c r="D536" t="s">
        <v>2048</v>
      </c>
      <c r="E536" t="s">
        <v>2049</v>
      </c>
      <c r="G536" t="s">
        <v>3080</v>
      </c>
      <c r="J536" t="s">
        <v>3305</v>
      </c>
      <c r="L536" t="s">
        <v>3918</v>
      </c>
      <c r="M536">
        <v>81800</v>
      </c>
      <c r="N536" s="2333"/>
      <c r="O536" s="2336" t="s">
        <v>5122</v>
      </c>
    </row>
    <row r="537" spans="4:15">
      <c r="D537" t="s">
        <v>2050</v>
      </c>
      <c r="E537" t="s">
        <v>1343</v>
      </c>
      <c r="G537" t="s">
        <v>3081</v>
      </c>
      <c r="J537" t="s">
        <v>3908</v>
      </c>
      <c r="L537" t="s">
        <v>3915</v>
      </c>
      <c r="N537" s="2333" t="s">
        <v>4436</v>
      </c>
      <c r="O537" s="2336" t="s">
        <v>5123</v>
      </c>
    </row>
    <row r="538" spans="4:15">
      <c r="D538" t="s">
        <v>2051</v>
      </c>
      <c r="E538" t="s">
        <v>4727</v>
      </c>
      <c r="G538" t="s">
        <v>3082</v>
      </c>
      <c r="L538" t="s">
        <v>3930</v>
      </c>
      <c r="N538" s="2333"/>
    </row>
    <row r="539" spans="4:15">
      <c r="D539" t="s">
        <v>2052</v>
      </c>
      <c r="E539" t="s">
        <v>1486</v>
      </c>
      <c r="G539" t="s">
        <v>3083</v>
      </c>
      <c r="H539" t="s">
        <v>3283</v>
      </c>
      <c r="I539" t="s">
        <v>3260</v>
      </c>
      <c r="J539" t="s">
        <v>3765</v>
      </c>
      <c r="L539" t="s">
        <v>3915</v>
      </c>
      <c r="M539">
        <v>70569</v>
      </c>
      <c r="N539" s="2333" t="s">
        <v>4437</v>
      </c>
      <c r="O539" s="2336" t="s">
        <v>5124</v>
      </c>
    </row>
    <row r="540" spans="4:15">
      <c r="D540" t="s">
        <v>1734</v>
      </c>
      <c r="E540" t="s">
        <v>2053</v>
      </c>
      <c r="G540" t="s">
        <v>2975</v>
      </c>
      <c r="H540" t="s">
        <v>3000</v>
      </c>
      <c r="I540" t="s">
        <v>2709</v>
      </c>
      <c r="J540" t="s">
        <v>3826</v>
      </c>
      <c r="L540" t="s">
        <v>3915</v>
      </c>
      <c r="M540">
        <v>60438</v>
      </c>
      <c r="N540" s="2333"/>
      <c r="O540" s="2336" t="s">
        <v>5125</v>
      </c>
    </row>
    <row r="541" spans="4:15">
      <c r="D541" t="s">
        <v>2054</v>
      </c>
      <c r="E541" t="s">
        <v>1595</v>
      </c>
      <c r="G541" t="s">
        <v>3083</v>
      </c>
      <c r="H541" t="s">
        <v>3284</v>
      </c>
      <c r="I541" t="s">
        <v>3260</v>
      </c>
      <c r="J541" t="s">
        <v>3765</v>
      </c>
      <c r="L541" t="s">
        <v>3915</v>
      </c>
      <c r="M541">
        <v>70569</v>
      </c>
      <c r="N541" s="2333" t="s">
        <v>4438</v>
      </c>
      <c r="O541" s="2336" t="s">
        <v>5126</v>
      </c>
    </row>
    <row r="542" spans="4:15">
      <c r="D542" t="s">
        <v>2031</v>
      </c>
      <c r="E542" t="s">
        <v>2055</v>
      </c>
      <c r="G542" t="s">
        <v>3084</v>
      </c>
      <c r="I542" t="s">
        <v>2710</v>
      </c>
      <c r="J542" t="s">
        <v>3831</v>
      </c>
      <c r="L542" t="s">
        <v>3956</v>
      </c>
      <c r="M542" t="s">
        <v>4113</v>
      </c>
      <c r="N542" s="2335" t="s">
        <v>4439</v>
      </c>
      <c r="O542" t="s">
        <v>5127</v>
      </c>
    </row>
    <row r="543" spans="4:15">
      <c r="D543" t="s">
        <v>2056</v>
      </c>
      <c r="E543" t="s">
        <v>2057</v>
      </c>
      <c r="G543" t="s">
        <v>3083</v>
      </c>
      <c r="L543" t="s">
        <v>3915</v>
      </c>
      <c r="N543" s="2333"/>
    </row>
    <row r="544" spans="4:15">
      <c r="D544" t="s">
        <v>2058</v>
      </c>
      <c r="E544" t="s">
        <v>2059</v>
      </c>
      <c r="G544" t="s">
        <v>3085</v>
      </c>
      <c r="J544" t="s">
        <v>3909</v>
      </c>
      <c r="L544" t="s">
        <v>3915</v>
      </c>
      <c r="M544">
        <v>81543</v>
      </c>
      <c r="N544" s="2333"/>
      <c r="O544" s="2336" t="s">
        <v>5128</v>
      </c>
    </row>
    <row r="545" spans="4:15">
      <c r="D545" t="s">
        <v>2060</v>
      </c>
      <c r="E545" t="s">
        <v>1443</v>
      </c>
      <c r="G545" t="s">
        <v>3035</v>
      </c>
      <c r="I545" t="s">
        <v>2711</v>
      </c>
      <c r="J545" t="s">
        <v>3910</v>
      </c>
      <c r="L545" t="s">
        <v>3936</v>
      </c>
      <c r="M545">
        <v>91680</v>
      </c>
      <c r="N545" s="2333"/>
      <c r="O545" s="2336" t="s">
        <v>5129</v>
      </c>
    </row>
    <row r="546" spans="4:15">
      <c r="D546" t="s">
        <v>2061</v>
      </c>
      <c r="E546" t="s">
        <v>2062</v>
      </c>
      <c r="G546" t="s">
        <v>3086</v>
      </c>
      <c r="I546" t="s">
        <v>2712</v>
      </c>
      <c r="J546" t="s">
        <v>3911</v>
      </c>
      <c r="L546" t="s">
        <v>3915</v>
      </c>
      <c r="M546">
        <v>28359</v>
      </c>
      <c r="N546" s="2333" t="s">
        <v>4440</v>
      </c>
      <c r="O546" s="2336" t="s">
        <v>5130</v>
      </c>
    </row>
    <row r="1450" spans="4:4">
      <c r="D1450" s="943"/>
    </row>
    <row r="6884" spans="2:2">
      <c r="B6884" s="944"/>
    </row>
    <row r="6885" spans="2:2">
      <c r="B6885" s="944"/>
    </row>
    <row r="6886" spans="2:2">
      <c r="B6886" s="944"/>
    </row>
    <row r="6887" spans="2:2">
      <c r="B6887" s="944"/>
    </row>
    <row r="6888" spans="2:2">
      <c r="B6888" s="944"/>
    </row>
    <row r="6889" spans="2:2">
      <c r="B6889" s="944"/>
    </row>
    <row r="6890" spans="2:2">
      <c r="B6890" s="944"/>
    </row>
    <row r="6891" spans="2:2">
      <c r="B6891" s="944"/>
    </row>
    <row r="6892" spans="2:2">
      <c r="B6892" s="944"/>
    </row>
    <row r="6893" spans="2:2">
      <c r="B6893" s="944"/>
    </row>
    <row r="6894" spans="2:2">
      <c r="B6894" s="944"/>
    </row>
    <row r="6895" spans="2:2">
      <c r="B6895" s="944"/>
    </row>
    <row r="6896" spans="2:2">
      <c r="B6896" s="944"/>
    </row>
    <row r="6897" spans="2:2">
      <c r="B6897" s="944"/>
    </row>
    <row r="6898" spans="2:2">
      <c r="B6898" s="944"/>
    </row>
    <row r="6899" spans="2:2">
      <c r="B6899" s="944"/>
    </row>
    <row r="6900" spans="2:2">
      <c r="B6900" s="944"/>
    </row>
    <row r="6901" spans="2:2">
      <c r="B6901" s="944"/>
    </row>
    <row r="6902" spans="2:2">
      <c r="B6902" s="944"/>
    </row>
    <row r="6903" spans="2:2">
      <c r="B6903" s="944"/>
    </row>
    <row r="6904" spans="2:2">
      <c r="B6904" s="944"/>
    </row>
    <row r="6905" spans="2:2">
      <c r="B6905" s="944"/>
    </row>
    <row r="6906" spans="2:2">
      <c r="B6906" s="944"/>
    </row>
    <row r="6907" spans="2:2">
      <c r="B6907" s="944"/>
    </row>
    <row r="6908" spans="2:2">
      <c r="B6908" s="944"/>
    </row>
    <row r="6909" spans="2:2">
      <c r="B6909" s="944"/>
    </row>
    <row r="6910" spans="2:2">
      <c r="B6910" s="944"/>
    </row>
    <row r="6911" spans="2:2">
      <c r="B6911" s="944"/>
    </row>
    <row r="6912" spans="2:2">
      <c r="B6912" s="944"/>
    </row>
    <row r="6913" spans="2:2">
      <c r="B6913" s="944"/>
    </row>
    <row r="6914" spans="2:2">
      <c r="B6914" s="944"/>
    </row>
    <row r="6915" spans="2:2">
      <c r="B6915" s="944"/>
    </row>
    <row r="6916" spans="2:2">
      <c r="B6916" s="944"/>
    </row>
    <row r="6917" spans="2:2">
      <c r="B6917" s="944"/>
    </row>
    <row r="6918" spans="2:2">
      <c r="B6918" s="944"/>
    </row>
    <row r="6919" spans="2:2">
      <c r="B6919" s="944"/>
    </row>
    <row r="6920" spans="2:2">
      <c r="B6920" s="944"/>
    </row>
    <row r="6921" spans="2:2">
      <c r="B6921" s="944"/>
    </row>
    <row r="6922" spans="2:2">
      <c r="B6922" s="944"/>
    </row>
    <row r="6923" spans="2:2">
      <c r="B6923" s="944"/>
    </row>
    <row r="6924" spans="2:2">
      <c r="B6924" s="944"/>
    </row>
    <row r="6925" spans="2:2">
      <c r="B6925" s="944"/>
    </row>
    <row r="6926" spans="2:2">
      <c r="B6926" s="944"/>
    </row>
    <row r="6927" spans="2:2">
      <c r="B6927" s="944"/>
    </row>
    <row r="6928" spans="2:2">
      <c r="B6928" s="944"/>
    </row>
    <row r="6929" spans="2:2">
      <c r="B6929" s="944"/>
    </row>
    <row r="6930" spans="2:2">
      <c r="B6930" s="944"/>
    </row>
    <row r="6931" spans="2:2">
      <c r="B6931" s="944"/>
    </row>
    <row r="6932" spans="2:2">
      <c r="B6932" s="944"/>
    </row>
    <row r="6933" spans="2:2">
      <c r="B6933" s="944"/>
    </row>
    <row r="6934" spans="2:2">
      <c r="B6934" s="944"/>
    </row>
    <row r="6935" spans="2:2">
      <c r="B6935" s="944"/>
    </row>
    <row r="6936" spans="2:2">
      <c r="B6936" s="944"/>
    </row>
    <row r="6937" spans="2:2">
      <c r="B6937" s="944"/>
    </row>
    <row r="6938" spans="2:2">
      <c r="B6938" s="944"/>
    </row>
    <row r="6939" spans="2:2">
      <c r="B6939" s="944"/>
    </row>
    <row r="6940" spans="2:2">
      <c r="B6940" s="944"/>
    </row>
    <row r="6941" spans="2:2">
      <c r="B6941" s="944"/>
    </row>
    <row r="6942" spans="2:2">
      <c r="B6942" s="944"/>
    </row>
    <row r="6943" spans="2:2">
      <c r="B6943" s="944"/>
    </row>
    <row r="6944" spans="2:2">
      <c r="B6944" s="944"/>
    </row>
    <row r="6945" spans="2:2">
      <c r="B6945" s="944"/>
    </row>
    <row r="6946" spans="2:2">
      <c r="B6946" s="944"/>
    </row>
    <row r="6947" spans="2:2">
      <c r="B6947" s="944"/>
    </row>
    <row r="6948" spans="2:2">
      <c r="B6948" s="944"/>
    </row>
    <row r="6949" spans="2:2">
      <c r="B6949" s="944"/>
    </row>
    <row r="6950" spans="2:2">
      <c r="B6950" s="944"/>
    </row>
    <row r="6951" spans="2:2">
      <c r="B6951" s="944"/>
    </row>
    <row r="6952" spans="2:2">
      <c r="B6952" s="944"/>
    </row>
    <row r="6953" spans="2:2">
      <c r="B6953" s="944"/>
    </row>
    <row r="6954" spans="2:2">
      <c r="B6954" s="944"/>
    </row>
    <row r="6955" spans="2:2">
      <c r="B6955" s="944"/>
    </row>
    <row r="6956" spans="2:2">
      <c r="B6956" s="944"/>
    </row>
    <row r="6957" spans="2:2">
      <c r="B6957" s="944"/>
    </row>
    <row r="6958" spans="2:2">
      <c r="B6958" s="944"/>
    </row>
    <row r="6959" spans="2:2">
      <c r="B6959" s="944"/>
    </row>
    <row r="6960" spans="2:2">
      <c r="B6960" s="944"/>
    </row>
    <row r="6961" spans="2:2">
      <c r="B6961" s="944"/>
    </row>
    <row r="6962" spans="2:2">
      <c r="B6962" s="944"/>
    </row>
    <row r="6963" spans="2:2">
      <c r="B6963" s="944"/>
    </row>
    <row r="6964" spans="2:2">
      <c r="B6964" s="944"/>
    </row>
    <row r="6965" spans="2:2">
      <c r="B6965" s="944"/>
    </row>
    <row r="6966" spans="2:2">
      <c r="B6966" s="944"/>
    </row>
    <row r="6967" spans="2:2">
      <c r="B6967" s="944"/>
    </row>
    <row r="6968" spans="2:2">
      <c r="B6968" s="944"/>
    </row>
    <row r="6969" spans="2:2">
      <c r="B6969" s="944"/>
    </row>
    <row r="6970" spans="2:2">
      <c r="B6970" s="944"/>
    </row>
    <row r="6971" spans="2:2">
      <c r="B6971" s="944"/>
    </row>
    <row r="6972" spans="2:2">
      <c r="B6972" s="944"/>
    </row>
    <row r="6973" spans="2:2">
      <c r="B6973" s="944"/>
    </row>
    <row r="6974" spans="2:2">
      <c r="B6974" s="944"/>
    </row>
    <row r="6975" spans="2:2">
      <c r="B6975" s="944"/>
    </row>
    <row r="6976" spans="2:2">
      <c r="B6976" s="944"/>
    </row>
    <row r="6977" spans="2:2">
      <c r="B6977" s="944"/>
    </row>
    <row r="6978" spans="2:2">
      <c r="B6978" s="944"/>
    </row>
    <row r="6979" spans="2:2">
      <c r="B6979" s="944"/>
    </row>
    <row r="6980" spans="2:2">
      <c r="B6980" s="944"/>
    </row>
    <row r="6981" spans="2:2">
      <c r="B6981" s="944"/>
    </row>
    <row r="6982" spans="2:2">
      <c r="B6982" s="944"/>
    </row>
    <row r="6983" spans="2:2">
      <c r="B6983" s="944"/>
    </row>
    <row r="6984" spans="2:2">
      <c r="B6984" s="944"/>
    </row>
    <row r="6985" spans="2:2">
      <c r="B6985" s="944"/>
    </row>
    <row r="6986" spans="2:2">
      <c r="B6986" s="944"/>
    </row>
    <row r="6987" spans="2:2">
      <c r="B6987" s="944"/>
    </row>
    <row r="6988" spans="2:2">
      <c r="B6988" s="944"/>
    </row>
    <row r="6989" spans="2:2">
      <c r="B6989" s="944"/>
    </row>
    <row r="6990" spans="2:2">
      <c r="B6990" s="944"/>
    </row>
    <row r="6991" spans="2:2">
      <c r="B6991" s="944"/>
    </row>
    <row r="6992" spans="2:2">
      <c r="B6992" s="944"/>
    </row>
    <row r="6993" spans="2:2">
      <c r="B6993" s="944"/>
    </row>
    <row r="6994" spans="2:2">
      <c r="B6994" s="944"/>
    </row>
    <row r="6995" spans="2:2">
      <c r="B6995" s="944"/>
    </row>
    <row r="6996" spans="2:2">
      <c r="B6996" s="944"/>
    </row>
    <row r="6997" spans="2:2">
      <c r="B6997" s="944"/>
    </row>
    <row r="6998" spans="2:2">
      <c r="B6998" s="944"/>
    </row>
    <row r="6999" spans="2:2">
      <c r="B6999" s="944"/>
    </row>
    <row r="7000" spans="2:2">
      <c r="B7000" s="944"/>
    </row>
    <row r="7001" spans="2:2">
      <c r="B7001" s="944"/>
    </row>
    <row r="7002" spans="2:2">
      <c r="B7002" s="944"/>
    </row>
    <row r="7003" spans="2:2">
      <c r="B7003" s="944"/>
    </row>
    <row r="7004" spans="2:2">
      <c r="B7004" s="944"/>
    </row>
    <row r="7005" spans="2:2">
      <c r="B7005" s="944"/>
    </row>
    <row r="7006" spans="2:2">
      <c r="B7006" s="944"/>
    </row>
    <row r="7007" spans="2:2">
      <c r="B7007" s="944"/>
    </row>
    <row r="7008" spans="2:2">
      <c r="B7008" s="944"/>
    </row>
    <row r="7009" spans="2:2">
      <c r="B7009" s="944"/>
    </row>
    <row r="7010" spans="2:2">
      <c r="B7010" s="944"/>
    </row>
    <row r="7011" spans="2:2">
      <c r="B7011" s="944"/>
    </row>
    <row r="7012" spans="2:2">
      <c r="B7012" s="944"/>
    </row>
    <row r="7013" spans="2:2">
      <c r="B7013" s="944"/>
    </row>
    <row r="7014" spans="2:2">
      <c r="B7014" s="944"/>
    </row>
    <row r="7015" spans="2:2">
      <c r="B7015" s="944"/>
    </row>
    <row r="7016" spans="2:2">
      <c r="B7016" s="944"/>
    </row>
    <row r="7017" spans="2:2">
      <c r="B7017" s="944"/>
    </row>
    <row r="7018" spans="2:2">
      <c r="B7018" s="944"/>
    </row>
    <row r="7019" spans="2:2">
      <c r="B7019" s="944"/>
    </row>
    <row r="7020" spans="2:2">
      <c r="B7020" s="944"/>
    </row>
    <row r="7021" spans="2:2">
      <c r="B7021" s="944"/>
    </row>
    <row r="7022" spans="2:2">
      <c r="B7022" s="944"/>
    </row>
    <row r="7023" spans="2:2">
      <c r="B7023" s="944"/>
    </row>
    <row r="7024" spans="2:2">
      <c r="B7024" s="944"/>
    </row>
    <row r="7025" spans="2:2">
      <c r="B7025" s="944"/>
    </row>
    <row r="7026" spans="2:2">
      <c r="B7026" s="944"/>
    </row>
    <row r="7027" spans="2:2">
      <c r="B7027" s="944"/>
    </row>
    <row r="7028" spans="2:2">
      <c r="B7028" s="944"/>
    </row>
    <row r="7029" spans="2:2">
      <c r="B7029" s="944"/>
    </row>
    <row r="7030" spans="2:2">
      <c r="B7030" s="944"/>
    </row>
    <row r="7031" spans="2:2">
      <c r="B7031" s="944"/>
    </row>
    <row r="7032" spans="2:2">
      <c r="B7032" s="944"/>
    </row>
    <row r="7033" spans="2:2">
      <c r="B7033" s="944"/>
    </row>
    <row r="7034" spans="2:2">
      <c r="B7034" s="944"/>
    </row>
    <row r="7035" spans="2:2">
      <c r="B7035" s="944"/>
    </row>
    <row r="7036" spans="2:2">
      <c r="B7036" s="944"/>
    </row>
    <row r="7037" spans="2:2">
      <c r="B7037" s="944"/>
    </row>
    <row r="7038" spans="2:2">
      <c r="B7038" s="944"/>
    </row>
    <row r="7039" spans="2:2">
      <c r="B7039" s="944"/>
    </row>
    <row r="7040" spans="2:2">
      <c r="B7040" s="944"/>
    </row>
    <row r="7041" spans="2:2">
      <c r="B7041" s="944"/>
    </row>
    <row r="7042" spans="2:2">
      <c r="B7042" s="944"/>
    </row>
    <row r="7043" spans="2:2">
      <c r="B7043" s="944"/>
    </row>
    <row r="7044" spans="2:2">
      <c r="B7044" s="944"/>
    </row>
    <row r="7045" spans="2:2">
      <c r="B7045" s="944"/>
    </row>
    <row r="7046" spans="2:2">
      <c r="B7046" s="944"/>
    </row>
    <row r="7047" spans="2:2">
      <c r="B7047" s="944"/>
    </row>
    <row r="7048" spans="2:2">
      <c r="B7048" s="944"/>
    </row>
    <row r="7049" spans="2:2">
      <c r="B7049" s="944"/>
    </row>
    <row r="7050" spans="2:2">
      <c r="B7050" s="944"/>
    </row>
    <row r="7051" spans="2:2">
      <c r="B7051" s="944"/>
    </row>
    <row r="7052" spans="2:2">
      <c r="B7052" s="944"/>
    </row>
    <row r="7053" spans="2:2">
      <c r="B7053" s="944"/>
    </row>
    <row r="7054" spans="2:2">
      <c r="B7054" s="944"/>
    </row>
    <row r="7055" spans="2:2">
      <c r="B7055" s="944"/>
    </row>
    <row r="7056" spans="2:2">
      <c r="B7056" s="944"/>
    </row>
    <row r="7057" spans="2:2">
      <c r="B7057" s="944"/>
    </row>
    <row r="7058" spans="2:2">
      <c r="B7058" s="944"/>
    </row>
    <row r="7059" spans="2:2">
      <c r="B7059" s="944"/>
    </row>
    <row r="7060" spans="2:2">
      <c r="B7060" s="944"/>
    </row>
    <row r="7061" spans="2:2">
      <c r="B7061" s="944"/>
    </row>
    <row r="7062" spans="2:2">
      <c r="B7062" s="944"/>
    </row>
    <row r="7063" spans="2:2">
      <c r="B7063" s="944"/>
    </row>
    <row r="7064" spans="2:2">
      <c r="B7064" s="944"/>
    </row>
    <row r="7065" spans="2:2">
      <c r="B7065" s="944"/>
    </row>
    <row r="7066" spans="2:2">
      <c r="B7066" s="944"/>
    </row>
    <row r="7067" spans="2:2">
      <c r="B7067" s="944"/>
    </row>
    <row r="7068" spans="2:2">
      <c r="B7068" s="944"/>
    </row>
    <row r="7069" spans="2:2">
      <c r="B7069" s="944"/>
    </row>
    <row r="7070" spans="2:2">
      <c r="B7070" s="944"/>
    </row>
    <row r="7071" spans="2:2">
      <c r="B7071" s="944"/>
    </row>
    <row r="7072" spans="2:2">
      <c r="B7072" s="944"/>
    </row>
    <row r="7073" spans="2:2">
      <c r="B7073" s="944"/>
    </row>
    <row r="7074" spans="2:2">
      <c r="B7074" s="944"/>
    </row>
    <row r="7075" spans="2:2">
      <c r="B7075" s="944"/>
    </row>
    <row r="7076" spans="2:2">
      <c r="B7076" s="944"/>
    </row>
    <row r="7077" spans="2:2">
      <c r="B7077" s="944"/>
    </row>
    <row r="7078" spans="2:2">
      <c r="B7078" s="944"/>
    </row>
    <row r="7079" spans="2:2">
      <c r="B7079" s="944"/>
    </row>
    <row r="7080" spans="2:2">
      <c r="B7080" s="944"/>
    </row>
    <row r="7081" spans="2:2">
      <c r="B7081" s="944"/>
    </row>
    <row r="7082" spans="2:2">
      <c r="B7082" s="944"/>
    </row>
    <row r="7083" spans="2:2">
      <c r="B7083" s="944"/>
    </row>
    <row r="7084" spans="2:2">
      <c r="B7084" s="944"/>
    </row>
    <row r="7085" spans="2:2">
      <c r="B7085" s="944"/>
    </row>
    <row r="7086" spans="2:2">
      <c r="B7086" s="944"/>
    </row>
    <row r="7087" spans="2:2">
      <c r="B7087" s="944"/>
    </row>
    <row r="7088" spans="2:2">
      <c r="B7088" s="944"/>
    </row>
    <row r="7089" spans="2:2">
      <c r="B7089" s="944"/>
    </row>
    <row r="7090" spans="2:2">
      <c r="B7090" s="944"/>
    </row>
    <row r="7091" spans="2:2">
      <c r="B7091" s="944"/>
    </row>
    <row r="7092" spans="2:2">
      <c r="B7092" s="944"/>
    </row>
    <row r="7093" spans="2:2">
      <c r="B7093" s="944"/>
    </row>
    <row r="7094" spans="2:2">
      <c r="B7094" s="944"/>
    </row>
    <row r="7095" spans="2:2">
      <c r="B7095" s="944"/>
    </row>
    <row r="7096" spans="2:2">
      <c r="B7096" s="944"/>
    </row>
    <row r="7097" spans="2:2">
      <c r="B7097" s="944"/>
    </row>
    <row r="7098" spans="2:2">
      <c r="B7098" s="944"/>
    </row>
    <row r="7099" spans="2:2">
      <c r="B7099" s="944"/>
    </row>
    <row r="7100" spans="2:2">
      <c r="B7100" s="944"/>
    </row>
    <row r="7101" spans="2:2">
      <c r="B7101" s="944"/>
    </row>
    <row r="7102" spans="2:2">
      <c r="B7102" s="944"/>
    </row>
    <row r="7103" spans="2:2">
      <c r="B7103" s="944"/>
    </row>
    <row r="7104" spans="2:2">
      <c r="B7104" s="944"/>
    </row>
    <row r="7105" spans="2:2">
      <c r="B7105" s="944"/>
    </row>
    <row r="7106" spans="2:2">
      <c r="B7106" s="944"/>
    </row>
    <row r="7107" spans="2:2">
      <c r="B7107" s="944"/>
    </row>
    <row r="7108" spans="2:2">
      <c r="B7108" s="944"/>
    </row>
    <row r="7109" spans="2:2">
      <c r="B7109" s="944"/>
    </row>
    <row r="7110" spans="2:2">
      <c r="B7110" s="944"/>
    </row>
    <row r="7111" spans="2:2">
      <c r="B7111" s="944"/>
    </row>
    <row r="7112" spans="2:2">
      <c r="B7112" s="944"/>
    </row>
    <row r="7113" spans="2:2">
      <c r="B7113" s="944"/>
    </row>
    <row r="7114" spans="2:2">
      <c r="B7114" s="944"/>
    </row>
    <row r="7115" spans="2:2">
      <c r="B7115" s="944"/>
    </row>
    <row r="7116" spans="2:2">
      <c r="B7116" s="944"/>
    </row>
    <row r="7117" spans="2:2">
      <c r="B7117" s="944"/>
    </row>
    <row r="7118" spans="2:2">
      <c r="B7118" s="944"/>
    </row>
    <row r="7119" spans="2:2">
      <c r="B7119" s="944"/>
    </row>
    <row r="7120" spans="2:2">
      <c r="B7120" s="944"/>
    </row>
    <row r="7121" spans="2:2">
      <c r="B7121" s="944"/>
    </row>
    <row r="7122" spans="2:2">
      <c r="B7122" s="944"/>
    </row>
    <row r="7123" spans="2:2">
      <c r="B7123" s="944"/>
    </row>
    <row r="7124" spans="2:2">
      <c r="B7124" s="944"/>
    </row>
    <row r="7125" spans="2:2">
      <c r="B7125" s="944"/>
    </row>
    <row r="7126" spans="2:2">
      <c r="B7126" s="944"/>
    </row>
    <row r="7127" spans="2:2">
      <c r="B7127" s="944"/>
    </row>
    <row r="7128" spans="2:2">
      <c r="B7128" s="944"/>
    </row>
    <row r="7129" spans="2:2">
      <c r="B7129" s="944"/>
    </row>
    <row r="7130" spans="2:2">
      <c r="B7130" s="944"/>
    </row>
    <row r="7131" spans="2:2">
      <c r="B7131" s="944"/>
    </row>
    <row r="7132" spans="2:2">
      <c r="B7132" s="944"/>
    </row>
    <row r="7133" spans="2:2">
      <c r="B7133" s="944"/>
    </row>
    <row r="7134" spans="2:2">
      <c r="B7134" s="944"/>
    </row>
    <row r="7135" spans="2:2">
      <c r="B7135" s="944"/>
    </row>
    <row r="7136" spans="2:2">
      <c r="B7136" s="944"/>
    </row>
    <row r="7137" spans="2:2">
      <c r="B7137" s="944"/>
    </row>
    <row r="7138" spans="2:2">
      <c r="B7138" s="944"/>
    </row>
    <row r="7139" spans="2:2">
      <c r="B7139" s="944"/>
    </row>
    <row r="7140" spans="2:2">
      <c r="B7140" s="944"/>
    </row>
    <row r="7141" spans="2:2">
      <c r="B7141" s="944"/>
    </row>
    <row r="7142" spans="2:2">
      <c r="B7142" s="944"/>
    </row>
    <row r="7143" spans="2:2">
      <c r="B7143" s="944"/>
    </row>
    <row r="7144" spans="2:2">
      <c r="B7144" s="944"/>
    </row>
    <row r="7145" spans="2:2">
      <c r="B7145" s="944"/>
    </row>
    <row r="7146" spans="2:2">
      <c r="B7146" s="944"/>
    </row>
    <row r="7147" spans="2:2">
      <c r="B7147" s="944"/>
    </row>
    <row r="7148" spans="2:2">
      <c r="B7148" s="944"/>
    </row>
    <row r="7149" spans="2:2">
      <c r="B7149" s="944"/>
    </row>
    <row r="7150" spans="2:2">
      <c r="B7150" s="944"/>
    </row>
    <row r="7151" spans="2:2">
      <c r="B7151" s="944"/>
    </row>
    <row r="7152" spans="2:2">
      <c r="B7152" s="944"/>
    </row>
    <row r="7153" spans="2:2">
      <c r="B7153" s="944"/>
    </row>
    <row r="7154" spans="2:2">
      <c r="B7154" s="944"/>
    </row>
    <row r="7155" spans="2:2">
      <c r="B7155" s="944"/>
    </row>
    <row r="7156" spans="2:2">
      <c r="B7156" s="944"/>
    </row>
    <row r="7157" spans="2:2">
      <c r="B7157" s="944"/>
    </row>
    <row r="7158" spans="2:2">
      <c r="B7158" s="944"/>
    </row>
    <row r="7159" spans="2:2">
      <c r="B7159" s="944"/>
    </row>
    <row r="7160" spans="2:2">
      <c r="B7160" s="944"/>
    </row>
    <row r="7161" spans="2:2">
      <c r="B7161" s="944"/>
    </row>
    <row r="7162" spans="2:2">
      <c r="B7162" s="944"/>
    </row>
    <row r="7163" spans="2:2">
      <c r="B7163" s="944"/>
    </row>
    <row r="7164" spans="2:2">
      <c r="B7164" s="944"/>
    </row>
    <row r="7165" spans="2:2">
      <c r="B7165" s="944"/>
    </row>
    <row r="7166" spans="2:2">
      <c r="B7166" s="944"/>
    </row>
    <row r="7167" spans="2:2">
      <c r="B7167" s="944"/>
    </row>
    <row r="7168" spans="2:2">
      <c r="B7168" s="944"/>
    </row>
    <row r="7169" spans="2:2">
      <c r="B7169" s="944"/>
    </row>
    <row r="7170" spans="2:2">
      <c r="B7170" s="944"/>
    </row>
    <row r="7171" spans="2:2">
      <c r="B7171" s="944"/>
    </row>
    <row r="7172" spans="2:2">
      <c r="B7172" s="944"/>
    </row>
    <row r="7173" spans="2:2">
      <c r="B7173" s="944"/>
    </row>
    <row r="7174" spans="2:2">
      <c r="B7174" s="944"/>
    </row>
    <row r="7175" spans="2:2">
      <c r="B7175" s="944"/>
    </row>
    <row r="7176" spans="2:2">
      <c r="B7176" s="944"/>
    </row>
    <row r="7177" spans="2:2">
      <c r="B7177" s="944"/>
    </row>
    <row r="7178" spans="2:2">
      <c r="B7178" s="944"/>
    </row>
    <row r="7179" spans="2:2">
      <c r="B7179" s="944"/>
    </row>
    <row r="7180" spans="2:2">
      <c r="B7180" s="944"/>
    </row>
    <row r="7181" spans="2:2">
      <c r="B7181" s="944"/>
    </row>
    <row r="7182" spans="2:2">
      <c r="B7182" s="944"/>
    </row>
    <row r="7183" spans="2:2">
      <c r="B7183" s="944"/>
    </row>
    <row r="7184" spans="2:2">
      <c r="B7184" s="944"/>
    </row>
    <row r="7185" spans="2:2">
      <c r="B7185" s="944"/>
    </row>
    <row r="7186" spans="2:2">
      <c r="B7186" s="944"/>
    </row>
    <row r="7187" spans="2:2">
      <c r="B7187" s="944"/>
    </row>
    <row r="7188" spans="2:2">
      <c r="B7188" s="944"/>
    </row>
    <row r="7189" spans="2:2">
      <c r="B7189" s="944"/>
    </row>
    <row r="7190" spans="2:2">
      <c r="B7190" s="944"/>
    </row>
    <row r="7191" spans="2:2">
      <c r="B7191" s="944"/>
    </row>
    <row r="7192" spans="2:2">
      <c r="B7192" s="944"/>
    </row>
    <row r="7193" spans="2:2">
      <c r="B7193" s="944"/>
    </row>
    <row r="7194" spans="2:2">
      <c r="B7194" s="944"/>
    </row>
    <row r="7195" spans="2:2">
      <c r="B7195" s="944"/>
    </row>
    <row r="7196" spans="2:2">
      <c r="B7196" s="944"/>
    </row>
    <row r="7197" spans="2:2">
      <c r="B7197" s="944"/>
    </row>
    <row r="7198" spans="2:2">
      <c r="B7198" s="944"/>
    </row>
    <row r="7199" spans="2:2">
      <c r="B7199" s="944"/>
    </row>
    <row r="7200" spans="2:2">
      <c r="B7200" s="944"/>
    </row>
    <row r="7201" spans="2:2">
      <c r="B7201" s="944"/>
    </row>
    <row r="7202" spans="2:2">
      <c r="B7202" s="944"/>
    </row>
    <row r="7203" spans="2:2">
      <c r="B7203" s="944"/>
    </row>
    <row r="7204" spans="2:2">
      <c r="B7204" s="944"/>
    </row>
    <row r="7205" spans="2:2">
      <c r="B7205" s="944"/>
    </row>
    <row r="7206" spans="2:2">
      <c r="B7206" s="944"/>
    </row>
    <row r="7207" spans="2:2">
      <c r="B7207" s="944"/>
    </row>
    <row r="7208" spans="2:2">
      <c r="B7208" s="944"/>
    </row>
    <row r="7209" spans="2:2">
      <c r="B7209" s="944"/>
    </row>
    <row r="7210" spans="2:2">
      <c r="B7210" s="944"/>
    </row>
    <row r="7211" spans="2:2">
      <c r="B7211" s="944"/>
    </row>
    <row r="7212" spans="2:2">
      <c r="B7212" s="944"/>
    </row>
    <row r="7213" spans="2:2">
      <c r="B7213" s="944"/>
    </row>
    <row r="7214" spans="2:2">
      <c r="B7214" s="944"/>
    </row>
    <row r="7215" spans="2:2">
      <c r="B7215" s="944"/>
    </row>
    <row r="7216" spans="2:2">
      <c r="B7216" s="944"/>
    </row>
    <row r="7217" spans="2:2">
      <c r="B7217" s="944"/>
    </row>
    <row r="7218" spans="2:2">
      <c r="B7218" s="944"/>
    </row>
    <row r="7219" spans="2:2">
      <c r="B7219" s="944"/>
    </row>
    <row r="7220" spans="2:2">
      <c r="B7220" s="944"/>
    </row>
    <row r="7221" spans="2:2">
      <c r="B7221" s="944"/>
    </row>
    <row r="7222" spans="2:2">
      <c r="B7222" s="944"/>
    </row>
    <row r="7223" spans="2:2">
      <c r="B7223" s="944"/>
    </row>
    <row r="7224" spans="2:2">
      <c r="B7224" s="944"/>
    </row>
    <row r="7225" spans="2:2">
      <c r="B7225" s="944"/>
    </row>
    <row r="7226" spans="2:2">
      <c r="B7226" s="944"/>
    </row>
    <row r="7227" spans="2:2">
      <c r="B7227" s="944"/>
    </row>
    <row r="7228" spans="2:2">
      <c r="B7228" s="944"/>
    </row>
    <row r="7229" spans="2:2">
      <c r="B7229" s="944"/>
    </row>
    <row r="7230" spans="2:2">
      <c r="B7230" s="944"/>
    </row>
    <row r="7231" spans="2:2">
      <c r="B7231" s="944"/>
    </row>
    <row r="7232" spans="2:2">
      <c r="B7232" s="944"/>
    </row>
    <row r="7233" spans="2:2">
      <c r="B7233" s="944"/>
    </row>
    <row r="7234" spans="2:2">
      <c r="B7234" s="944"/>
    </row>
    <row r="7235" spans="2:2">
      <c r="B7235" s="944"/>
    </row>
    <row r="7236" spans="2:2">
      <c r="B7236" s="944"/>
    </row>
    <row r="7237" spans="2:2">
      <c r="B7237" s="944"/>
    </row>
    <row r="7238" spans="2:2">
      <c r="B7238" s="944"/>
    </row>
    <row r="7239" spans="2:2">
      <c r="B7239" s="944"/>
    </row>
    <row r="7240" spans="2:2">
      <c r="B7240" s="944"/>
    </row>
    <row r="7241" spans="2:2">
      <c r="B7241" s="944"/>
    </row>
    <row r="7242" spans="2:2">
      <c r="B7242" s="944"/>
    </row>
    <row r="7243" spans="2:2">
      <c r="B7243" s="944"/>
    </row>
    <row r="7244" spans="2:2">
      <c r="B7244" s="944"/>
    </row>
    <row r="7245" spans="2:2">
      <c r="B7245" s="944"/>
    </row>
    <row r="7246" spans="2:2">
      <c r="B7246" s="944"/>
    </row>
    <row r="7247" spans="2:2">
      <c r="B7247" s="944"/>
    </row>
    <row r="7248" spans="2:2">
      <c r="B7248" s="944"/>
    </row>
    <row r="7249" spans="2:2">
      <c r="B7249" s="944"/>
    </row>
    <row r="7250" spans="2:2">
      <c r="B7250" s="944"/>
    </row>
    <row r="7251" spans="2:2">
      <c r="B7251" s="944"/>
    </row>
    <row r="7252" spans="2:2">
      <c r="B7252" s="944"/>
    </row>
    <row r="7253" spans="2:2">
      <c r="B7253" s="944"/>
    </row>
    <row r="7254" spans="2:2">
      <c r="B7254" s="944"/>
    </row>
    <row r="7255" spans="2:2">
      <c r="B7255" s="944"/>
    </row>
    <row r="7256" spans="2:2">
      <c r="B7256" s="944"/>
    </row>
    <row r="7257" spans="2:2">
      <c r="B7257" s="944"/>
    </row>
    <row r="7258" spans="2:2">
      <c r="B7258" s="944"/>
    </row>
    <row r="7259" spans="2:2">
      <c r="B7259" s="944"/>
    </row>
    <row r="7260" spans="2:2">
      <c r="B7260" s="944"/>
    </row>
    <row r="7261" spans="2:2">
      <c r="B7261" s="944"/>
    </row>
    <row r="7262" spans="2:2">
      <c r="B7262" s="944"/>
    </row>
    <row r="7263" spans="2:2">
      <c r="B7263" s="944"/>
    </row>
    <row r="7264" spans="2:2">
      <c r="B7264" s="944"/>
    </row>
    <row r="7265" spans="2:2">
      <c r="B7265" s="944"/>
    </row>
    <row r="7266" spans="2:2">
      <c r="B7266" s="944"/>
    </row>
    <row r="7267" spans="2:2">
      <c r="B7267" s="944"/>
    </row>
    <row r="7268" spans="2:2">
      <c r="B7268" s="944"/>
    </row>
    <row r="7269" spans="2:2">
      <c r="B7269" s="944"/>
    </row>
    <row r="7270" spans="2:2">
      <c r="B7270" s="944"/>
    </row>
    <row r="7271" spans="2:2">
      <c r="B7271" s="944"/>
    </row>
    <row r="7272" spans="2:2">
      <c r="B7272" s="944"/>
    </row>
    <row r="7273" spans="2:2">
      <c r="B7273" s="944"/>
    </row>
    <row r="7274" spans="2:2">
      <c r="B7274" s="944"/>
    </row>
    <row r="7275" spans="2:2">
      <c r="B7275" s="944"/>
    </row>
    <row r="7276" spans="2:2">
      <c r="B7276" s="944"/>
    </row>
    <row r="7277" spans="2:2">
      <c r="B7277" s="944"/>
    </row>
    <row r="7278" spans="2:2">
      <c r="B7278" s="944"/>
    </row>
    <row r="7279" spans="2:2">
      <c r="B7279" s="944"/>
    </row>
    <row r="7280" spans="2:2">
      <c r="B7280" s="944"/>
    </row>
    <row r="7281" spans="2:2">
      <c r="B7281" s="944"/>
    </row>
    <row r="7282" spans="2:2">
      <c r="B7282" s="944"/>
    </row>
    <row r="7283" spans="2:2">
      <c r="B7283" s="944"/>
    </row>
    <row r="7284" spans="2:2">
      <c r="B7284" s="944"/>
    </row>
    <row r="7285" spans="2:2">
      <c r="B7285" s="944"/>
    </row>
    <row r="7286" spans="2:2">
      <c r="B7286" s="944"/>
    </row>
    <row r="7287" spans="2:2">
      <c r="B7287" s="944"/>
    </row>
    <row r="7288" spans="2:2">
      <c r="B7288" s="944"/>
    </row>
    <row r="7289" spans="2:2">
      <c r="B7289" s="944"/>
    </row>
    <row r="7290" spans="2:2">
      <c r="B7290" s="944"/>
    </row>
    <row r="7291" spans="2:2">
      <c r="B7291" s="944"/>
    </row>
    <row r="7292" spans="2:2">
      <c r="B7292" s="944"/>
    </row>
    <row r="7293" spans="2:2">
      <c r="B7293" s="944"/>
    </row>
    <row r="7294" spans="2:2">
      <c r="B7294" s="944"/>
    </row>
    <row r="7295" spans="2:2">
      <c r="B7295" s="944"/>
    </row>
    <row r="7296" spans="2:2">
      <c r="B7296" s="944"/>
    </row>
    <row r="7297" spans="2:2">
      <c r="B7297" s="944"/>
    </row>
    <row r="7298" spans="2:2">
      <c r="B7298" s="944"/>
    </row>
    <row r="7299" spans="2:2">
      <c r="B7299" s="944"/>
    </row>
    <row r="7300" spans="2:2">
      <c r="B7300" s="944"/>
    </row>
    <row r="7301" spans="2:2">
      <c r="B7301" s="944"/>
    </row>
    <row r="7302" spans="2:2">
      <c r="B7302" s="944"/>
    </row>
    <row r="7303" spans="2:2">
      <c r="B7303" s="944"/>
    </row>
    <row r="7304" spans="2:2">
      <c r="B7304" s="944"/>
    </row>
    <row r="7305" spans="2:2">
      <c r="B7305" s="944"/>
    </row>
    <row r="7306" spans="2:2">
      <c r="B7306" s="944"/>
    </row>
    <row r="7307" spans="2:2">
      <c r="B7307" s="944"/>
    </row>
    <row r="7308" spans="2:2">
      <c r="B7308" s="944"/>
    </row>
    <row r="7309" spans="2:2">
      <c r="B7309" s="944"/>
    </row>
    <row r="7310" spans="2:2">
      <c r="B7310" s="944"/>
    </row>
    <row r="7311" spans="2:2">
      <c r="B7311" s="944"/>
    </row>
    <row r="7312" spans="2:2">
      <c r="B7312" s="944"/>
    </row>
    <row r="7313" spans="2:2">
      <c r="B7313" s="944"/>
    </row>
    <row r="7314" spans="2:2">
      <c r="B7314" s="944"/>
    </row>
    <row r="7315" spans="2:2">
      <c r="B7315" s="944"/>
    </row>
    <row r="7316" spans="2:2">
      <c r="B7316" s="944"/>
    </row>
    <row r="7317" spans="2:2">
      <c r="B7317" s="944"/>
    </row>
    <row r="7318" spans="2:2">
      <c r="B7318" s="944"/>
    </row>
    <row r="7319" spans="2:2">
      <c r="B7319" s="944"/>
    </row>
    <row r="7320" spans="2:2">
      <c r="B7320" s="944"/>
    </row>
    <row r="7321" spans="2:2">
      <c r="B7321" s="944"/>
    </row>
    <row r="7322" spans="2:2">
      <c r="B7322" s="944"/>
    </row>
    <row r="7323" spans="2:2">
      <c r="B7323" s="944"/>
    </row>
    <row r="7324" spans="2:2">
      <c r="B7324" s="944"/>
    </row>
    <row r="7325" spans="2:2">
      <c r="B7325" s="944"/>
    </row>
    <row r="7326" spans="2:2">
      <c r="B7326" s="944"/>
    </row>
    <row r="7327" spans="2:2">
      <c r="B7327" s="944"/>
    </row>
    <row r="7328" spans="2:2">
      <c r="B7328" s="944"/>
    </row>
    <row r="7329" spans="2:2">
      <c r="B7329" s="944"/>
    </row>
    <row r="7330" spans="2:2">
      <c r="B7330" s="944"/>
    </row>
    <row r="7331" spans="2:2">
      <c r="B7331" s="944"/>
    </row>
    <row r="7332" spans="2:2">
      <c r="B7332" s="944"/>
    </row>
    <row r="7333" spans="2:2">
      <c r="B7333" s="944"/>
    </row>
    <row r="7334" spans="2:2">
      <c r="B7334" s="944"/>
    </row>
    <row r="7335" spans="2:2">
      <c r="B7335" s="944"/>
    </row>
    <row r="7336" spans="2:2">
      <c r="B7336" s="944"/>
    </row>
    <row r="7337" spans="2:2">
      <c r="B7337" s="944"/>
    </row>
    <row r="7338" spans="2:2">
      <c r="B7338" s="944"/>
    </row>
    <row r="7339" spans="2:2">
      <c r="B7339" s="944"/>
    </row>
    <row r="7340" spans="2:2">
      <c r="B7340" s="944"/>
    </row>
    <row r="7341" spans="2:2">
      <c r="B7341" s="944"/>
    </row>
    <row r="7342" spans="2:2">
      <c r="B7342" s="944"/>
    </row>
    <row r="7343" spans="2:2">
      <c r="B7343" s="944"/>
    </row>
    <row r="7344" spans="2:2">
      <c r="B7344" s="944"/>
    </row>
    <row r="7345" spans="2:2">
      <c r="B7345" s="944"/>
    </row>
    <row r="7346" spans="2:2">
      <c r="B7346" s="944"/>
    </row>
    <row r="7347" spans="2:2">
      <c r="B7347" s="944"/>
    </row>
    <row r="7348" spans="2:2">
      <c r="B7348" s="944"/>
    </row>
    <row r="7349" spans="2:2">
      <c r="B7349" s="944"/>
    </row>
    <row r="7350" spans="2:2">
      <c r="B7350" s="944"/>
    </row>
    <row r="7351" spans="2:2">
      <c r="B7351" s="944"/>
    </row>
    <row r="7352" spans="2:2">
      <c r="B7352" s="944"/>
    </row>
    <row r="7353" spans="2:2">
      <c r="B7353" s="944"/>
    </row>
    <row r="7354" spans="2:2">
      <c r="B7354" s="944"/>
    </row>
    <row r="7355" spans="2:2">
      <c r="B7355" s="944"/>
    </row>
    <row r="7356" spans="2:2">
      <c r="B7356" s="944"/>
    </row>
    <row r="7357" spans="2:2">
      <c r="B7357" s="944"/>
    </row>
    <row r="7358" spans="2:2">
      <c r="B7358" s="944"/>
    </row>
    <row r="7359" spans="2:2">
      <c r="B7359" s="944"/>
    </row>
    <row r="7360" spans="2:2">
      <c r="B7360" s="944"/>
    </row>
    <row r="7361" spans="2:2">
      <c r="B7361" s="944"/>
    </row>
    <row r="7362" spans="2:2">
      <c r="B7362" s="944"/>
    </row>
    <row r="7363" spans="2:2">
      <c r="B7363" s="944"/>
    </row>
    <row r="7364" spans="2:2">
      <c r="B7364" s="944"/>
    </row>
    <row r="7365" spans="2:2">
      <c r="B7365" s="944"/>
    </row>
    <row r="7366" spans="2:2">
      <c r="B7366" s="944"/>
    </row>
    <row r="7367" spans="2:2">
      <c r="B7367" s="944"/>
    </row>
    <row r="7368" spans="2:2">
      <c r="B7368" s="944"/>
    </row>
    <row r="7369" spans="2:2">
      <c r="B7369" s="944"/>
    </row>
    <row r="7370" spans="2:2">
      <c r="B7370" s="944"/>
    </row>
    <row r="7371" spans="2:2">
      <c r="B7371" s="944"/>
    </row>
    <row r="7372" spans="2:2">
      <c r="B7372" s="944"/>
    </row>
    <row r="7373" spans="2:2">
      <c r="B7373" s="944"/>
    </row>
    <row r="7374" spans="2:2">
      <c r="B7374" s="944"/>
    </row>
    <row r="7375" spans="2:2">
      <c r="B7375" s="944"/>
    </row>
    <row r="7376" spans="2:2">
      <c r="B7376" s="944"/>
    </row>
    <row r="7377" spans="2:2">
      <c r="B7377" s="944"/>
    </row>
    <row r="7378" spans="2:2">
      <c r="B7378" s="944"/>
    </row>
    <row r="7379" spans="2:2">
      <c r="B7379" s="944"/>
    </row>
    <row r="7380" spans="2:2">
      <c r="B7380" s="944"/>
    </row>
    <row r="7381" spans="2:2">
      <c r="B7381" s="944"/>
    </row>
    <row r="7382" spans="2:2">
      <c r="B7382" s="944"/>
    </row>
    <row r="7383" spans="2:2">
      <c r="B7383" s="944"/>
    </row>
    <row r="7384" spans="2:2">
      <c r="B7384" s="944"/>
    </row>
    <row r="7385" spans="2:2">
      <c r="B7385" s="944"/>
    </row>
    <row r="7386" spans="2:2">
      <c r="B7386" s="944"/>
    </row>
    <row r="7387" spans="2:2">
      <c r="B7387" s="944"/>
    </row>
    <row r="7388" spans="2:2">
      <c r="B7388" s="944"/>
    </row>
    <row r="7389" spans="2:2">
      <c r="B7389" s="944"/>
    </row>
    <row r="7390" spans="2:2">
      <c r="B7390" s="944"/>
    </row>
    <row r="7391" spans="2:2">
      <c r="B7391" s="944"/>
    </row>
    <row r="7392" spans="2:2">
      <c r="B7392" s="944"/>
    </row>
    <row r="7393" spans="2:2">
      <c r="B7393" s="944"/>
    </row>
    <row r="7394" spans="2:2">
      <c r="B7394" s="944"/>
    </row>
    <row r="7395" spans="2:2">
      <c r="B7395" s="944"/>
    </row>
    <row r="7396" spans="2:2">
      <c r="B7396" s="944"/>
    </row>
    <row r="7397" spans="2:2">
      <c r="B7397" s="944"/>
    </row>
    <row r="7398" spans="2:2">
      <c r="B7398" s="944"/>
    </row>
    <row r="7399" spans="2:2">
      <c r="B7399" s="944"/>
    </row>
    <row r="7400" spans="2:2">
      <c r="B7400" s="944"/>
    </row>
    <row r="7401" spans="2:2">
      <c r="B7401" s="944"/>
    </row>
    <row r="7402" spans="2:2">
      <c r="B7402" s="944"/>
    </row>
    <row r="7403" spans="2:2">
      <c r="B7403" s="944"/>
    </row>
    <row r="7404" spans="2:2">
      <c r="B7404" s="944"/>
    </row>
    <row r="7405" spans="2:2">
      <c r="B7405" s="944"/>
    </row>
    <row r="7406" spans="2:2">
      <c r="B7406" s="944"/>
    </row>
    <row r="7407" spans="2:2">
      <c r="B7407" s="944"/>
    </row>
    <row r="7408" spans="2:2">
      <c r="B7408" s="944"/>
    </row>
    <row r="7409" spans="2:2">
      <c r="B7409" s="944"/>
    </row>
    <row r="7410" spans="2:2">
      <c r="B7410" s="944"/>
    </row>
    <row r="7411" spans="2:2">
      <c r="B7411" s="944"/>
    </row>
    <row r="7412" spans="2:2">
      <c r="B7412" s="944"/>
    </row>
    <row r="7413" spans="2:2">
      <c r="B7413" s="944"/>
    </row>
    <row r="7414" spans="2:2">
      <c r="B7414" s="944"/>
    </row>
    <row r="7415" spans="2:2">
      <c r="B7415" s="944"/>
    </row>
    <row r="7416" spans="2:2">
      <c r="B7416" s="944"/>
    </row>
    <row r="7417" spans="2:2">
      <c r="B7417" s="944"/>
    </row>
    <row r="7418" spans="2:2">
      <c r="B7418" s="944"/>
    </row>
    <row r="7419" spans="2:2">
      <c r="B7419" s="944"/>
    </row>
    <row r="7420" spans="2:2">
      <c r="B7420" s="944"/>
    </row>
    <row r="7421" spans="2:2">
      <c r="B7421" s="944"/>
    </row>
    <row r="7422" spans="2:2">
      <c r="B7422" s="944"/>
    </row>
    <row r="7423" spans="2:2">
      <c r="B7423" s="944"/>
    </row>
    <row r="7424" spans="2:2">
      <c r="B7424" s="944"/>
    </row>
    <row r="7425" spans="2:2">
      <c r="B7425" s="944"/>
    </row>
    <row r="7426" spans="2:2">
      <c r="B7426" s="944"/>
    </row>
    <row r="7427" spans="2:2">
      <c r="B7427" s="944"/>
    </row>
    <row r="7428" spans="2:2">
      <c r="B7428" s="944"/>
    </row>
    <row r="7429" spans="2:2">
      <c r="B7429" s="944"/>
    </row>
    <row r="7430" spans="2:2">
      <c r="B7430" s="944"/>
    </row>
    <row r="7431" spans="2:2">
      <c r="B7431" s="944"/>
    </row>
    <row r="7432" spans="2:2">
      <c r="B7432" s="944"/>
    </row>
    <row r="7433" spans="2:2">
      <c r="B7433" s="944"/>
    </row>
    <row r="7434" spans="2:2">
      <c r="B7434" s="944"/>
    </row>
    <row r="7435" spans="2:2">
      <c r="B7435" s="944"/>
    </row>
    <row r="7436" spans="2:2">
      <c r="B7436" s="944"/>
    </row>
    <row r="7437" spans="2:2">
      <c r="B7437" s="944"/>
    </row>
    <row r="7438" spans="2:2">
      <c r="B7438" s="944"/>
    </row>
    <row r="7439" spans="2:2">
      <c r="B7439" s="944"/>
    </row>
    <row r="7440" spans="2:2">
      <c r="B7440" s="944"/>
    </row>
    <row r="7441" spans="2:2">
      <c r="B7441" s="944"/>
    </row>
    <row r="7442" spans="2:2">
      <c r="B7442" s="944"/>
    </row>
    <row r="7443" spans="2:2">
      <c r="B7443" s="944"/>
    </row>
    <row r="7444" spans="2:2">
      <c r="B7444" s="944"/>
    </row>
    <row r="7445" spans="2:2">
      <c r="B7445" s="944"/>
    </row>
    <row r="7446" spans="2:2">
      <c r="B7446" s="944"/>
    </row>
    <row r="7447" spans="2:2">
      <c r="B7447" s="944"/>
    </row>
    <row r="7448" spans="2:2">
      <c r="B7448" s="944"/>
    </row>
    <row r="7449" spans="2:2">
      <c r="B7449" s="944"/>
    </row>
    <row r="7450" spans="2:2">
      <c r="B7450" s="944"/>
    </row>
    <row r="7451" spans="2:2">
      <c r="B7451" s="944"/>
    </row>
    <row r="7452" spans="2:2">
      <c r="B7452" s="944"/>
    </row>
    <row r="7453" spans="2:2">
      <c r="B7453" s="944"/>
    </row>
    <row r="7454" spans="2:2">
      <c r="B7454" s="944"/>
    </row>
    <row r="7455" spans="2:2">
      <c r="B7455" s="944"/>
    </row>
    <row r="7456" spans="2:2">
      <c r="B7456" s="944"/>
    </row>
    <row r="7457" spans="2:2">
      <c r="B7457" s="944"/>
    </row>
    <row r="7458" spans="2:2">
      <c r="B7458" s="944"/>
    </row>
    <row r="7459" spans="2:2">
      <c r="B7459" s="944"/>
    </row>
    <row r="7460" spans="2:2">
      <c r="B7460" s="944"/>
    </row>
    <row r="7461" spans="2:2">
      <c r="B7461" s="944"/>
    </row>
    <row r="7462" spans="2:2">
      <c r="B7462" s="944"/>
    </row>
    <row r="7463" spans="2:2">
      <c r="B7463" s="944"/>
    </row>
    <row r="7464" spans="2:2">
      <c r="B7464" s="944"/>
    </row>
    <row r="7465" spans="2:2">
      <c r="B7465" s="944"/>
    </row>
    <row r="7466" spans="2:2">
      <c r="B7466" s="944"/>
    </row>
    <row r="7467" spans="2:2">
      <c r="B7467" s="944"/>
    </row>
    <row r="7468" spans="2:2">
      <c r="B7468" s="944"/>
    </row>
    <row r="7469" spans="2:2">
      <c r="B7469" s="944"/>
    </row>
    <row r="7470" spans="2:2">
      <c r="B7470" s="944"/>
    </row>
    <row r="7471" spans="2:2">
      <c r="B7471" s="944"/>
    </row>
    <row r="7472" spans="2:2">
      <c r="B7472" s="944"/>
    </row>
    <row r="7473" spans="2:2">
      <c r="B7473" s="944"/>
    </row>
    <row r="7474" spans="2:2">
      <c r="B7474" s="944"/>
    </row>
    <row r="7475" spans="2:2">
      <c r="B7475" s="944"/>
    </row>
    <row r="7476" spans="2:2">
      <c r="B7476" s="944"/>
    </row>
    <row r="7477" spans="2:2">
      <c r="B7477" s="944"/>
    </row>
    <row r="7478" spans="2:2">
      <c r="B7478" s="944"/>
    </row>
    <row r="7479" spans="2:2">
      <c r="B7479" s="944"/>
    </row>
    <row r="7480" spans="2:2">
      <c r="B7480" s="944"/>
    </row>
    <row r="7481" spans="2:2">
      <c r="B7481" s="944"/>
    </row>
    <row r="7482" spans="2:2">
      <c r="B7482" s="944"/>
    </row>
    <row r="7483" spans="2:2">
      <c r="B7483" s="944"/>
    </row>
    <row r="7484" spans="2:2">
      <c r="B7484" s="944"/>
    </row>
    <row r="7485" spans="2:2">
      <c r="B7485" s="944"/>
    </row>
    <row r="7486" spans="2:2">
      <c r="B7486" s="944"/>
    </row>
    <row r="7487" spans="2:2">
      <c r="B7487" s="944"/>
    </row>
    <row r="7488" spans="2:2">
      <c r="B7488" s="944"/>
    </row>
    <row r="7489" spans="2:2">
      <c r="B7489" s="944"/>
    </row>
    <row r="7490" spans="2:2">
      <c r="B7490" s="944"/>
    </row>
    <row r="7491" spans="2:2">
      <c r="B7491" s="944"/>
    </row>
    <row r="7492" spans="2:2">
      <c r="B7492" s="944"/>
    </row>
    <row r="7493" spans="2:2">
      <c r="B7493" s="944"/>
    </row>
    <row r="7494" spans="2:2">
      <c r="B7494" s="944"/>
    </row>
    <row r="7495" spans="2:2">
      <c r="B7495" s="944"/>
    </row>
    <row r="7496" spans="2:2">
      <c r="B7496" s="944"/>
    </row>
    <row r="7497" spans="2:2">
      <c r="B7497" s="944"/>
    </row>
    <row r="7498" spans="2:2">
      <c r="B7498" s="944"/>
    </row>
    <row r="7499" spans="2:2">
      <c r="B7499" s="944"/>
    </row>
    <row r="7500" spans="2:2">
      <c r="B7500" s="944"/>
    </row>
    <row r="7501" spans="2:2">
      <c r="B7501" s="944"/>
    </row>
    <row r="7502" spans="2:2">
      <c r="B7502" s="944"/>
    </row>
    <row r="7503" spans="2:2">
      <c r="B7503" s="944"/>
    </row>
    <row r="7504" spans="2:2">
      <c r="B7504" s="944"/>
    </row>
    <row r="7505" spans="2:2">
      <c r="B7505" s="944"/>
    </row>
    <row r="7506" spans="2:2">
      <c r="B7506" s="944"/>
    </row>
    <row r="7507" spans="2:2">
      <c r="B7507" s="944"/>
    </row>
    <row r="7508" spans="2:2">
      <c r="B7508" s="944"/>
    </row>
    <row r="7509" spans="2:2">
      <c r="B7509" s="944"/>
    </row>
    <row r="7510" spans="2:2">
      <c r="B7510" s="944"/>
    </row>
    <row r="7511" spans="2:2">
      <c r="B7511" s="944"/>
    </row>
    <row r="7512" spans="2:2">
      <c r="B7512" s="944"/>
    </row>
    <row r="7513" spans="2:2">
      <c r="B7513" s="944"/>
    </row>
    <row r="7514" spans="2:2">
      <c r="B7514" s="944"/>
    </row>
    <row r="7515" spans="2:2">
      <c r="B7515" s="944"/>
    </row>
    <row r="7516" spans="2:2">
      <c r="B7516" s="944"/>
    </row>
    <row r="7517" spans="2:2">
      <c r="B7517" s="944"/>
    </row>
    <row r="7518" spans="2:2">
      <c r="B7518" s="944"/>
    </row>
    <row r="7519" spans="2:2">
      <c r="B7519" s="944"/>
    </row>
    <row r="7520" spans="2:2">
      <c r="B7520" s="944"/>
    </row>
    <row r="7521" spans="2:2">
      <c r="B7521" s="944"/>
    </row>
    <row r="7522" spans="2:2">
      <c r="B7522" s="944"/>
    </row>
    <row r="7523" spans="2:2">
      <c r="B7523" s="944"/>
    </row>
    <row r="7524" spans="2:2">
      <c r="B7524" s="944"/>
    </row>
    <row r="7525" spans="2:2">
      <c r="B7525" s="944"/>
    </row>
    <row r="7526" spans="2:2">
      <c r="B7526" s="944"/>
    </row>
    <row r="7527" spans="2:2">
      <c r="B7527" s="944"/>
    </row>
    <row r="7528" spans="2:2">
      <c r="B7528" s="944"/>
    </row>
    <row r="7529" spans="2:2">
      <c r="B7529" s="944"/>
    </row>
    <row r="7530" spans="2:2">
      <c r="B7530" s="944"/>
    </row>
    <row r="7531" spans="2:2">
      <c r="B7531" s="944"/>
    </row>
    <row r="7532" spans="2:2">
      <c r="B7532" s="944"/>
    </row>
    <row r="7533" spans="2:2">
      <c r="B7533" s="944"/>
    </row>
    <row r="7534" spans="2:2">
      <c r="B7534" s="944"/>
    </row>
    <row r="7535" spans="2:2">
      <c r="B7535" s="944"/>
    </row>
    <row r="7536" spans="2:2">
      <c r="B7536" s="944"/>
    </row>
    <row r="7537" spans="2:2">
      <c r="B7537" s="944"/>
    </row>
    <row r="7538" spans="2:2">
      <c r="B7538" s="944"/>
    </row>
    <row r="7539" spans="2:2">
      <c r="B7539" s="944"/>
    </row>
    <row r="7540" spans="2:2">
      <c r="B7540" s="944"/>
    </row>
    <row r="7541" spans="2:2">
      <c r="B7541" s="944"/>
    </row>
    <row r="7542" spans="2:2">
      <c r="B7542" s="944"/>
    </row>
    <row r="7543" spans="2:2">
      <c r="B7543" s="944"/>
    </row>
    <row r="7544" spans="2:2">
      <c r="B7544" s="944"/>
    </row>
    <row r="7545" spans="2:2">
      <c r="B7545" s="944"/>
    </row>
    <row r="7546" spans="2:2">
      <c r="B7546" s="944"/>
    </row>
    <row r="7547" spans="2:2">
      <c r="B7547" s="944"/>
    </row>
    <row r="7548" spans="2:2">
      <c r="B7548" s="944"/>
    </row>
    <row r="7549" spans="2:2">
      <c r="B7549" s="944"/>
    </row>
    <row r="7550" spans="2:2">
      <c r="B7550" s="944"/>
    </row>
    <row r="7551" spans="2:2">
      <c r="B7551" s="944"/>
    </row>
    <row r="7552" spans="2:2">
      <c r="B7552" s="944"/>
    </row>
    <row r="7553" spans="2:2">
      <c r="B7553" s="944"/>
    </row>
    <row r="7554" spans="2:2">
      <c r="B7554" s="944"/>
    </row>
    <row r="7555" spans="2:2">
      <c r="B7555" s="944"/>
    </row>
    <row r="7556" spans="2:2">
      <c r="B7556" s="944"/>
    </row>
    <row r="7557" spans="2:2">
      <c r="B7557" s="944"/>
    </row>
    <row r="7558" spans="2:2">
      <c r="B7558" s="944"/>
    </row>
    <row r="7559" spans="2:2">
      <c r="B7559" s="944"/>
    </row>
    <row r="7560" spans="2:2">
      <c r="B7560" s="944"/>
    </row>
    <row r="7561" spans="2:2">
      <c r="B7561" s="944"/>
    </row>
    <row r="7562" spans="2:2">
      <c r="B7562" s="944"/>
    </row>
    <row r="7563" spans="2:2">
      <c r="B7563" s="944"/>
    </row>
    <row r="7564" spans="2:2">
      <c r="B7564" s="944"/>
    </row>
    <row r="7565" spans="2:2">
      <c r="B7565" s="944"/>
    </row>
    <row r="7566" spans="2:2">
      <c r="B7566" s="944"/>
    </row>
    <row r="7567" spans="2:2">
      <c r="B7567" s="944"/>
    </row>
    <row r="7568" spans="2:2">
      <c r="B7568" s="944"/>
    </row>
    <row r="7569" spans="2:2">
      <c r="B7569" s="944"/>
    </row>
    <row r="7570" spans="2:2">
      <c r="B7570" s="944"/>
    </row>
    <row r="7571" spans="2:2">
      <c r="B7571" s="944"/>
    </row>
    <row r="7572" spans="2:2">
      <c r="B7572" s="944"/>
    </row>
    <row r="7573" spans="2:2">
      <c r="B7573" s="944"/>
    </row>
    <row r="7574" spans="2:2">
      <c r="B7574" s="944"/>
    </row>
    <row r="7575" spans="2:2">
      <c r="B7575" s="944"/>
    </row>
    <row r="7576" spans="2:2">
      <c r="B7576" s="944"/>
    </row>
    <row r="7577" spans="2:2">
      <c r="B7577" s="944"/>
    </row>
    <row r="7578" spans="2:2">
      <c r="B7578" s="944"/>
    </row>
    <row r="7579" spans="2:2">
      <c r="B7579" s="944"/>
    </row>
    <row r="7580" spans="2:2">
      <c r="B7580" s="944"/>
    </row>
    <row r="7581" spans="2:2">
      <c r="B7581" s="944"/>
    </row>
    <row r="7582" spans="2:2">
      <c r="B7582" s="944"/>
    </row>
    <row r="7583" spans="2:2">
      <c r="B7583" s="944"/>
    </row>
    <row r="7584" spans="2:2">
      <c r="B7584" s="944"/>
    </row>
    <row r="7585" spans="2:2">
      <c r="B7585" s="944"/>
    </row>
    <row r="7586" spans="2:2">
      <c r="B7586" s="944"/>
    </row>
    <row r="7587" spans="2:2">
      <c r="B7587" s="944"/>
    </row>
    <row r="7588" spans="2:2">
      <c r="B7588" s="944"/>
    </row>
    <row r="7589" spans="2:2">
      <c r="B7589" s="944"/>
    </row>
    <row r="7590" spans="2:2">
      <c r="B7590" s="944"/>
    </row>
    <row r="7591" spans="2:2">
      <c r="B7591" s="944"/>
    </row>
    <row r="7592" spans="2:2">
      <c r="B7592" s="944"/>
    </row>
    <row r="7593" spans="2:2">
      <c r="B7593" s="944"/>
    </row>
    <row r="7594" spans="2:2">
      <c r="B7594" s="944"/>
    </row>
    <row r="7595" spans="2:2">
      <c r="B7595" s="944"/>
    </row>
    <row r="7596" spans="2:2">
      <c r="B7596" s="944"/>
    </row>
    <row r="7597" spans="2:2">
      <c r="B7597" s="944"/>
    </row>
    <row r="7598" spans="2:2">
      <c r="B7598" s="944"/>
    </row>
    <row r="7599" spans="2:2">
      <c r="B7599" s="944"/>
    </row>
    <row r="7600" spans="2:2">
      <c r="B7600" s="944"/>
    </row>
    <row r="7601" spans="2:2">
      <c r="B7601" s="944"/>
    </row>
    <row r="7602" spans="2:2">
      <c r="B7602" s="944"/>
    </row>
    <row r="7603" spans="2:2">
      <c r="B7603" s="944"/>
    </row>
    <row r="7604" spans="2:2">
      <c r="B7604" s="944"/>
    </row>
    <row r="7605" spans="2:2">
      <c r="B7605" s="944"/>
    </row>
    <row r="7606" spans="2:2">
      <c r="B7606" s="944"/>
    </row>
    <row r="7607" spans="2:2">
      <c r="B7607" s="944"/>
    </row>
    <row r="7608" spans="2:2">
      <c r="B7608" s="944"/>
    </row>
    <row r="7609" spans="2:2">
      <c r="B7609" s="944"/>
    </row>
    <row r="7610" spans="2:2">
      <c r="B7610" s="944"/>
    </row>
    <row r="7611" spans="2:2">
      <c r="B7611" s="944"/>
    </row>
    <row r="7612" spans="2:2">
      <c r="B7612" s="944"/>
    </row>
    <row r="7613" spans="2:2">
      <c r="B7613" s="944"/>
    </row>
    <row r="7614" spans="2:2">
      <c r="B7614" s="944"/>
    </row>
    <row r="7615" spans="2:2">
      <c r="B7615" s="944"/>
    </row>
    <row r="7616" spans="2:2">
      <c r="B7616" s="944"/>
    </row>
    <row r="7617" spans="2:2">
      <c r="B7617" s="944"/>
    </row>
    <row r="7618" spans="2:2">
      <c r="B7618" s="944"/>
    </row>
    <row r="7619" spans="2:2">
      <c r="B7619" s="944"/>
    </row>
    <row r="7620" spans="2:2">
      <c r="B7620" s="944"/>
    </row>
    <row r="7621" spans="2:2">
      <c r="B7621" s="944"/>
    </row>
    <row r="7622" spans="2:2">
      <c r="B7622" s="944"/>
    </row>
    <row r="7623" spans="2:2">
      <c r="B7623" s="944"/>
    </row>
    <row r="7624" spans="2:2">
      <c r="B7624" s="944"/>
    </row>
    <row r="7625" spans="2:2">
      <c r="B7625" s="944"/>
    </row>
    <row r="7626" spans="2:2">
      <c r="B7626" s="944"/>
    </row>
    <row r="7627" spans="2:2">
      <c r="B7627" s="944"/>
    </row>
    <row r="7628" spans="2:2">
      <c r="B7628" s="944"/>
    </row>
    <row r="7629" spans="2:2">
      <c r="B7629" s="944"/>
    </row>
    <row r="7630" spans="2:2">
      <c r="B7630" s="944"/>
    </row>
    <row r="7631" spans="2:2">
      <c r="B7631" s="944"/>
    </row>
    <row r="7632" spans="2:2">
      <c r="B7632" s="944"/>
    </row>
    <row r="7633" spans="2:2">
      <c r="B7633" s="944"/>
    </row>
    <row r="7634" spans="2:2">
      <c r="B7634" s="944"/>
    </row>
    <row r="7635" spans="2:2">
      <c r="B7635" s="944"/>
    </row>
    <row r="7636" spans="2:2">
      <c r="B7636" s="944"/>
    </row>
    <row r="7637" spans="2:2">
      <c r="B7637" s="944"/>
    </row>
    <row r="7638" spans="2:2">
      <c r="B7638" s="944"/>
    </row>
    <row r="7639" spans="2:2">
      <c r="B7639" s="944"/>
    </row>
    <row r="7640" spans="2:2">
      <c r="B7640" s="944"/>
    </row>
    <row r="7641" spans="2:2">
      <c r="B7641" s="944"/>
    </row>
    <row r="7642" spans="2:2">
      <c r="B7642" s="944"/>
    </row>
    <row r="7643" spans="2:2">
      <c r="B7643" s="944"/>
    </row>
    <row r="7644" spans="2:2">
      <c r="B7644" s="944"/>
    </row>
    <row r="7645" spans="2:2">
      <c r="B7645" s="944"/>
    </row>
    <row r="7646" spans="2:2">
      <c r="B7646" s="944"/>
    </row>
    <row r="7647" spans="2:2">
      <c r="B7647" s="944"/>
    </row>
    <row r="7648" spans="2:2">
      <c r="B7648" s="944"/>
    </row>
    <row r="7649" spans="2:2">
      <c r="B7649" s="944"/>
    </row>
    <row r="7650" spans="2:2">
      <c r="B7650" s="944"/>
    </row>
    <row r="7651" spans="2:2">
      <c r="B7651" s="944"/>
    </row>
    <row r="7652" spans="2:2">
      <c r="B7652" s="944"/>
    </row>
    <row r="7653" spans="2:2">
      <c r="B7653" s="944"/>
    </row>
    <row r="7654" spans="2:2">
      <c r="B7654" s="944"/>
    </row>
    <row r="7655" spans="2:2">
      <c r="B7655" s="944"/>
    </row>
    <row r="7656" spans="2:2">
      <c r="B7656" s="944"/>
    </row>
    <row r="7657" spans="2:2">
      <c r="B7657" s="944"/>
    </row>
    <row r="7658" spans="2:2">
      <c r="B7658" s="944"/>
    </row>
    <row r="7659" spans="2:2">
      <c r="B7659" s="944"/>
    </row>
    <row r="7660" spans="2:2">
      <c r="B7660" s="944"/>
    </row>
    <row r="7661" spans="2:2">
      <c r="B7661" s="944"/>
    </row>
    <row r="7662" spans="2:2">
      <c r="B7662" s="944"/>
    </row>
    <row r="7663" spans="2:2">
      <c r="B7663" s="944"/>
    </row>
    <row r="7664" spans="2:2">
      <c r="B7664" s="944"/>
    </row>
    <row r="7665" spans="2:2">
      <c r="B7665" s="944"/>
    </row>
    <row r="7666" spans="2:2">
      <c r="B7666" s="944"/>
    </row>
    <row r="7667" spans="2:2">
      <c r="B7667" s="944"/>
    </row>
    <row r="7668" spans="2:2">
      <c r="B7668" s="944"/>
    </row>
    <row r="7669" spans="2:2">
      <c r="B7669" s="944"/>
    </row>
    <row r="7670" spans="2:2">
      <c r="B7670" s="944"/>
    </row>
    <row r="7671" spans="2:2">
      <c r="B7671" s="944"/>
    </row>
    <row r="7672" spans="2:2">
      <c r="B7672" s="944"/>
    </row>
    <row r="7673" spans="2:2">
      <c r="B7673" s="944"/>
    </row>
    <row r="7674" spans="2:2">
      <c r="B7674" s="944"/>
    </row>
    <row r="7675" spans="2:2">
      <c r="B7675" s="944"/>
    </row>
    <row r="7676" spans="2:2">
      <c r="B7676" s="944"/>
    </row>
    <row r="7677" spans="2:2">
      <c r="B7677" s="944"/>
    </row>
    <row r="7678" spans="2:2">
      <c r="B7678" s="944"/>
    </row>
    <row r="7679" spans="2:2">
      <c r="B7679" s="944"/>
    </row>
    <row r="7680" spans="2:2">
      <c r="B7680" s="944"/>
    </row>
    <row r="7681" spans="2:2">
      <c r="B7681" s="944"/>
    </row>
    <row r="7682" spans="2:2">
      <c r="B7682" s="944"/>
    </row>
    <row r="7683" spans="2:2">
      <c r="B7683" s="944"/>
    </row>
    <row r="7684" spans="2:2">
      <c r="B7684" s="944"/>
    </row>
    <row r="7685" spans="2:2">
      <c r="B7685" s="944"/>
    </row>
    <row r="7686" spans="2:2">
      <c r="B7686" s="944"/>
    </row>
    <row r="7687" spans="2:2">
      <c r="B7687" s="944"/>
    </row>
    <row r="7688" spans="2:2">
      <c r="B7688" s="944"/>
    </row>
    <row r="7689" spans="2:2">
      <c r="B7689" s="944"/>
    </row>
    <row r="7690" spans="2:2">
      <c r="B7690" s="944"/>
    </row>
    <row r="7691" spans="2:2">
      <c r="B7691" s="944"/>
    </row>
    <row r="7692" spans="2:2">
      <c r="B7692" s="944"/>
    </row>
    <row r="7693" spans="2:2">
      <c r="B7693" s="944"/>
    </row>
    <row r="7694" spans="2:2">
      <c r="B7694" s="944"/>
    </row>
    <row r="7695" spans="2:2">
      <c r="B7695" s="944"/>
    </row>
    <row r="7696" spans="2:2">
      <c r="B7696" s="944"/>
    </row>
    <row r="7697" spans="2:2">
      <c r="B7697" s="944"/>
    </row>
    <row r="7698" spans="2:2">
      <c r="B7698" s="944"/>
    </row>
    <row r="7699" spans="2:2">
      <c r="B7699" s="944"/>
    </row>
    <row r="7700" spans="2:2">
      <c r="B7700" s="944"/>
    </row>
    <row r="7701" spans="2:2">
      <c r="B7701" s="944"/>
    </row>
    <row r="7702" spans="2:2">
      <c r="B7702" s="944"/>
    </row>
    <row r="7703" spans="2:2">
      <c r="B7703" s="944"/>
    </row>
    <row r="7704" spans="2:2">
      <c r="B7704" s="944"/>
    </row>
    <row r="7705" spans="2:2">
      <c r="B7705" s="944"/>
    </row>
    <row r="7706" spans="2:2">
      <c r="B7706" s="944"/>
    </row>
    <row r="7707" spans="2:2">
      <c r="B7707" s="944"/>
    </row>
    <row r="7708" spans="2:2">
      <c r="B7708" s="944"/>
    </row>
    <row r="7709" spans="2:2">
      <c r="B7709" s="944"/>
    </row>
    <row r="7710" spans="2:2">
      <c r="B7710" s="944"/>
    </row>
    <row r="7711" spans="2:2">
      <c r="B7711" s="944"/>
    </row>
    <row r="7712" spans="2:2">
      <c r="B7712" s="944"/>
    </row>
    <row r="7713" spans="2:2">
      <c r="B7713" s="944"/>
    </row>
    <row r="7714" spans="2:2">
      <c r="B7714" s="944"/>
    </row>
    <row r="7715" spans="2:2">
      <c r="B7715" s="944"/>
    </row>
    <row r="7716" spans="2:2">
      <c r="B7716" s="944"/>
    </row>
    <row r="7717" spans="2:2">
      <c r="B7717" s="944"/>
    </row>
    <row r="7718" spans="2:2">
      <c r="B7718" s="944"/>
    </row>
    <row r="7719" spans="2:2">
      <c r="B7719" s="944"/>
    </row>
    <row r="7720" spans="2:2">
      <c r="B7720" s="944"/>
    </row>
    <row r="7721" spans="2:2">
      <c r="B7721" s="944"/>
    </row>
    <row r="7722" spans="2:2">
      <c r="B7722" s="944"/>
    </row>
    <row r="7723" spans="2:2">
      <c r="B7723" s="944"/>
    </row>
    <row r="7724" spans="2:2">
      <c r="B7724" s="944"/>
    </row>
    <row r="7725" spans="2:2">
      <c r="B7725" s="944"/>
    </row>
    <row r="7726" spans="2:2">
      <c r="B7726" s="944"/>
    </row>
    <row r="7727" spans="2:2">
      <c r="B7727" s="944"/>
    </row>
    <row r="7728" spans="2:2">
      <c r="B7728" s="944"/>
    </row>
    <row r="7729" spans="2:2">
      <c r="B7729" s="944"/>
    </row>
    <row r="7730" spans="2:2">
      <c r="B7730" s="944"/>
    </row>
    <row r="7731" spans="2:2">
      <c r="B7731" s="944"/>
    </row>
    <row r="7732" spans="2:2">
      <c r="B7732" s="944"/>
    </row>
    <row r="7733" spans="2:2">
      <c r="B7733" s="944"/>
    </row>
    <row r="7734" spans="2:2">
      <c r="B7734" s="944"/>
    </row>
    <row r="7735" spans="2:2">
      <c r="B7735" s="944"/>
    </row>
    <row r="7736" spans="2:2">
      <c r="B7736" s="944"/>
    </row>
    <row r="7737" spans="2:2">
      <c r="B7737" s="944"/>
    </row>
    <row r="7738" spans="2:2">
      <c r="B7738" s="944"/>
    </row>
    <row r="7739" spans="2:2">
      <c r="B7739" s="944"/>
    </row>
    <row r="7740" spans="2:2">
      <c r="B7740" s="944"/>
    </row>
    <row r="7741" spans="2:2">
      <c r="B7741" s="944"/>
    </row>
    <row r="7742" spans="2:2">
      <c r="B7742" s="944"/>
    </row>
    <row r="7743" spans="2:2">
      <c r="B7743" s="944"/>
    </row>
    <row r="7744" spans="2:2">
      <c r="B7744" s="944"/>
    </row>
    <row r="7745" spans="2:2">
      <c r="B7745" s="944"/>
    </row>
    <row r="7746" spans="2:2">
      <c r="B7746" s="944"/>
    </row>
    <row r="7747" spans="2:2">
      <c r="B7747" s="944"/>
    </row>
    <row r="7748" spans="2:2">
      <c r="B7748" s="944"/>
    </row>
    <row r="7749" spans="2:2">
      <c r="B7749" s="944"/>
    </row>
    <row r="7750" spans="2:2">
      <c r="B7750" s="944"/>
    </row>
    <row r="7751" spans="2:2">
      <c r="B7751" s="944"/>
    </row>
    <row r="7752" spans="2:2">
      <c r="B7752" s="944"/>
    </row>
    <row r="7753" spans="2:2">
      <c r="B7753" s="944"/>
    </row>
    <row r="7754" spans="2:2">
      <c r="B7754" s="944"/>
    </row>
    <row r="7755" spans="2:2">
      <c r="B7755" s="944"/>
    </row>
    <row r="7756" spans="2:2">
      <c r="B7756" s="944"/>
    </row>
    <row r="7757" spans="2:2">
      <c r="B7757" s="944"/>
    </row>
    <row r="7758" spans="2:2">
      <c r="B7758" s="944"/>
    </row>
    <row r="7759" spans="2:2">
      <c r="B7759" s="944"/>
    </row>
    <row r="7760" spans="2:2">
      <c r="B7760" s="944"/>
    </row>
    <row r="7761" spans="2:2">
      <c r="B7761" s="944"/>
    </row>
    <row r="7762" spans="2:2">
      <c r="B7762" s="944"/>
    </row>
    <row r="7763" spans="2:2">
      <c r="B7763" s="944"/>
    </row>
    <row r="7764" spans="2:2">
      <c r="B7764" s="944"/>
    </row>
    <row r="7765" spans="2:2">
      <c r="B7765" s="944"/>
    </row>
    <row r="7766" spans="2:2">
      <c r="B7766" s="944"/>
    </row>
    <row r="7767" spans="2:2">
      <c r="B7767" s="944"/>
    </row>
    <row r="7768" spans="2:2">
      <c r="B7768" s="944"/>
    </row>
    <row r="7769" spans="2:2">
      <c r="B7769" s="944"/>
    </row>
    <row r="7770" spans="2:2">
      <c r="B7770" s="944"/>
    </row>
    <row r="7771" spans="2:2">
      <c r="B7771" s="944"/>
    </row>
    <row r="7772" spans="2:2">
      <c r="B7772" s="944"/>
    </row>
    <row r="7773" spans="2:2">
      <c r="B7773" s="944"/>
    </row>
    <row r="7774" spans="2:2">
      <c r="B7774" s="944"/>
    </row>
    <row r="7775" spans="2:2">
      <c r="B7775" s="944"/>
    </row>
    <row r="7776" spans="2:2">
      <c r="B7776" s="944"/>
    </row>
    <row r="7777" spans="2:2">
      <c r="B7777" s="944"/>
    </row>
    <row r="7778" spans="2:2">
      <c r="B7778" s="944"/>
    </row>
    <row r="7779" spans="2:2">
      <c r="B7779" s="944"/>
    </row>
    <row r="7780" spans="2:2">
      <c r="B7780" s="944"/>
    </row>
    <row r="7781" spans="2:2">
      <c r="B7781" s="944"/>
    </row>
    <row r="7782" spans="2:2">
      <c r="B7782" s="944"/>
    </row>
    <row r="7783" spans="2:2">
      <c r="B7783" s="944"/>
    </row>
    <row r="7784" spans="2:2">
      <c r="B7784" s="944"/>
    </row>
    <row r="7785" spans="2:2">
      <c r="B7785" s="944"/>
    </row>
    <row r="7786" spans="2:2">
      <c r="B7786" s="944"/>
    </row>
    <row r="7787" spans="2:2">
      <c r="B7787" s="944"/>
    </row>
    <row r="7788" spans="2:2">
      <c r="B7788" s="944"/>
    </row>
    <row r="7789" spans="2:2">
      <c r="B7789" s="944"/>
    </row>
    <row r="7790" spans="2:2">
      <c r="B7790" s="944"/>
    </row>
    <row r="7791" spans="2:2">
      <c r="B7791" s="944"/>
    </row>
    <row r="7792" spans="2:2">
      <c r="B7792" s="944"/>
    </row>
    <row r="7793" spans="2:2">
      <c r="B7793" s="944"/>
    </row>
    <row r="7794" spans="2:2">
      <c r="B7794" s="944"/>
    </row>
    <row r="7795" spans="2:2">
      <c r="B7795" s="944"/>
    </row>
    <row r="7796" spans="2:2">
      <c r="B7796" s="944"/>
    </row>
    <row r="7797" spans="2:2">
      <c r="B7797" s="944"/>
    </row>
    <row r="7798" spans="2:2">
      <c r="B7798" s="944"/>
    </row>
    <row r="7799" spans="2:2">
      <c r="B7799" s="944"/>
    </row>
    <row r="7800" spans="2:2">
      <c r="B7800" s="944"/>
    </row>
    <row r="7801" spans="2:2">
      <c r="B7801" s="944"/>
    </row>
    <row r="7802" spans="2:2">
      <c r="B7802" s="944"/>
    </row>
    <row r="7803" spans="2:2">
      <c r="B7803" s="944"/>
    </row>
    <row r="7804" spans="2:2">
      <c r="B7804" s="944"/>
    </row>
    <row r="7805" spans="2:2">
      <c r="B7805" s="944"/>
    </row>
    <row r="7806" spans="2:2">
      <c r="B7806" s="944"/>
    </row>
    <row r="7807" spans="2:2">
      <c r="B7807" s="944"/>
    </row>
    <row r="7808" spans="2:2">
      <c r="B7808" s="944"/>
    </row>
    <row r="7809" spans="2:2">
      <c r="B7809" s="944"/>
    </row>
    <row r="7810" spans="2:2">
      <c r="B7810" s="944"/>
    </row>
    <row r="7811" spans="2:2">
      <c r="B7811" s="944"/>
    </row>
    <row r="7812" spans="2:2">
      <c r="B7812" s="944"/>
    </row>
    <row r="7813" spans="2:2">
      <c r="B7813" s="944"/>
    </row>
    <row r="7814" spans="2:2">
      <c r="B7814" s="944"/>
    </row>
    <row r="7815" spans="2:2">
      <c r="B7815" s="944"/>
    </row>
    <row r="7816" spans="2:2">
      <c r="B7816" s="944"/>
    </row>
    <row r="7817" spans="2:2">
      <c r="B7817" s="944"/>
    </row>
    <row r="7818" spans="2:2">
      <c r="B7818" s="944"/>
    </row>
    <row r="7819" spans="2:2">
      <c r="B7819" s="944"/>
    </row>
    <row r="7820" spans="2:2">
      <c r="B7820" s="944"/>
    </row>
    <row r="7821" spans="2:2">
      <c r="B7821" s="944"/>
    </row>
    <row r="7822" spans="2:2">
      <c r="B7822" s="944"/>
    </row>
    <row r="7823" spans="2:2">
      <c r="B7823" s="944"/>
    </row>
    <row r="7824" spans="2:2">
      <c r="B7824" s="944"/>
    </row>
    <row r="7825" spans="2:2">
      <c r="B7825" s="944"/>
    </row>
    <row r="7826" spans="2:2">
      <c r="B7826" s="944"/>
    </row>
    <row r="7827" spans="2:2">
      <c r="B7827" s="944"/>
    </row>
    <row r="7828" spans="2:2">
      <c r="B7828" s="944"/>
    </row>
    <row r="7829" spans="2:2">
      <c r="B7829" s="944"/>
    </row>
    <row r="7830" spans="2:2">
      <c r="B7830" s="944"/>
    </row>
    <row r="7831" spans="2:2">
      <c r="B7831" s="944"/>
    </row>
    <row r="7832" spans="2:2">
      <c r="B7832" s="944"/>
    </row>
    <row r="7833" spans="2:2">
      <c r="B7833" s="944"/>
    </row>
    <row r="7834" spans="2:2">
      <c r="B7834" s="944"/>
    </row>
    <row r="7835" spans="2:2">
      <c r="B7835" s="944"/>
    </row>
    <row r="7836" spans="2:2">
      <c r="B7836" s="944"/>
    </row>
    <row r="7837" spans="2:2">
      <c r="B7837" s="944"/>
    </row>
    <row r="7838" spans="2:2">
      <c r="B7838" s="944"/>
    </row>
    <row r="7839" spans="2:2">
      <c r="B7839" s="944"/>
    </row>
    <row r="7840" spans="2:2">
      <c r="B7840" s="944"/>
    </row>
    <row r="7841" spans="2:2">
      <c r="B7841" s="944"/>
    </row>
    <row r="7842" spans="2:2">
      <c r="B7842" s="944"/>
    </row>
    <row r="7843" spans="2:2">
      <c r="B7843" s="944"/>
    </row>
    <row r="7844" spans="2:2">
      <c r="B7844" s="944"/>
    </row>
    <row r="7845" spans="2:2">
      <c r="B7845" s="944"/>
    </row>
    <row r="7846" spans="2:2">
      <c r="B7846" s="944"/>
    </row>
    <row r="7847" spans="2:2">
      <c r="B7847" s="944"/>
    </row>
    <row r="7848" spans="2:2">
      <c r="B7848" s="944"/>
    </row>
    <row r="7849" spans="2:2">
      <c r="B7849" s="944"/>
    </row>
    <row r="7850" spans="2:2">
      <c r="B7850" s="944"/>
    </row>
    <row r="7851" spans="2:2">
      <c r="B7851" s="944"/>
    </row>
    <row r="7852" spans="2:2">
      <c r="B7852" s="944"/>
    </row>
    <row r="7853" spans="2:2">
      <c r="B7853" s="944"/>
    </row>
    <row r="7854" spans="2:2">
      <c r="B7854" s="944"/>
    </row>
    <row r="7855" spans="2:2">
      <c r="B7855" s="944"/>
    </row>
    <row r="7856" spans="2:2">
      <c r="B7856" s="944"/>
    </row>
    <row r="7857" spans="2:2">
      <c r="B7857" s="944"/>
    </row>
    <row r="7858" spans="2:2">
      <c r="B7858" s="944"/>
    </row>
    <row r="7859" spans="2:2">
      <c r="B7859" s="944"/>
    </row>
    <row r="7860" spans="2:2">
      <c r="B7860" s="944"/>
    </row>
    <row r="7861" spans="2:2">
      <c r="B7861" s="944"/>
    </row>
    <row r="7862" spans="2:2">
      <c r="B7862" s="944"/>
    </row>
    <row r="7863" spans="2:2">
      <c r="B7863" s="944"/>
    </row>
    <row r="7864" spans="2:2">
      <c r="B7864" s="944"/>
    </row>
    <row r="7865" spans="2:2">
      <c r="B7865" s="944"/>
    </row>
    <row r="7866" spans="2:2">
      <c r="B7866" s="944"/>
    </row>
    <row r="7867" spans="2:2">
      <c r="B7867" s="944"/>
    </row>
    <row r="7868" spans="2:2">
      <c r="B7868" s="944"/>
    </row>
    <row r="7869" spans="2:2">
      <c r="B7869" s="944"/>
    </row>
    <row r="7870" spans="2:2">
      <c r="B7870" s="944"/>
    </row>
    <row r="7871" spans="2:2">
      <c r="B7871" s="944"/>
    </row>
    <row r="7872" spans="2:2">
      <c r="B7872" s="944"/>
    </row>
    <row r="7873" spans="2:2">
      <c r="B7873" s="944"/>
    </row>
    <row r="7874" spans="2:2">
      <c r="B7874" s="944"/>
    </row>
    <row r="7875" spans="2:2">
      <c r="B7875" s="944"/>
    </row>
    <row r="7876" spans="2:2">
      <c r="B7876" s="944"/>
    </row>
    <row r="7877" spans="2:2">
      <c r="B7877" s="944"/>
    </row>
    <row r="7878" spans="2:2">
      <c r="B7878" s="944"/>
    </row>
    <row r="7879" spans="2:2">
      <c r="B7879" s="944"/>
    </row>
    <row r="7880" spans="2:2">
      <c r="B7880" s="944"/>
    </row>
    <row r="7881" spans="2:2">
      <c r="B7881" s="944"/>
    </row>
    <row r="7882" spans="2:2">
      <c r="B7882" s="944"/>
    </row>
    <row r="7883" spans="2:2">
      <c r="B7883" s="944"/>
    </row>
    <row r="7884" spans="2:2">
      <c r="B7884" s="944"/>
    </row>
    <row r="7885" spans="2:2">
      <c r="B7885" s="944"/>
    </row>
    <row r="7886" spans="2:2">
      <c r="B7886" s="944"/>
    </row>
    <row r="7887" spans="2:2">
      <c r="B7887" s="944"/>
    </row>
    <row r="7888" spans="2:2">
      <c r="B7888" s="944"/>
    </row>
    <row r="7889" spans="2:2">
      <c r="B7889" s="944"/>
    </row>
    <row r="7890" spans="2:2">
      <c r="B7890" s="944"/>
    </row>
    <row r="7891" spans="2:2">
      <c r="B7891" s="944"/>
    </row>
    <row r="7892" spans="2:2">
      <c r="B7892" s="944"/>
    </row>
    <row r="7893" spans="2:2">
      <c r="B7893" s="944"/>
    </row>
    <row r="7894" spans="2:2">
      <c r="B7894" s="944"/>
    </row>
    <row r="7895" spans="2:2">
      <c r="B7895" s="944"/>
    </row>
    <row r="7896" spans="2:2">
      <c r="B7896" s="944"/>
    </row>
    <row r="7897" spans="2:2">
      <c r="B7897" s="944"/>
    </row>
    <row r="7898" spans="2:2">
      <c r="B7898" s="944"/>
    </row>
    <row r="7899" spans="2:2">
      <c r="B7899" s="944"/>
    </row>
    <row r="7900" spans="2:2">
      <c r="B7900" s="944"/>
    </row>
    <row r="7901" spans="2:2">
      <c r="B7901" s="944"/>
    </row>
    <row r="7902" spans="2:2">
      <c r="B7902" s="944"/>
    </row>
    <row r="7903" spans="2:2">
      <c r="B7903" s="944"/>
    </row>
    <row r="7904" spans="2:2">
      <c r="B7904" s="944"/>
    </row>
    <row r="7905" spans="2:2">
      <c r="B7905" s="944"/>
    </row>
    <row r="7906" spans="2:2">
      <c r="B7906" s="944"/>
    </row>
    <row r="7907" spans="2:2">
      <c r="B7907" s="944"/>
    </row>
    <row r="7908" spans="2:2">
      <c r="B7908" s="944"/>
    </row>
    <row r="7909" spans="2:2">
      <c r="B7909" s="944"/>
    </row>
    <row r="7910" spans="2:2">
      <c r="B7910" s="944"/>
    </row>
    <row r="7911" spans="2:2">
      <c r="B7911" s="944"/>
    </row>
    <row r="7912" spans="2:2">
      <c r="B7912" s="944"/>
    </row>
    <row r="7913" spans="2:2">
      <c r="B7913" s="944"/>
    </row>
    <row r="7914" spans="2:2">
      <c r="B7914" s="944"/>
    </row>
    <row r="7915" spans="2:2">
      <c r="B7915" s="944"/>
    </row>
    <row r="7916" spans="2:2">
      <c r="B7916" s="944"/>
    </row>
    <row r="7917" spans="2:2">
      <c r="B7917" s="944"/>
    </row>
    <row r="7918" spans="2:2">
      <c r="B7918" s="944"/>
    </row>
    <row r="7919" spans="2:2">
      <c r="B7919" s="944"/>
    </row>
    <row r="7920" spans="2:2">
      <c r="B7920" s="944"/>
    </row>
    <row r="7921" spans="2:2">
      <c r="B7921" s="944"/>
    </row>
    <row r="7922" spans="2:2">
      <c r="B7922" s="944"/>
    </row>
    <row r="7923" spans="2:2">
      <c r="B7923" s="944"/>
    </row>
    <row r="7924" spans="2:2">
      <c r="B7924" s="944"/>
    </row>
    <row r="7925" spans="2:2">
      <c r="B7925" s="944"/>
    </row>
    <row r="7926" spans="2:2">
      <c r="B7926" s="944"/>
    </row>
    <row r="7927" spans="2:2">
      <c r="B7927" s="944"/>
    </row>
    <row r="7928" spans="2:2">
      <c r="B7928" s="944"/>
    </row>
    <row r="7929" spans="2:2">
      <c r="B7929" s="944"/>
    </row>
    <row r="7930" spans="2:2">
      <c r="B7930" s="944"/>
    </row>
    <row r="7931" spans="2:2">
      <c r="B7931" s="944"/>
    </row>
    <row r="7932" spans="2:2">
      <c r="B7932" s="944"/>
    </row>
    <row r="7933" spans="2:2">
      <c r="B7933" s="944"/>
    </row>
    <row r="7934" spans="2:2">
      <c r="B7934" s="944"/>
    </row>
    <row r="7935" spans="2:2">
      <c r="B7935" s="944"/>
    </row>
    <row r="7936" spans="2:2">
      <c r="B7936" s="944"/>
    </row>
    <row r="7937" spans="2:2">
      <c r="B7937" s="944"/>
    </row>
    <row r="7938" spans="2:2">
      <c r="B7938" s="944"/>
    </row>
    <row r="7939" spans="2:2">
      <c r="B7939" s="944"/>
    </row>
    <row r="7940" spans="2:2">
      <c r="B7940" s="944"/>
    </row>
    <row r="7941" spans="2:2">
      <c r="B7941" s="944"/>
    </row>
    <row r="7942" spans="2:2">
      <c r="B7942" s="944"/>
    </row>
    <row r="7943" spans="2:2">
      <c r="B7943" s="944"/>
    </row>
    <row r="7944" spans="2:2">
      <c r="B7944" s="944"/>
    </row>
    <row r="7945" spans="2:2">
      <c r="B7945" s="944"/>
    </row>
    <row r="7946" spans="2:2">
      <c r="B7946" s="944"/>
    </row>
    <row r="7947" spans="2:2">
      <c r="B7947" s="944"/>
    </row>
    <row r="7948" spans="2:2">
      <c r="B7948" s="944"/>
    </row>
    <row r="7949" spans="2:2">
      <c r="B7949" s="944"/>
    </row>
    <row r="7950" spans="2:2">
      <c r="B7950" s="944"/>
    </row>
    <row r="7951" spans="2:2">
      <c r="B7951" s="944"/>
    </row>
    <row r="7952" spans="2:2">
      <c r="B7952" s="944"/>
    </row>
    <row r="7953" spans="2:2">
      <c r="B7953" s="944"/>
    </row>
    <row r="7954" spans="2:2">
      <c r="B7954" s="944"/>
    </row>
    <row r="7955" spans="2:2">
      <c r="B7955" s="944"/>
    </row>
    <row r="7956" spans="2:2">
      <c r="B7956" s="944"/>
    </row>
    <row r="7957" spans="2:2">
      <c r="B7957" s="944"/>
    </row>
    <row r="7958" spans="2:2">
      <c r="B7958" s="944"/>
    </row>
    <row r="7959" spans="2:2">
      <c r="B7959" s="944"/>
    </row>
    <row r="7960" spans="2:2">
      <c r="B7960" s="944"/>
    </row>
    <row r="7961" spans="2:2">
      <c r="B7961" s="944"/>
    </row>
    <row r="7962" spans="2:2">
      <c r="B7962" s="944"/>
    </row>
    <row r="7963" spans="2:2">
      <c r="B7963" s="944"/>
    </row>
    <row r="7964" spans="2:2">
      <c r="B7964" s="944"/>
    </row>
    <row r="7965" spans="2:2">
      <c r="B7965" s="944"/>
    </row>
    <row r="7966" spans="2:2">
      <c r="B7966" s="944"/>
    </row>
    <row r="7967" spans="2:2">
      <c r="B7967" s="944"/>
    </row>
    <row r="7968" spans="2:2">
      <c r="B7968" s="944"/>
    </row>
    <row r="7969" spans="2:2">
      <c r="B7969" s="944"/>
    </row>
    <row r="7970" spans="2:2">
      <c r="B7970" s="944"/>
    </row>
    <row r="7971" spans="2:2">
      <c r="B7971" s="944"/>
    </row>
    <row r="7972" spans="2:2">
      <c r="B7972" s="944"/>
    </row>
    <row r="7973" spans="2:2">
      <c r="B7973" s="944"/>
    </row>
    <row r="7974" spans="2:2">
      <c r="B7974" s="944"/>
    </row>
    <row r="7975" spans="2:2">
      <c r="B7975" s="944"/>
    </row>
    <row r="7976" spans="2:2">
      <c r="B7976" s="944"/>
    </row>
    <row r="7977" spans="2:2">
      <c r="B7977" s="944"/>
    </row>
    <row r="7978" spans="2:2">
      <c r="B7978" s="944"/>
    </row>
    <row r="7979" spans="2:2">
      <c r="B7979" s="944"/>
    </row>
    <row r="7980" spans="2:2">
      <c r="B7980" s="944"/>
    </row>
    <row r="7981" spans="2:2">
      <c r="B7981" s="944"/>
    </row>
    <row r="7982" spans="2:2">
      <c r="B7982" s="944"/>
    </row>
    <row r="7983" spans="2:2">
      <c r="B7983" s="944"/>
    </row>
    <row r="7984" spans="2:2">
      <c r="B7984" s="944"/>
    </row>
    <row r="7985" spans="2:2">
      <c r="B7985" s="944"/>
    </row>
    <row r="7986" spans="2:2">
      <c r="B7986" s="944"/>
    </row>
    <row r="7987" spans="2:2">
      <c r="B7987" s="944"/>
    </row>
    <row r="7988" spans="2:2">
      <c r="B7988" s="944"/>
    </row>
    <row r="7989" spans="2:2">
      <c r="B7989" s="944"/>
    </row>
    <row r="7990" spans="2:2">
      <c r="B7990" s="944"/>
    </row>
    <row r="7991" spans="2:2">
      <c r="B7991" s="944"/>
    </row>
    <row r="7992" spans="2:2">
      <c r="B7992" s="944"/>
    </row>
    <row r="7993" spans="2:2">
      <c r="B7993" s="944"/>
    </row>
    <row r="7994" spans="2:2">
      <c r="B7994" s="944"/>
    </row>
    <row r="7995" spans="2:2">
      <c r="B7995" s="944"/>
    </row>
    <row r="7996" spans="2:2">
      <c r="B7996" s="944"/>
    </row>
    <row r="7997" spans="2:2">
      <c r="B7997" s="944"/>
    </row>
    <row r="7998" spans="2:2">
      <c r="B7998" s="944"/>
    </row>
    <row r="7999" spans="2:2">
      <c r="B7999" s="944"/>
    </row>
    <row r="8000" spans="2:2">
      <c r="B8000" s="944"/>
    </row>
    <row r="8001" spans="2:2">
      <c r="B8001" s="944"/>
    </row>
    <row r="8002" spans="2:2">
      <c r="B8002" s="944"/>
    </row>
    <row r="8003" spans="2:2">
      <c r="B8003" s="944"/>
    </row>
    <row r="8004" spans="2:2">
      <c r="B8004" s="944"/>
    </row>
    <row r="8005" spans="2:2">
      <c r="B8005" s="944"/>
    </row>
    <row r="8006" spans="2:2">
      <c r="B8006" s="944"/>
    </row>
    <row r="8007" spans="2:2">
      <c r="B8007" s="944"/>
    </row>
    <row r="8008" spans="2:2">
      <c r="B8008" s="944"/>
    </row>
    <row r="8009" spans="2:2">
      <c r="B8009" s="944"/>
    </row>
    <row r="8010" spans="2:2">
      <c r="B8010" s="944"/>
    </row>
    <row r="8011" spans="2:2">
      <c r="B8011" s="944"/>
    </row>
    <row r="8012" spans="2:2">
      <c r="B8012" s="944"/>
    </row>
    <row r="8013" spans="2:2">
      <c r="B8013" s="944"/>
    </row>
    <row r="8014" spans="2:2">
      <c r="B8014" s="944"/>
    </row>
    <row r="8015" spans="2:2">
      <c r="B8015" s="944"/>
    </row>
    <row r="8016" spans="2:2">
      <c r="B8016" s="944"/>
    </row>
    <row r="8017" spans="2:2">
      <c r="B8017" s="944"/>
    </row>
    <row r="8018" spans="2:2">
      <c r="B8018" s="944"/>
    </row>
    <row r="8019" spans="2:2">
      <c r="B8019" s="944"/>
    </row>
    <row r="8020" spans="2:2">
      <c r="B8020" s="944"/>
    </row>
    <row r="8021" spans="2:2">
      <c r="B8021" s="944"/>
    </row>
    <row r="8022" spans="2:2">
      <c r="B8022" s="944"/>
    </row>
    <row r="8023" spans="2:2">
      <c r="B8023" s="944"/>
    </row>
    <row r="8024" spans="2:2">
      <c r="B8024" s="944"/>
    </row>
    <row r="8025" spans="2:2">
      <c r="B8025" s="944"/>
    </row>
    <row r="8026" spans="2:2">
      <c r="B8026" s="944"/>
    </row>
    <row r="8027" spans="2:2">
      <c r="B8027" s="944"/>
    </row>
    <row r="8028" spans="2:2">
      <c r="B8028" s="944"/>
    </row>
    <row r="8029" spans="2:2">
      <c r="B8029" s="944"/>
    </row>
    <row r="8030" spans="2:2">
      <c r="B8030" s="944"/>
    </row>
    <row r="8031" spans="2:2">
      <c r="B8031" s="944"/>
    </row>
    <row r="8032" spans="2:2">
      <c r="B8032" s="944"/>
    </row>
    <row r="8033" spans="2:2">
      <c r="B8033" s="944"/>
    </row>
    <row r="8034" spans="2:2">
      <c r="B8034" s="944"/>
    </row>
    <row r="8035" spans="2:2">
      <c r="B8035" s="944"/>
    </row>
    <row r="8036" spans="2:2">
      <c r="B8036" s="944"/>
    </row>
    <row r="8037" spans="2:2">
      <c r="B8037" s="944"/>
    </row>
    <row r="8038" spans="2:2">
      <c r="B8038" s="944"/>
    </row>
    <row r="8039" spans="2:2">
      <c r="B8039" s="944"/>
    </row>
    <row r="8040" spans="2:2">
      <c r="B8040" s="944"/>
    </row>
    <row r="8041" spans="2:2">
      <c r="B8041" s="944"/>
    </row>
    <row r="8042" spans="2:2">
      <c r="B8042" s="944"/>
    </row>
    <row r="8043" spans="2:2">
      <c r="B8043" s="944"/>
    </row>
    <row r="8044" spans="2:2">
      <c r="B8044" s="944"/>
    </row>
    <row r="8045" spans="2:2">
      <c r="B8045" s="944"/>
    </row>
    <row r="8046" spans="2:2">
      <c r="B8046" s="944"/>
    </row>
    <row r="8047" spans="2:2">
      <c r="B8047" s="944"/>
    </row>
    <row r="8048" spans="2:2">
      <c r="B8048" s="944"/>
    </row>
    <row r="8049" spans="2:2">
      <c r="B8049" s="944"/>
    </row>
    <row r="8050" spans="2:2">
      <c r="B8050" s="944"/>
    </row>
    <row r="8051" spans="2:2">
      <c r="B8051" s="944"/>
    </row>
    <row r="8052" spans="2:2">
      <c r="B8052" s="944"/>
    </row>
    <row r="8053" spans="2:2">
      <c r="B8053" s="944"/>
    </row>
    <row r="8054" spans="2:2">
      <c r="B8054" s="944"/>
    </row>
    <row r="8055" spans="2:2">
      <c r="B8055" s="944"/>
    </row>
    <row r="8056" spans="2:2">
      <c r="B8056" s="944"/>
    </row>
    <row r="8057" spans="2:2">
      <c r="B8057" s="944"/>
    </row>
    <row r="8058" spans="2:2">
      <c r="B8058" s="944"/>
    </row>
    <row r="8059" spans="2:2">
      <c r="B8059" s="944"/>
    </row>
    <row r="8060" spans="2:2">
      <c r="B8060" s="944"/>
    </row>
    <row r="8061" spans="2:2">
      <c r="B8061" s="944"/>
    </row>
    <row r="8062" spans="2:2">
      <c r="B8062" s="944"/>
    </row>
    <row r="8063" spans="2:2">
      <c r="B8063" s="944"/>
    </row>
    <row r="8064" spans="2:2">
      <c r="B8064" s="944"/>
    </row>
    <row r="8065" spans="2:2">
      <c r="B8065" s="944"/>
    </row>
    <row r="8066" spans="2:2">
      <c r="B8066" s="944"/>
    </row>
    <row r="8067" spans="2:2">
      <c r="B8067" s="944"/>
    </row>
    <row r="8068" spans="2:2">
      <c r="B8068" s="944"/>
    </row>
    <row r="8069" spans="2:2">
      <c r="B8069" s="944"/>
    </row>
    <row r="8070" spans="2:2">
      <c r="B8070" s="944"/>
    </row>
    <row r="8071" spans="2:2">
      <c r="B8071" s="944"/>
    </row>
    <row r="8072" spans="2:2">
      <c r="B8072" s="944"/>
    </row>
    <row r="8073" spans="2:2">
      <c r="B8073" s="944"/>
    </row>
    <row r="8074" spans="2:2">
      <c r="B8074" s="944"/>
    </row>
    <row r="8075" spans="2:2">
      <c r="B8075" s="944"/>
    </row>
    <row r="8076" spans="2:2">
      <c r="B8076" s="944"/>
    </row>
    <row r="8077" spans="2:2">
      <c r="B8077" s="944"/>
    </row>
    <row r="8078" spans="2:2">
      <c r="B8078" s="944"/>
    </row>
    <row r="8079" spans="2:2">
      <c r="B8079" s="944"/>
    </row>
    <row r="8080" spans="2:2">
      <c r="B8080" s="944"/>
    </row>
    <row r="8081" spans="2:2">
      <c r="B8081" s="944"/>
    </row>
    <row r="8082" spans="2:2">
      <c r="B8082" s="944"/>
    </row>
    <row r="8083" spans="2:2">
      <c r="B8083" s="944"/>
    </row>
    <row r="8084" spans="2:2">
      <c r="B8084" s="944"/>
    </row>
    <row r="8085" spans="2:2">
      <c r="B8085" s="944"/>
    </row>
    <row r="8086" spans="2:2">
      <c r="B8086" s="944"/>
    </row>
    <row r="8087" spans="2:2">
      <c r="B8087" s="944"/>
    </row>
    <row r="8088" spans="2:2">
      <c r="B8088" s="944"/>
    </row>
    <row r="8089" spans="2:2">
      <c r="B8089" s="944"/>
    </row>
    <row r="8090" spans="2:2">
      <c r="B8090" s="944"/>
    </row>
    <row r="8091" spans="2:2">
      <c r="B8091" s="944"/>
    </row>
    <row r="8092" spans="2:2">
      <c r="B8092" s="944"/>
    </row>
    <row r="8093" spans="2:2">
      <c r="B8093" s="944"/>
    </row>
    <row r="8094" spans="2:2">
      <c r="B8094" s="944"/>
    </row>
    <row r="8095" spans="2:2">
      <c r="B8095" s="944"/>
    </row>
    <row r="8096" spans="2:2">
      <c r="B8096" s="944"/>
    </row>
    <row r="8097" spans="2:2">
      <c r="B8097" s="944"/>
    </row>
    <row r="8098" spans="2:2">
      <c r="B8098" s="944"/>
    </row>
    <row r="8099" spans="2:2">
      <c r="B8099" s="944"/>
    </row>
    <row r="8100" spans="2:2">
      <c r="B8100" s="944"/>
    </row>
    <row r="8101" spans="2:2">
      <c r="B8101" s="944"/>
    </row>
    <row r="8102" spans="2:2">
      <c r="B8102" s="944"/>
    </row>
    <row r="8103" spans="2:2">
      <c r="B8103" s="944"/>
    </row>
    <row r="8104" spans="2:2">
      <c r="B8104" s="944"/>
    </row>
    <row r="8105" spans="2:2">
      <c r="B8105" s="944"/>
    </row>
    <row r="8106" spans="2:2">
      <c r="B8106" s="944"/>
    </row>
    <row r="8107" spans="2:2">
      <c r="B8107" s="944"/>
    </row>
    <row r="8108" spans="2:2">
      <c r="B8108" s="944"/>
    </row>
    <row r="8109" spans="2:2">
      <c r="B8109" s="944"/>
    </row>
    <row r="8110" spans="2:2">
      <c r="B8110" s="944"/>
    </row>
    <row r="8111" spans="2:2">
      <c r="B8111" s="944"/>
    </row>
    <row r="8112" spans="2:2">
      <c r="B8112" s="944"/>
    </row>
    <row r="8113" spans="2:2">
      <c r="B8113" s="944"/>
    </row>
    <row r="8114" spans="2:2">
      <c r="B8114" s="944"/>
    </row>
    <row r="8115" spans="2:2">
      <c r="B8115" s="944"/>
    </row>
    <row r="8116" spans="2:2">
      <c r="B8116" s="944"/>
    </row>
    <row r="8117" spans="2:2">
      <c r="B8117" s="944"/>
    </row>
    <row r="8118" spans="2:2">
      <c r="B8118" s="944"/>
    </row>
    <row r="8119" spans="2:2">
      <c r="B8119" s="944"/>
    </row>
    <row r="8120" spans="2:2">
      <c r="B8120" s="944"/>
    </row>
    <row r="8121" spans="2:2">
      <c r="B8121" s="944"/>
    </row>
    <row r="8122" spans="2:2">
      <c r="B8122" s="944"/>
    </row>
    <row r="8123" spans="2:2">
      <c r="B8123" s="944"/>
    </row>
    <row r="8124" spans="2:2">
      <c r="B8124" s="944"/>
    </row>
    <row r="8125" spans="2:2">
      <c r="B8125" s="944"/>
    </row>
    <row r="8126" spans="2:2">
      <c r="B8126" s="944"/>
    </row>
    <row r="8127" spans="2:2">
      <c r="B8127" s="944"/>
    </row>
    <row r="8128" spans="2:2">
      <c r="B8128" s="944"/>
    </row>
    <row r="8129" spans="2:2">
      <c r="B8129" s="944"/>
    </row>
    <row r="8130" spans="2:2">
      <c r="B8130" s="944"/>
    </row>
    <row r="8131" spans="2:2">
      <c r="B8131" s="944"/>
    </row>
    <row r="8132" spans="2:2">
      <c r="B8132" s="944"/>
    </row>
    <row r="8133" spans="2:2">
      <c r="B8133" s="944"/>
    </row>
    <row r="8134" spans="2:2">
      <c r="B8134" s="944"/>
    </row>
    <row r="8135" spans="2:2">
      <c r="B8135" s="944"/>
    </row>
    <row r="8136" spans="2:2">
      <c r="B8136" s="944"/>
    </row>
    <row r="8137" spans="2:2">
      <c r="B8137" s="944"/>
    </row>
    <row r="8138" spans="2:2">
      <c r="B8138" s="944"/>
    </row>
    <row r="8139" spans="2:2">
      <c r="B8139" s="944"/>
    </row>
    <row r="8140" spans="2:2">
      <c r="B8140" s="944"/>
    </row>
    <row r="8141" spans="2:2">
      <c r="B8141" s="944"/>
    </row>
    <row r="8142" spans="2:2">
      <c r="B8142" s="944"/>
    </row>
    <row r="8143" spans="2:2">
      <c r="B8143" s="944"/>
    </row>
    <row r="8144" spans="2:2">
      <c r="B8144" s="944"/>
    </row>
    <row r="8145" spans="2:2">
      <c r="B8145" s="944"/>
    </row>
    <row r="8146" spans="2:2">
      <c r="B8146" s="944"/>
    </row>
    <row r="8147" spans="2:2">
      <c r="B8147" s="944"/>
    </row>
    <row r="8148" spans="2:2">
      <c r="B8148" s="944"/>
    </row>
    <row r="8149" spans="2:2">
      <c r="B8149" s="944"/>
    </row>
    <row r="8150" spans="2:2">
      <c r="B8150" s="944"/>
    </row>
    <row r="8151" spans="2:2">
      <c r="B8151" s="944"/>
    </row>
    <row r="8152" spans="2:2">
      <c r="B8152" s="944"/>
    </row>
    <row r="8153" spans="2:2">
      <c r="B8153" s="944"/>
    </row>
    <row r="8154" spans="2:2">
      <c r="B8154" s="944"/>
    </row>
    <row r="8155" spans="2:2">
      <c r="B8155" s="944"/>
    </row>
    <row r="8156" spans="2:2">
      <c r="B8156" s="944"/>
    </row>
    <row r="8157" spans="2:2">
      <c r="B8157" s="944"/>
    </row>
    <row r="8158" spans="2:2">
      <c r="B8158" s="944"/>
    </row>
    <row r="8159" spans="2:2">
      <c r="B8159" s="944"/>
    </row>
    <row r="8160" spans="2:2">
      <c r="B8160" s="944"/>
    </row>
    <row r="8161" spans="2:2">
      <c r="B8161" s="944"/>
    </row>
    <row r="8162" spans="2:2">
      <c r="B8162" s="944"/>
    </row>
    <row r="8163" spans="2:2">
      <c r="B8163" s="944"/>
    </row>
    <row r="8164" spans="2:2">
      <c r="B8164" s="944"/>
    </row>
    <row r="8165" spans="2:2">
      <c r="B8165" s="944"/>
    </row>
    <row r="8166" spans="2:2">
      <c r="B8166" s="944"/>
    </row>
    <row r="8167" spans="2:2">
      <c r="B8167" s="944"/>
    </row>
    <row r="8168" spans="2:2">
      <c r="B8168" s="944"/>
    </row>
    <row r="8169" spans="2:2">
      <c r="B8169" s="944"/>
    </row>
    <row r="8170" spans="2:2">
      <c r="B8170" s="944"/>
    </row>
    <row r="8171" spans="2:2">
      <c r="B8171" s="944"/>
    </row>
    <row r="8172" spans="2:2">
      <c r="B8172" s="944"/>
    </row>
    <row r="8173" spans="2:2">
      <c r="B8173" s="944"/>
    </row>
    <row r="8174" spans="2:2">
      <c r="B8174" s="944"/>
    </row>
    <row r="8175" spans="2:2">
      <c r="B8175" s="944"/>
    </row>
    <row r="8176" spans="2:2">
      <c r="B8176" s="944"/>
    </row>
    <row r="8177" spans="2:2">
      <c r="B8177" s="944"/>
    </row>
    <row r="8178" spans="2:2">
      <c r="B8178" s="944"/>
    </row>
    <row r="8179" spans="2:2">
      <c r="B8179" s="944"/>
    </row>
    <row r="8180" spans="2:2">
      <c r="B8180" s="944"/>
    </row>
    <row r="8181" spans="2:2">
      <c r="B8181" s="944"/>
    </row>
    <row r="8182" spans="2:2">
      <c r="B8182" s="944"/>
    </row>
    <row r="8183" spans="2:2">
      <c r="B8183" s="944"/>
    </row>
    <row r="8184" spans="2:2">
      <c r="B8184" s="944"/>
    </row>
    <row r="8185" spans="2:2">
      <c r="B8185" s="944"/>
    </row>
    <row r="8186" spans="2:2">
      <c r="B8186" s="944"/>
    </row>
    <row r="8187" spans="2:2">
      <c r="B8187" s="944"/>
    </row>
    <row r="8188" spans="2:2">
      <c r="B8188" s="944"/>
    </row>
    <row r="8189" spans="2:2">
      <c r="B8189" s="944"/>
    </row>
    <row r="8190" spans="2:2">
      <c r="B8190" s="944"/>
    </row>
    <row r="8191" spans="2:2">
      <c r="B8191" s="944"/>
    </row>
    <row r="8192" spans="2:2">
      <c r="B8192" s="944"/>
    </row>
    <row r="8193" spans="2:2">
      <c r="B8193" s="944"/>
    </row>
    <row r="8194" spans="2:2">
      <c r="B8194" s="944"/>
    </row>
    <row r="8195" spans="2:2">
      <c r="B8195" s="944"/>
    </row>
    <row r="8196" spans="2:2">
      <c r="B8196" s="944"/>
    </row>
    <row r="8197" spans="2:2">
      <c r="B8197" s="944"/>
    </row>
    <row r="8198" spans="2:2">
      <c r="B8198" s="944"/>
    </row>
    <row r="8199" spans="2:2">
      <c r="B8199" s="944"/>
    </row>
    <row r="8200" spans="2:2">
      <c r="B8200" s="944"/>
    </row>
    <row r="8201" spans="2:2">
      <c r="B8201" s="944"/>
    </row>
    <row r="8202" spans="2:2">
      <c r="B8202" s="944"/>
    </row>
    <row r="8203" spans="2:2">
      <c r="B8203" s="944"/>
    </row>
    <row r="8204" spans="2:2">
      <c r="B8204" s="944"/>
    </row>
    <row r="8205" spans="2:2">
      <c r="B8205" s="944"/>
    </row>
    <row r="8206" spans="2:2">
      <c r="B8206" s="944"/>
    </row>
    <row r="8207" spans="2:2">
      <c r="B8207" s="944"/>
    </row>
    <row r="8208" spans="2:2">
      <c r="B8208" s="944"/>
    </row>
    <row r="8209" spans="2:2">
      <c r="B8209" s="944"/>
    </row>
    <row r="8210" spans="2:2">
      <c r="B8210" s="944"/>
    </row>
    <row r="8211" spans="2:2">
      <c r="B8211" s="944"/>
    </row>
    <row r="8212" spans="2:2">
      <c r="B8212" s="944"/>
    </row>
    <row r="8213" spans="2:2">
      <c r="B8213" s="944"/>
    </row>
    <row r="8214" spans="2:2">
      <c r="B8214" s="944"/>
    </row>
    <row r="8215" spans="2:2">
      <c r="B8215" s="944"/>
    </row>
    <row r="8216" spans="2:2">
      <c r="B8216" s="944"/>
    </row>
    <row r="8217" spans="2:2">
      <c r="B8217" s="944"/>
    </row>
    <row r="8218" spans="2:2">
      <c r="B8218" s="944"/>
    </row>
    <row r="8219" spans="2:2">
      <c r="B8219" s="944"/>
    </row>
    <row r="8220" spans="2:2">
      <c r="B8220" s="944"/>
    </row>
    <row r="8221" spans="2:2">
      <c r="B8221" s="944"/>
    </row>
    <row r="8222" spans="2:2">
      <c r="B8222" s="944"/>
    </row>
    <row r="8223" spans="2:2">
      <c r="B8223" s="944"/>
    </row>
    <row r="8224" spans="2:2">
      <c r="B8224" s="944"/>
    </row>
    <row r="8225" spans="2:2">
      <c r="B8225" s="944"/>
    </row>
    <row r="8226" spans="2:2">
      <c r="B8226" s="944"/>
    </row>
    <row r="8227" spans="2:2">
      <c r="B8227" s="944"/>
    </row>
    <row r="8228" spans="2:2">
      <c r="B8228" s="944"/>
    </row>
    <row r="8229" spans="2:2">
      <c r="B8229" s="944"/>
    </row>
    <row r="8230" spans="2:2">
      <c r="B8230" s="944"/>
    </row>
    <row r="8231" spans="2:2">
      <c r="B8231" s="944"/>
    </row>
    <row r="8232" spans="2:2">
      <c r="B8232" s="944"/>
    </row>
    <row r="8233" spans="2:2">
      <c r="B8233" s="944"/>
    </row>
    <row r="8234" spans="2:2">
      <c r="B8234" s="944"/>
    </row>
    <row r="8235" spans="2:2">
      <c r="B8235" s="944"/>
    </row>
    <row r="8236" spans="2:2">
      <c r="B8236" s="944"/>
    </row>
    <row r="8237" spans="2:2">
      <c r="B8237" s="944"/>
    </row>
    <row r="8238" spans="2:2">
      <c r="B8238" s="944"/>
    </row>
    <row r="8239" spans="2:2">
      <c r="B8239" s="944"/>
    </row>
    <row r="8240" spans="2:2">
      <c r="B8240" s="944"/>
    </row>
    <row r="8241" spans="2:2">
      <c r="B8241" s="944"/>
    </row>
    <row r="8242" spans="2:2">
      <c r="B8242" s="944"/>
    </row>
    <row r="8243" spans="2:2">
      <c r="B8243" s="944"/>
    </row>
    <row r="8244" spans="2:2">
      <c r="B8244" s="944"/>
    </row>
    <row r="8245" spans="2:2">
      <c r="B8245" s="944"/>
    </row>
    <row r="8246" spans="2:2">
      <c r="B8246" s="944"/>
    </row>
    <row r="8247" spans="2:2">
      <c r="B8247" s="944"/>
    </row>
    <row r="8248" spans="2:2">
      <c r="B8248" s="944"/>
    </row>
    <row r="8249" spans="2:2">
      <c r="B8249" s="944"/>
    </row>
    <row r="8250" spans="2:2">
      <c r="B8250" s="944"/>
    </row>
    <row r="8251" spans="2:2">
      <c r="B8251" s="944"/>
    </row>
    <row r="8252" spans="2:2">
      <c r="B8252" s="944"/>
    </row>
    <row r="8253" spans="2:2">
      <c r="B8253" s="944"/>
    </row>
    <row r="8254" spans="2:2">
      <c r="B8254" s="944"/>
    </row>
    <row r="8255" spans="2:2">
      <c r="B8255" s="944"/>
    </row>
    <row r="8256" spans="2:2">
      <c r="B8256" s="944"/>
    </row>
    <row r="8257" spans="2:2">
      <c r="B8257" s="944"/>
    </row>
    <row r="8258" spans="2:2">
      <c r="B8258" s="944"/>
    </row>
    <row r="8259" spans="2:2">
      <c r="B8259" s="944"/>
    </row>
    <row r="8260" spans="2:2">
      <c r="B8260" s="944"/>
    </row>
    <row r="8261" spans="2:2">
      <c r="B8261" s="944"/>
    </row>
    <row r="8262" spans="2:2">
      <c r="B8262" s="944"/>
    </row>
    <row r="8263" spans="2:2">
      <c r="B8263" s="944"/>
    </row>
    <row r="8264" spans="2:2">
      <c r="B8264" s="944"/>
    </row>
    <row r="8265" spans="2:2">
      <c r="B8265" s="944"/>
    </row>
    <row r="8266" spans="2:2">
      <c r="B8266" s="944"/>
    </row>
    <row r="8267" spans="2:2">
      <c r="B8267" s="944"/>
    </row>
    <row r="8268" spans="2:2">
      <c r="B8268" s="944"/>
    </row>
    <row r="8269" spans="2:2">
      <c r="B8269" s="944"/>
    </row>
    <row r="8270" spans="2:2">
      <c r="B8270" s="944"/>
    </row>
    <row r="8271" spans="2:2">
      <c r="B8271" s="944"/>
    </row>
    <row r="8272" spans="2:2">
      <c r="B8272" s="944"/>
    </row>
    <row r="8273" spans="2:2">
      <c r="B8273" s="944"/>
    </row>
    <row r="8274" spans="2:2">
      <c r="B8274" s="944"/>
    </row>
    <row r="8275" spans="2:2">
      <c r="B8275" s="944"/>
    </row>
    <row r="8276" spans="2:2">
      <c r="B8276" s="944"/>
    </row>
    <row r="8277" spans="2:2">
      <c r="B8277" s="944"/>
    </row>
    <row r="8278" spans="2:2">
      <c r="B8278" s="944"/>
    </row>
    <row r="8279" spans="2:2">
      <c r="B8279" s="944"/>
    </row>
    <row r="8280" spans="2:2">
      <c r="B8280" s="944"/>
    </row>
    <row r="8281" spans="2:2">
      <c r="B8281" s="944"/>
    </row>
    <row r="8282" spans="2:2">
      <c r="B8282" s="944"/>
    </row>
    <row r="8283" spans="2:2">
      <c r="B8283" s="944"/>
    </row>
    <row r="8284" spans="2:2">
      <c r="B8284" s="944"/>
    </row>
    <row r="8285" spans="2:2">
      <c r="B8285" s="944"/>
    </row>
    <row r="8286" spans="2:2">
      <c r="B8286" s="944"/>
    </row>
    <row r="8287" spans="2:2">
      <c r="B8287" s="944"/>
    </row>
    <row r="8288" spans="2:2">
      <c r="B8288" s="944"/>
    </row>
    <row r="8289" spans="2:2">
      <c r="B8289" s="944"/>
    </row>
    <row r="8290" spans="2:2">
      <c r="B8290" s="944"/>
    </row>
    <row r="8291" spans="2:2">
      <c r="B8291" s="944"/>
    </row>
    <row r="8292" spans="2:2">
      <c r="B8292" s="944"/>
    </row>
    <row r="8293" spans="2:2">
      <c r="B8293" s="944"/>
    </row>
    <row r="8294" spans="2:2">
      <c r="B8294" s="944"/>
    </row>
    <row r="8295" spans="2:2">
      <c r="B8295" s="944"/>
    </row>
    <row r="8296" spans="2:2">
      <c r="B8296" s="944"/>
    </row>
    <row r="8297" spans="2:2">
      <c r="B8297" s="944"/>
    </row>
    <row r="8298" spans="2:2">
      <c r="B8298" s="944"/>
    </row>
    <row r="8299" spans="2:2">
      <c r="B8299" s="944"/>
    </row>
    <row r="8300" spans="2:2">
      <c r="B8300" s="944"/>
    </row>
    <row r="8301" spans="2:2">
      <c r="B8301" s="944"/>
    </row>
    <row r="8302" spans="2:2">
      <c r="B8302" s="944"/>
    </row>
    <row r="8303" spans="2:2">
      <c r="B8303" s="944"/>
    </row>
    <row r="8304" spans="2:2">
      <c r="B8304" s="944"/>
    </row>
    <row r="8305" spans="2:2">
      <c r="B8305" s="944"/>
    </row>
    <row r="8306" spans="2:2">
      <c r="B8306" s="944"/>
    </row>
    <row r="8307" spans="2:2">
      <c r="B8307" s="944"/>
    </row>
    <row r="8308" spans="2:2">
      <c r="B8308" s="944"/>
    </row>
    <row r="8309" spans="2:2">
      <c r="B8309" s="944"/>
    </row>
    <row r="8310" spans="2:2">
      <c r="B8310" s="944"/>
    </row>
    <row r="8311" spans="2:2">
      <c r="B8311" s="944"/>
    </row>
    <row r="8312" spans="2:2">
      <c r="B8312" s="944"/>
    </row>
    <row r="8313" spans="2:2">
      <c r="B8313" s="944"/>
    </row>
    <row r="8314" spans="2:2">
      <c r="B8314" s="944"/>
    </row>
    <row r="8315" spans="2:2">
      <c r="B8315" s="944"/>
    </row>
    <row r="8316" spans="2:2">
      <c r="B8316" s="944"/>
    </row>
    <row r="8317" spans="2:2">
      <c r="B8317" s="944"/>
    </row>
    <row r="8318" spans="2:2">
      <c r="B8318" s="944"/>
    </row>
    <row r="8319" spans="2:2">
      <c r="B8319" s="944"/>
    </row>
    <row r="8320" spans="2:2">
      <c r="B8320" s="944"/>
    </row>
    <row r="8321" spans="2:2">
      <c r="B8321" s="944"/>
    </row>
    <row r="8322" spans="2:2">
      <c r="B8322" s="944"/>
    </row>
    <row r="8323" spans="2:2">
      <c r="B8323" s="944"/>
    </row>
    <row r="8324" spans="2:2">
      <c r="B8324" s="944"/>
    </row>
    <row r="8325" spans="2:2">
      <c r="B8325" s="944"/>
    </row>
    <row r="8326" spans="2:2">
      <c r="B8326" s="944"/>
    </row>
    <row r="8327" spans="2:2">
      <c r="B8327" s="944"/>
    </row>
    <row r="8328" spans="2:2">
      <c r="B8328" s="944"/>
    </row>
    <row r="8329" spans="2:2">
      <c r="B8329" s="944"/>
    </row>
    <row r="8330" spans="2:2">
      <c r="B8330" s="944"/>
    </row>
    <row r="8331" spans="2:2">
      <c r="B8331" s="944"/>
    </row>
    <row r="8332" spans="2:2">
      <c r="B8332" s="944"/>
    </row>
    <row r="8333" spans="2:2">
      <c r="B8333" s="944"/>
    </row>
    <row r="8334" spans="2:2">
      <c r="B8334" s="944"/>
    </row>
    <row r="8335" spans="2:2">
      <c r="B8335" s="944"/>
    </row>
    <row r="8336" spans="2:2">
      <c r="B8336" s="944"/>
    </row>
    <row r="8337" spans="2:2">
      <c r="B8337" s="944"/>
    </row>
    <row r="8338" spans="2:2">
      <c r="B8338" s="944"/>
    </row>
    <row r="8339" spans="2:2">
      <c r="B8339" s="944"/>
    </row>
    <row r="8340" spans="2:2">
      <c r="B8340" s="944"/>
    </row>
    <row r="8341" spans="2:2">
      <c r="B8341" s="944"/>
    </row>
    <row r="8342" spans="2:2">
      <c r="B8342" s="944"/>
    </row>
    <row r="8343" spans="2:2">
      <c r="B8343" s="944"/>
    </row>
    <row r="8344" spans="2:2">
      <c r="B8344" s="944"/>
    </row>
    <row r="8345" spans="2:2">
      <c r="B8345" s="944"/>
    </row>
    <row r="8346" spans="2:2">
      <c r="B8346" s="944"/>
    </row>
    <row r="8347" spans="2:2">
      <c r="B8347" s="944"/>
    </row>
    <row r="8348" spans="2:2">
      <c r="B8348" s="944"/>
    </row>
    <row r="8349" spans="2:2">
      <c r="B8349" s="944"/>
    </row>
    <row r="8350" spans="2:2">
      <c r="B8350" s="944"/>
    </row>
    <row r="8351" spans="2:2">
      <c r="B8351" s="944"/>
    </row>
    <row r="8352" spans="2:2">
      <c r="B8352" s="944"/>
    </row>
    <row r="8353" spans="2:2">
      <c r="B8353" s="944"/>
    </row>
    <row r="8354" spans="2:2">
      <c r="B8354" s="944"/>
    </row>
    <row r="8355" spans="2:2">
      <c r="B8355" s="944"/>
    </row>
    <row r="8356" spans="2:2">
      <c r="B8356" s="944"/>
    </row>
    <row r="8357" spans="2:2">
      <c r="B8357" s="944"/>
    </row>
    <row r="8358" spans="2:2">
      <c r="B8358" s="944"/>
    </row>
    <row r="8359" spans="2:2">
      <c r="B8359" s="944"/>
    </row>
    <row r="8360" spans="2:2">
      <c r="B8360" s="944"/>
    </row>
    <row r="8361" spans="2:2">
      <c r="B8361" s="944"/>
    </row>
    <row r="8362" spans="2:2">
      <c r="B8362" s="944"/>
    </row>
    <row r="8363" spans="2:2">
      <c r="B8363" s="944"/>
    </row>
    <row r="8364" spans="2:2">
      <c r="B8364" s="944"/>
    </row>
    <row r="8365" spans="2:2">
      <c r="B8365" s="944"/>
    </row>
    <row r="8366" spans="2:2">
      <c r="B8366" s="944"/>
    </row>
    <row r="8367" spans="2:2">
      <c r="B8367" s="944"/>
    </row>
    <row r="8368" spans="2:2">
      <c r="B8368" s="944"/>
    </row>
    <row r="8369" spans="2:2">
      <c r="B8369" s="944"/>
    </row>
    <row r="8370" spans="2:2">
      <c r="B8370" s="944"/>
    </row>
    <row r="8371" spans="2:2">
      <c r="B8371" s="944"/>
    </row>
    <row r="8372" spans="2:2">
      <c r="B8372" s="944"/>
    </row>
    <row r="8373" spans="2:2">
      <c r="B8373" s="944"/>
    </row>
    <row r="8374" spans="2:2">
      <c r="B8374" s="944"/>
    </row>
    <row r="8375" spans="2:2">
      <c r="B8375" s="944"/>
    </row>
    <row r="8376" spans="2:2">
      <c r="B8376" s="944"/>
    </row>
    <row r="8377" spans="2:2">
      <c r="B8377" s="944"/>
    </row>
    <row r="8378" spans="2:2">
      <c r="B8378" s="944"/>
    </row>
    <row r="8379" spans="2:2">
      <c r="B8379" s="944"/>
    </row>
    <row r="8380" spans="2:2">
      <c r="B8380" s="944"/>
    </row>
    <row r="8381" spans="2:2">
      <c r="B8381" s="944"/>
    </row>
    <row r="8382" spans="2:2">
      <c r="B8382" s="944"/>
    </row>
    <row r="8383" spans="2:2">
      <c r="B8383" s="944"/>
    </row>
    <row r="8384" spans="2:2">
      <c r="B8384" s="944"/>
    </row>
    <row r="8385" spans="2:2">
      <c r="B8385" s="944"/>
    </row>
    <row r="8386" spans="2:2">
      <c r="B8386" s="944"/>
    </row>
    <row r="8387" spans="2:2">
      <c r="B8387" s="944"/>
    </row>
    <row r="8388" spans="2:2">
      <c r="B8388" s="944"/>
    </row>
    <row r="8389" spans="2:2">
      <c r="B8389" s="944"/>
    </row>
    <row r="8390" spans="2:2">
      <c r="B8390" s="944"/>
    </row>
    <row r="8391" spans="2:2">
      <c r="B8391" s="944"/>
    </row>
    <row r="8392" spans="2:2">
      <c r="B8392" s="944"/>
    </row>
    <row r="8393" spans="2:2">
      <c r="B8393" s="944"/>
    </row>
    <row r="8394" spans="2:2">
      <c r="B8394" s="944"/>
    </row>
    <row r="8395" spans="2:2">
      <c r="B8395" s="944"/>
    </row>
    <row r="8396" spans="2:2">
      <c r="B8396" s="944"/>
    </row>
    <row r="8397" spans="2:2">
      <c r="B8397" s="944"/>
    </row>
    <row r="8398" spans="2:2">
      <c r="B8398" s="944"/>
    </row>
    <row r="8399" spans="2:2">
      <c r="B8399" s="944"/>
    </row>
    <row r="8400" spans="2:2">
      <c r="B8400" s="944"/>
    </row>
    <row r="8401" spans="2:2">
      <c r="B8401" s="944"/>
    </row>
    <row r="8402" spans="2:2">
      <c r="B8402" s="944"/>
    </row>
    <row r="8403" spans="2:2">
      <c r="B8403" s="944"/>
    </row>
    <row r="8404" spans="2:2">
      <c r="B8404" s="944"/>
    </row>
    <row r="8405" spans="2:2">
      <c r="B8405" s="944"/>
    </row>
    <row r="8406" spans="2:2">
      <c r="B8406" s="944"/>
    </row>
    <row r="8407" spans="2:2">
      <c r="B8407" s="944"/>
    </row>
    <row r="8408" spans="2:2">
      <c r="B8408" s="944"/>
    </row>
    <row r="8409" spans="2:2">
      <c r="B8409" s="944"/>
    </row>
    <row r="8410" spans="2:2">
      <c r="B8410" s="944"/>
    </row>
    <row r="8411" spans="2:2">
      <c r="B8411" s="944"/>
    </row>
    <row r="8412" spans="2:2">
      <c r="B8412" s="944"/>
    </row>
    <row r="8413" spans="2:2">
      <c r="B8413" s="944"/>
    </row>
    <row r="8414" spans="2:2">
      <c r="B8414" s="944"/>
    </row>
    <row r="8415" spans="2:2">
      <c r="B8415" s="944"/>
    </row>
    <row r="8416" spans="2:2">
      <c r="B8416" s="944"/>
    </row>
    <row r="8417" spans="2:2">
      <c r="B8417" s="944"/>
    </row>
    <row r="8418" spans="2:2">
      <c r="B8418" s="944"/>
    </row>
    <row r="8419" spans="2:2">
      <c r="B8419" s="944"/>
    </row>
    <row r="8420" spans="2:2">
      <c r="B8420" s="944"/>
    </row>
    <row r="8421" spans="2:2">
      <c r="B8421" s="944"/>
    </row>
    <row r="8422" spans="2:2">
      <c r="B8422" s="944"/>
    </row>
    <row r="8423" spans="2:2">
      <c r="B8423" s="944"/>
    </row>
    <row r="8424" spans="2:2">
      <c r="B8424" s="944"/>
    </row>
    <row r="8425" spans="2:2">
      <c r="B8425" s="944"/>
    </row>
    <row r="8426" spans="2:2">
      <c r="B8426" s="944"/>
    </row>
    <row r="8427" spans="2:2">
      <c r="B8427" s="944"/>
    </row>
    <row r="8428" spans="2:2">
      <c r="B8428" s="944"/>
    </row>
    <row r="8429" spans="2:2">
      <c r="B8429" s="944"/>
    </row>
    <row r="8430" spans="2:2">
      <c r="B8430" s="944"/>
    </row>
    <row r="8431" spans="2:2">
      <c r="B8431" s="944"/>
    </row>
    <row r="8432" spans="2:2">
      <c r="B8432" s="944"/>
    </row>
    <row r="8433" spans="2:2">
      <c r="B8433" s="944"/>
    </row>
    <row r="8434" spans="2:2">
      <c r="B8434" s="944"/>
    </row>
    <row r="8435" spans="2:2">
      <c r="B8435" s="944"/>
    </row>
    <row r="8436" spans="2:2">
      <c r="B8436" s="944"/>
    </row>
    <row r="8437" spans="2:2">
      <c r="B8437" s="944"/>
    </row>
    <row r="8438" spans="2:2">
      <c r="B8438" s="944"/>
    </row>
    <row r="8439" spans="2:2">
      <c r="B8439" s="944"/>
    </row>
    <row r="8440" spans="2:2">
      <c r="B8440" s="944"/>
    </row>
    <row r="8441" spans="2:2">
      <c r="B8441" s="944"/>
    </row>
    <row r="8442" spans="2:2">
      <c r="B8442" s="944"/>
    </row>
    <row r="8443" spans="2:2">
      <c r="B8443" s="944"/>
    </row>
    <row r="8444" spans="2:2">
      <c r="B8444" s="944"/>
    </row>
    <row r="8445" spans="2:2">
      <c r="B8445" s="944"/>
    </row>
    <row r="8446" spans="2:2">
      <c r="B8446" s="944"/>
    </row>
    <row r="8447" spans="2:2">
      <c r="B8447" s="944"/>
    </row>
    <row r="8448" spans="2:2">
      <c r="B8448" s="944"/>
    </row>
    <row r="8449" spans="2:2">
      <c r="B8449" s="944"/>
    </row>
    <row r="8450" spans="2:2">
      <c r="B8450" s="944"/>
    </row>
    <row r="8451" spans="2:2">
      <c r="B8451" s="944"/>
    </row>
    <row r="8452" spans="2:2">
      <c r="B8452" s="944"/>
    </row>
    <row r="8453" spans="2:2">
      <c r="B8453" s="944"/>
    </row>
    <row r="8454" spans="2:2">
      <c r="B8454" s="944"/>
    </row>
    <row r="8455" spans="2:2">
      <c r="B8455" s="944"/>
    </row>
    <row r="8456" spans="2:2">
      <c r="B8456" s="944"/>
    </row>
    <row r="8457" spans="2:2">
      <c r="B8457" s="944"/>
    </row>
    <row r="8458" spans="2:2">
      <c r="B8458" s="944"/>
    </row>
    <row r="8459" spans="2:2">
      <c r="B8459" s="944"/>
    </row>
    <row r="8460" spans="2:2">
      <c r="B8460" s="944"/>
    </row>
    <row r="8461" spans="2:2">
      <c r="B8461" s="944"/>
    </row>
    <row r="8462" spans="2:2">
      <c r="B8462" s="944"/>
    </row>
    <row r="8463" spans="2:2">
      <c r="B8463" s="944"/>
    </row>
    <row r="8464" spans="2:2">
      <c r="B8464" s="944"/>
    </row>
    <row r="8465" spans="2:2">
      <c r="B8465" s="944"/>
    </row>
    <row r="8466" spans="2:2">
      <c r="B8466" s="944"/>
    </row>
    <row r="8467" spans="2:2">
      <c r="B8467" s="944"/>
    </row>
    <row r="8468" spans="2:2">
      <c r="B8468" s="944"/>
    </row>
    <row r="8469" spans="2:2">
      <c r="B8469" s="944"/>
    </row>
    <row r="8470" spans="2:2">
      <c r="B8470" s="944"/>
    </row>
    <row r="8471" spans="2:2">
      <c r="B8471" s="944"/>
    </row>
    <row r="8472" spans="2:2">
      <c r="B8472" s="944"/>
    </row>
    <row r="8473" spans="2:2">
      <c r="B8473" s="944"/>
    </row>
    <row r="8474" spans="2:2">
      <c r="B8474" s="944"/>
    </row>
    <row r="8475" spans="2:2">
      <c r="B8475" s="944"/>
    </row>
    <row r="8476" spans="2:2">
      <c r="B8476" s="944"/>
    </row>
    <row r="8477" spans="2:2">
      <c r="B8477" s="944"/>
    </row>
    <row r="8478" spans="2:2">
      <c r="B8478" s="944"/>
    </row>
    <row r="8479" spans="2:2">
      <c r="B8479" s="944"/>
    </row>
    <row r="8480" spans="2:2">
      <c r="B8480" s="944"/>
    </row>
    <row r="8481" spans="2:2">
      <c r="B8481" s="944"/>
    </row>
    <row r="8482" spans="2:2">
      <c r="B8482" s="944"/>
    </row>
    <row r="8483" spans="2:2">
      <c r="B8483" s="944"/>
    </row>
    <row r="8484" spans="2:2">
      <c r="B8484" s="944"/>
    </row>
    <row r="8485" spans="2:2">
      <c r="B8485" s="944"/>
    </row>
    <row r="8486" spans="2:2">
      <c r="B8486" s="944"/>
    </row>
    <row r="8487" spans="2:2">
      <c r="B8487" s="944"/>
    </row>
    <row r="8488" spans="2:2">
      <c r="B8488" s="944"/>
    </row>
    <row r="8489" spans="2:2">
      <c r="B8489" s="944"/>
    </row>
    <row r="8490" spans="2:2">
      <c r="B8490" s="944"/>
    </row>
    <row r="8491" spans="2:2">
      <c r="B8491" s="944"/>
    </row>
    <row r="8492" spans="2:2">
      <c r="B8492" s="944"/>
    </row>
    <row r="8493" spans="2:2">
      <c r="B8493" s="944"/>
    </row>
    <row r="8494" spans="2:2">
      <c r="B8494" s="944"/>
    </row>
    <row r="8495" spans="2:2">
      <c r="B8495" s="944"/>
    </row>
    <row r="8496" spans="2:2">
      <c r="B8496" s="944"/>
    </row>
    <row r="8497" spans="2:2">
      <c r="B8497" s="944"/>
    </row>
    <row r="8498" spans="2:2">
      <c r="B8498" s="944"/>
    </row>
    <row r="8499" spans="2:2">
      <c r="B8499" s="944"/>
    </row>
    <row r="8500" spans="2:2">
      <c r="B8500" s="944"/>
    </row>
    <row r="8501" spans="2:2">
      <c r="B8501" s="944"/>
    </row>
    <row r="8502" spans="2:2">
      <c r="B8502" s="944"/>
    </row>
    <row r="8503" spans="2:2">
      <c r="B8503" s="944"/>
    </row>
    <row r="8504" spans="2:2">
      <c r="B8504" s="944"/>
    </row>
    <row r="8505" spans="2:2">
      <c r="B8505" s="944"/>
    </row>
    <row r="8506" spans="2:2">
      <c r="B8506" s="944"/>
    </row>
    <row r="8507" spans="2:2">
      <c r="B8507" s="944"/>
    </row>
    <row r="8508" spans="2:2">
      <c r="B8508" s="944"/>
    </row>
    <row r="8509" spans="2:2">
      <c r="B8509" s="944"/>
    </row>
    <row r="8510" spans="2:2">
      <c r="B8510" s="944"/>
    </row>
    <row r="8511" spans="2:2">
      <c r="B8511" s="944"/>
    </row>
    <row r="8512" spans="2:2">
      <c r="B8512" s="944"/>
    </row>
    <row r="8513" spans="2:2">
      <c r="B8513" s="944"/>
    </row>
    <row r="8514" spans="2:2">
      <c r="B8514" s="944"/>
    </row>
    <row r="8515" spans="2:2">
      <c r="B8515" s="944"/>
    </row>
    <row r="8516" spans="2:2">
      <c r="B8516" s="944"/>
    </row>
    <row r="8517" spans="2:2">
      <c r="B8517" s="944"/>
    </row>
    <row r="8518" spans="2:2">
      <c r="B8518" s="944"/>
    </row>
    <row r="8519" spans="2:2">
      <c r="B8519" s="944"/>
    </row>
    <row r="8520" spans="2:2">
      <c r="B8520" s="944"/>
    </row>
    <row r="8521" spans="2:2">
      <c r="B8521" s="944"/>
    </row>
    <row r="8522" spans="2:2">
      <c r="B8522" s="944"/>
    </row>
    <row r="8523" spans="2:2">
      <c r="B8523" s="944"/>
    </row>
    <row r="8524" spans="2:2">
      <c r="B8524" s="944"/>
    </row>
    <row r="8525" spans="2:2">
      <c r="B8525" s="944"/>
    </row>
    <row r="8526" spans="2:2">
      <c r="B8526" s="944"/>
    </row>
    <row r="8527" spans="2:2">
      <c r="B8527" s="944"/>
    </row>
    <row r="8528" spans="2:2">
      <c r="B8528" s="944"/>
    </row>
    <row r="8529" spans="2:2">
      <c r="B8529" s="944"/>
    </row>
    <row r="8530" spans="2:2">
      <c r="B8530" s="944"/>
    </row>
    <row r="8531" spans="2:2">
      <c r="B8531" s="944"/>
    </row>
    <row r="8532" spans="2:2">
      <c r="B8532" s="944"/>
    </row>
    <row r="8533" spans="2:2">
      <c r="B8533" s="944"/>
    </row>
    <row r="8534" spans="2:2">
      <c r="B8534" s="944"/>
    </row>
    <row r="8535" spans="2:2">
      <c r="B8535" s="944"/>
    </row>
    <row r="8536" spans="2:2">
      <c r="B8536" s="944"/>
    </row>
    <row r="8537" spans="2:2">
      <c r="B8537" s="944"/>
    </row>
    <row r="8538" spans="2:2">
      <c r="B8538" s="944"/>
    </row>
    <row r="8539" spans="2:2">
      <c r="B8539" s="944"/>
    </row>
    <row r="8540" spans="2:2">
      <c r="B8540" s="944"/>
    </row>
    <row r="8541" spans="2:2">
      <c r="B8541" s="944"/>
    </row>
    <row r="8542" spans="2:2">
      <c r="B8542" s="944"/>
    </row>
    <row r="8543" spans="2:2">
      <c r="B8543" s="944"/>
    </row>
    <row r="8544" spans="2:2">
      <c r="B8544" s="944"/>
    </row>
    <row r="8545" spans="2:2">
      <c r="B8545" s="944"/>
    </row>
    <row r="8546" spans="2:2">
      <c r="B8546" s="944"/>
    </row>
    <row r="8547" spans="2:2">
      <c r="B8547" s="944"/>
    </row>
    <row r="8548" spans="2:2">
      <c r="B8548" s="944"/>
    </row>
    <row r="8549" spans="2:2">
      <c r="B8549" s="944"/>
    </row>
    <row r="8550" spans="2:2">
      <c r="B8550" s="944"/>
    </row>
    <row r="8551" spans="2:2">
      <c r="B8551" s="944"/>
    </row>
    <row r="8552" spans="2:2">
      <c r="B8552" s="944"/>
    </row>
    <row r="8553" spans="2:2">
      <c r="B8553" s="944"/>
    </row>
    <row r="8554" spans="2:2">
      <c r="B8554" s="944"/>
    </row>
    <row r="8555" spans="2:2">
      <c r="B8555" s="944"/>
    </row>
    <row r="8556" spans="2:2">
      <c r="B8556" s="944"/>
    </row>
    <row r="8557" spans="2:2">
      <c r="B8557" s="944"/>
    </row>
    <row r="8558" spans="2:2">
      <c r="B8558" s="944"/>
    </row>
    <row r="8559" spans="2:2">
      <c r="B8559" s="944"/>
    </row>
    <row r="8560" spans="2:2">
      <c r="B8560" s="944"/>
    </row>
    <row r="8561" spans="2:2">
      <c r="B8561" s="944"/>
    </row>
    <row r="8562" spans="2:2">
      <c r="B8562" s="944"/>
    </row>
    <row r="8563" spans="2:2">
      <c r="B8563" s="944"/>
    </row>
    <row r="8564" spans="2:2">
      <c r="B8564" s="944"/>
    </row>
    <row r="8565" spans="2:2">
      <c r="B8565" s="944"/>
    </row>
    <row r="8566" spans="2:2">
      <c r="B8566" s="944"/>
    </row>
    <row r="8567" spans="2:2">
      <c r="B8567" s="944"/>
    </row>
    <row r="8568" spans="2:2">
      <c r="B8568" s="944"/>
    </row>
    <row r="8569" spans="2:2">
      <c r="B8569" s="944"/>
    </row>
    <row r="8570" spans="2:2">
      <c r="B8570" s="944"/>
    </row>
    <row r="8571" spans="2:2">
      <c r="B8571" s="944"/>
    </row>
    <row r="8572" spans="2:2">
      <c r="B8572" s="944"/>
    </row>
    <row r="8573" spans="2:2">
      <c r="B8573" s="944"/>
    </row>
    <row r="8574" spans="2:2">
      <c r="B8574" s="944"/>
    </row>
    <row r="8575" spans="2:2">
      <c r="B8575" s="944"/>
    </row>
    <row r="8576" spans="2:2">
      <c r="B8576" s="944"/>
    </row>
    <row r="8577" spans="2:2">
      <c r="B8577" s="944"/>
    </row>
    <row r="8578" spans="2:2">
      <c r="B8578" s="944"/>
    </row>
    <row r="8579" spans="2:2">
      <c r="B8579" s="944"/>
    </row>
    <row r="8580" spans="2:2">
      <c r="B8580" s="944"/>
    </row>
    <row r="8581" spans="2:2">
      <c r="B8581" s="944"/>
    </row>
    <row r="8582" spans="2:2">
      <c r="B8582" s="944"/>
    </row>
    <row r="8583" spans="2:2">
      <c r="B8583" s="944"/>
    </row>
    <row r="8584" spans="2:2">
      <c r="B8584" s="944"/>
    </row>
    <row r="8585" spans="2:2">
      <c r="B8585" s="944"/>
    </row>
    <row r="8586" spans="2:2">
      <c r="B8586" s="944"/>
    </row>
    <row r="8587" spans="2:2">
      <c r="B8587" s="944"/>
    </row>
    <row r="8588" spans="2:2">
      <c r="B8588" s="944"/>
    </row>
    <row r="8589" spans="2:2">
      <c r="B8589" s="944"/>
    </row>
    <row r="8590" spans="2:2">
      <c r="B8590" s="944"/>
    </row>
    <row r="8591" spans="2:2">
      <c r="B8591" s="944"/>
    </row>
    <row r="8592" spans="2:2">
      <c r="B8592" s="944"/>
    </row>
    <row r="8593" spans="2:2">
      <c r="B8593" s="944"/>
    </row>
    <row r="8594" spans="2:2">
      <c r="B8594" s="944"/>
    </row>
    <row r="8595" spans="2:2">
      <c r="B8595" s="944"/>
    </row>
    <row r="8596" spans="2:2">
      <c r="B8596" s="944"/>
    </row>
    <row r="8597" spans="2:2">
      <c r="B8597" s="944"/>
    </row>
    <row r="8598" spans="2:2">
      <c r="B8598" s="944"/>
    </row>
    <row r="8599" spans="2:2">
      <c r="B8599" s="944"/>
    </row>
    <row r="8600" spans="2:2">
      <c r="B8600" s="944"/>
    </row>
    <row r="8601" spans="2:2">
      <c r="B8601" s="944"/>
    </row>
    <row r="8602" spans="2:2">
      <c r="B8602" s="944"/>
    </row>
    <row r="8603" spans="2:2">
      <c r="B8603" s="944"/>
    </row>
    <row r="8604" spans="2:2">
      <c r="B8604" s="944"/>
    </row>
    <row r="8605" spans="2:2">
      <c r="B8605" s="944"/>
    </row>
    <row r="8606" spans="2:2">
      <c r="B8606" s="944"/>
    </row>
    <row r="8607" spans="2:2">
      <c r="B8607" s="944"/>
    </row>
    <row r="8608" spans="2:2">
      <c r="B8608" s="944"/>
    </row>
    <row r="8609" spans="2:2">
      <c r="B8609" s="944"/>
    </row>
    <row r="8610" spans="2:2">
      <c r="B8610" s="944"/>
    </row>
    <row r="8611" spans="2:2">
      <c r="B8611" s="944"/>
    </row>
    <row r="8612" spans="2:2">
      <c r="B8612" s="944"/>
    </row>
    <row r="8613" spans="2:2">
      <c r="B8613" s="944"/>
    </row>
    <row r="8614" spans="2:2">
      <c r="B8614" s="944"/>
    </row>
    <row r="8615" spans="2:2">
      <c r="B8615" s="944"/>
    </row>
    <row r="8616" spans="2:2">
      <c r="B8616" s="944"/>
    </row>
    <row r="8617" spans="2:2">
      <c r="B8617" s="944"/>
    </row>
    <row r="8618" spans="2:2">
      <c r="B8618" s="944"/>
    </row>
    <row r="8619" spans="2:2">
      <c r="B8619" s="944"/>
    </row>
    <row r="8620" spans="2:2">
      <c r="B8620" s="944"/>
    </row>
    <row r="8621" spans="2:2">
      <c r="B8621" s="944"/>
    </row>
    <row r="8622" spans="2:2">
      <c r="B8622" s="944"/>
    </row>
    <row r="8623" spans="2:2">
      <c r="B8623" s="944"/>
    </row>
    <row r="8624" spans="2:2">
      <c r="B8624" s="944"/>
    </row>
    <row r="8625" spans="2:2">
      <c r="B8625" s="944"/>
    </row>
    <row r="8626" spans="2:2">
      <c r="B8626" s="944"/>
    </row>
    <row r="8627" spans="2:2">
      <c r="B8627" s="944"/>
    </row>
    <row r="8628" spans="2:2">
      <c r="B8628" s="944"/>
    </row>
    <row r="8629" spans="2:2">
      <c r="B8629" s="944"/>
    </row>
    <row r="8630" spans="2:2">
      <c r="B8630" s="944"/>
    </row>
    <row r="8631" spans="2:2">
      <c r="B8631" s="944"/>
    </row>
    <row r="8632" spans="2:2">
      <c r="B8632" s="944"/>
    </row>
    <row r="8633" spans="2:2">
      <c r="B8633" s="944"/>
    </row>
    <row r="8634" spans="2:2">
      <c r="B8634" s="944"/>
    </row>
    <row r="8635" spans="2:2">
      <c r="B8635" s="944"/>
    </row>
    <row r="8636" spans="2:2">
      <c r="B8636" s="944"/>
    </row>
    <row r="8637" spans="2:2">
      <c r="B8637" s="944"/>
    </row>
    <row r="8638" spans="2:2">
      <c r="B8638" s="944"/>
    </row>
    <row r="8639" spans="2:2">
      <c r="B8639" s="944"/>
    </row>
    <row r="8640" spans="2:2">
      <c r="B8640" s="944"/>
    </row>
    <row r="8641" spans="2:2">
      <c r="B8641" s="944"/>
    </row>
    <row r="8642" spans="2:2">
      <c r="B8642" s="944"/>
    </row>
    <row r="8643" spans="2:2">
      <c r="B8643" s="944"/>
    </row>
    <row r="8644" spans="2:2">
      <c r="B8644" s="944"/>
    </row>
    <row r="8645" spans="2:2">
      <c r="B8645" s="944"/>
    </row>
    <row r="8646" spans="2:2">
      <c r="B8646" s="944"/>
    </row>
    <row r="8647" spans="2:2">
      <c r="B8647" s="944"/>
    </row>
    <row r="8648" spans="2:2">
      <c r="B8648" s="944"/>
    </row>
    <row r="8649" spans="2:2">
      <c r="B8649" s="944"/>
    </row>
    <row r="8650" spans="2:2">
      <c r="B8650" s="944"/>
    </row>
    <row r="8651" spans="2:2">
      <c r="B8651" s="944"/>
    </row>
    <row r="8652" spans="2:2">
      <c r="B8652" s="944"/>
    </row>
    <row r="8653" spans="2:2">
      <c r="B8653" s="944"/>
    </row>
    <row r="8654" spans="2:2">
      <c r="B8654" s="944"/>
    </row>
    <row r="8655" spans="2:2">
      <c r="B8655" s="944"/>
    </row>
    <row r="8656" spans="2:2">
      <c r="B8656" s="944"/>
    </row>
    <row r="8657" spans="2:2">
      <c r="B8657" s="944"/>
    </row>
    <row r="8658" spans="2:2">
      <c r="B8658" s="944"/>
    </row>
    <row r="8659" spans="2:2">
      <c r="B8659" s="944"/>
    </row>
    <row r="8660" spans="2:2">
      <c r="B8660" s="944"/>
    </row>
    <row r="8661" spans="2:2">
      <c r="B8661" s="944"/>
    </row>
    <row r="8662" spans="2:2">
      <c r="B8662" s="944"/>
    </row>
    <row r="8663" spans="2:2">
      <c r="B8663" s="944"/>
    </row>
    <row r="8664" spans="2:2">
      <c r="B8664" s="944"/>
    </row>
    <row r="8665" spans="2:2">
      <c r="B8665" s="944"/>
    </row>
    <row r="8666" spans="2:2">
      <c r="B8666" s="944"/>
    </row>
    <row r="8667" spans="2:2">
      <c r="B8667" s="944"/>
    </row>
    <row r="8668" spans="2:2">
      <c r="B8668" s="944"/>
    </row>
    <row r="8669" spans="2:2">
      <c r="B8669" s="944"/>
    </row>
    <row r="8670" spans="2:2">
      <c r="B8670" s="944"/>
    </row>
    <row r="8671" spans="2:2">
      <c r="B8671" s="944"/>
    </row>
    <row r="8672" spans="2:2">
      <c r="B8672" s="944"/>
    </row>
    <row r="8673" spans="2:2">
      <c r="B8673" s="944"/>
    </row>
    <row r="8674" spans="2:2">
      <c r="B8674" s="944"/>
    </row>
    <row r="8675" spans="2:2">
      <c r="B8675" s="944"/>
    </row>
    <row r="8676" spans="2:2">
      <c r="B8676" s="944"/>
    </row>
    <row r="8677" spans="2:2">
      <c r="B8677" s="944"/>
    </row>
    <row r="8678" spans="2:2">
      <c r="B8678" s="944"/>
    </row>
    <row r="8679" spans="2:2">
      <c r="B8679" s="944"/>
    </row>
    <row r="8680" spans="2:2">
      <c r="B8680" s="944"/>
    </row>
    <row r="8681" spans="2:2">
      <c r="B8681" s="944"/>
    </row>
    <row r="8682" spans="2:2">
      <c r="B8682" s="944"/>
    </row>
    <row r="8683" spans="2:2">
      <c r="B8683" s="944"/>
    </row>
    <row r="8684" spans="2:2">
      <c r="B8684" s="944"/>
    </row>
    <row r="8685" spans="2:2">
      <c r="B8685" s="944"/>
    </row>
    <row r="8686" spans="2:2">
      <c r="B8686" s="944"/>
    </row>
    <row r="8687" spans="2:2">
      <c r="B8687" s="944"/>
    </row>
    <row r="8688" spans="2:2">
      <c r="B8688" s="944"/>
    </row>
    <row r="8689" spans="2:2">
      <c r="B8689" s="944"/>
    </row>
    <row r="8690" spans="2:2">
      <c r="B8690" s="944"/>
    </row>
    <row r="8691" spans="2:2">
      <c r="B8691" s="944"/>
    </row>
    <row r="8692" spans="2:2">
      <c r="B8692" s="944"/>
    </row>
    <row r="8693" spans="2:2">
      <c r="B8693" s="944"/>
    </row>
    <row r="8694" spans="2:2">
      <c r="B8694" s="944"/>
    </row>
    <row r="8695" spans="2:2">
      <c r="B8695" s="944"/>
    </row>
    <row r="8696" spans="2:2">
      <c r="B8696" s="944"/>
    </row>
    <row r="8697" spans="2:2">
      <c r="B8697" s="944"/>
    </row>
    <row r="8698" spans="2:2">
      <c r="B8698" s="944"/>
    </row>
    <row r="8699" spans="2:2">
      <c r="B8699" s="944"/>
    </row>
    <row r="8700" spans="2:2">
      <c r="B8700" s="944"/>
    </row>
    <row r="8701" spans="2:2">
      <c r="B8701" s="944"/>
    </row>
    <row r="8702" spans="2:2">
      <c r="B8702" s="944"/>
    </row>
    <row r="8703" spans="2:2">
      <c r="B8703" s="944"/>
    </row>
    <row r="8704" spans="2:2">
      <c r="B8704" s="944"/>
    </row>
    <row r="8705" spans="2:2">
      <c r="B8705" s="944"/>
    </row>
    <row r="8706" spans="2:2">
      <c r="B8706" s="944"/>
    </row>
    <row r="8707" spans="2:2">
      <c r="B8707" s="944"/>
    </row>
    <row r="8708" spans="2:2">
      <c r="B8708" s="944"/>
    </row>
    <row r="8709" spans="2:2">
      <c r="B8709" s="944"/>
    </row>
    <row r="8710" spans="2:2">
      <c r="B8710" s="944"/>
    </row>
    <row r="8711" spans="2:2">
      <c r="B8711" s="944"/>
    </row>
    <row r="8712" spans="2:2">
      <c r="B8712" s="944"/>
    </row>
    <row r="8713" spans="2:2">
      <c r="B8713" s="944"/>
    </row>
    <row r="8714" spans="2:2">
      <c r="B8714" s="944"/>
    </row>
    <row r="8715" spans="2:2">
      <c r="B8715" s="944"/>
    </row>
    <row r="8716" spans="2:2">
      <c r="B8716" s="944"/>
    </row>
    <row r="8717" spans="2:2">
      <c r="B8717" s="944"/>
    </row>
    <row r="8718" spans="2:2">
      <c r="B8718" s="944"/>
    </row>
    <row r="8719" spans="2:2">
      <c r="B8719" s="944"/>
    </row>
    <row r="8720" spans="2:2">
      <c r="B8720" s="944"/>
    </row>
    <row r="8721" spans="2:2">
      <c r="B8721" s="944"/>
    </row>
    <row r="8722" spans="2:2">
      <c r="B8722" s="944"/>
    </row>
    <row r="8723" spans="2:2">
      <c r="B8723" s="944"/>
    </row>
    <row r="8724" spans="2:2">
      <c r="B8724" s="944"/>
    </row>
    <row r="8725" spans="2:2">
      <c r="B8725" s="944"/>
    </row>
    <row r="8726" spans="2:2">
      <c r="B8726" s="944"/>
    </row>
    <row r="8727" spans="2:2">
      <c r="B8727" s="944"/>
    </row>
    <row r="8728" spans="2:2">
      <c r="B8728" s="944"/>
    </row>
    <row r="8729" spans="2:2">
      <c r="B8729" s="944"/>
    </row>
    <row r="8730" spans="2:2">
      <c r="B8730" s="944"/>
    </row>
    <row r="8731" spans="2:2">
      <c r="B8731" s="944"/>
    </row>
    <row r="8732" spans="2:2">
      <c r="B8732" s="944"/>
    </row>
    <row r="8733" spans="2:2">
      <c r="B8733" s="944"/>
    </row>
    <row r="8734" spans="2:2">
      <c r="B8734" s="944"/>
    </row>
    <row r="8735" spans="2:2">
      <c r="B8735" s="944"/>
    </row>
    <row r="8736" spans="2:2">
      <c r="B8736" s="944"/>
    </row>
    <row r="8737" spans="2:2">
      <c r="B8737" s="944"/>
    </row>
    <row r="8738" spans="2:2">
      <c r="B8738" s="944"/>
    </row>
    <row r="8739" spans="2:2">
      <c r="B8739" s="944"/>
    </row>
    <row r="8740" spans="2:2">
      <c r="B8740" s="944"/>
    </row>
    <row r="8741" spans="2:2">
      <c r="B8741" s="944"/>
    </row>
    <row r="8742" spans="2:2">
      <c r="B8742" s="944"/>
    </row>
    <row r="8743" spans="2:2">
      <c r="B8743" s="944"/>
    </row>
    <row r="8744" spans="2:2">
      <c r="B8744" s="944"/>
    </row>
    <row r="8745" spans="2:2">
      <c r="B8745" s="944"/>
    </row>
    <row r="8746" spans="2:2">
      <c r="B8746" s="944"/>
    </row>
    <row r="8747" spans="2:2">
      <c r="B8747" s="944"/>
    </row>
    <row r="8748" spans="2:2">
      <c r="B8748" s="944"/>
    </row>
    <row r="8749" spans="2:2">
      <c r="B8749" s="944"/>
    </row>
    <row r="8750" spans="2:2">
      <c r="B8750" s="944"/>
    </row>
    <row r="8751" spans="2:2">
      <c r="B8751" s="944"/>
    </row>
    <row r="8752" spans="2:2">
      <c r="B8752" s="944"/>
    </row>
    <row r="8753" spans="2:2">
      <c r="B8753" s="944"/>
    </row>
    <row r="8754" spans="2:2">
      <c r="B8754" s="944"/>
    </row>
    <row r="8755" spans="2:2">
      <c r="B8755" s="944"/>
    </row>
    <row r="8756" spans="2:2">
      <c r="B8756" s="944"/>
    </row>
    <row r="8757" spans="2:2">
      <c r="B8757" s="944"/>
    </row>
    <row r="8758" spans="2:2">
      <c r="B8758" s="944"/>
    </row>
    <row r="8759" spans="2:2">
      <c r="B8759" s="944"/>
    </row>
    <row r="8760" spans="2:2">
      <c r="B8760" s="944"/>
    </row>
    <row r="8761" spans="2:2">
      <c r="B8761" s="944"/>
    </row>
    <row r="8762" spans="2:2">
      <c r="B8762" s="944"/>
    </row>
    <row r="8763" spans="2:2">
      <c r="B8763" s="944"/>
    </row>
    <row r="8764" spans="2:2">
      <c r="B8764" s="944"/>
    </row>
    <row r="8765" spans="2:2">
      <c r="B8765" s="944"/>
    </row>
    <row r="8766" spans="2:2">
      <c r="B8766" s="944"/>
    </row>
    <row r="8767" spans="2:2">
      <c r="B8767" s="944"/>
    </row>
    <row r="8768" spans="2:2">
      <c r="B8768" s="944"/>
    </row>
    <row r="8769" spans="2:2">
      <c r="B8769" s="944"/>
    </row>
    <row r="8770" spans="2:2">
      <c r="B8770" s="944"/>
    </row>
    <row r="8771" spans="2:2">
      <c r="B8771" s="944"/>
    </row>
    <row r="8772" spans="2:2">
      <c r="B8772" s="944"/>
    </row>
    <row r="8773" spans="2:2">
      <c r="B8773" s="944"/>
    </row>
    <row r="8774" spans="2:2">
      <c r="B8774" s="944"/>
    </row>
    <row r="8775" spans="2:2">
      <c r="B8775" s="944"/>
    </row>
    <row r="8776" spans="2:2">
      <c r="B8776" s="944"/>
    </row>
    <row r="8777" spans="2:2">
      <c r="B8777" s="944"/>
    </row>
    <row r="8778" spans="2:2">
      <c r="B8778" s="944"/>
    </row>
    <row r="8779" spans="2:2">
      <c r="B8779" s="944"/>
    </row>
    <row r="8780" spans="2:2">
      <c r="B8780" s="944"/>
    </row>
    <row r="8781" spans="2:2">
      <c r="B8781" s="944"/>
    </row>
    <row r="8782" spans="2:2">
      <c r="B8782" s="944"/>
    </row>
    <row r="8783" spans="2:2">
      <c r="B8783" s="944"/>
    </row>
    <row r="8784" spans="2:2">
      <c r="B8784" s="944"/>
    </row>
    <row r="8785" spans="2:2">
      <c r="B8785" s="944"/>
    </row>
    <row r="8786" spans="2:2">
      <c r="B8786" s="944"/>
    </row>
    <row r="8787" spans="2:2">
      <c r="B8787" s="944"/>
    </row>
    <row r="8788" spans="2:2">
      <c r="B8788" s="944"/>
    </row>
    <row r="8789" spans="2:2">
      <c r="B8789" s="944"/>
    </row>
    <row r="8790" spans="2:2">
      <c r="B8790" s="944"/>
    </row>
    <row r="8791" spans="2:2">
      <c r="B8791" s="944"/>
    </row>
    <row r="8792" spans="2:2">
      <c r="B8792" s="944"/>
    </row>
    <row r="8793" spans="2:2">
      <c r="B8793" s="944"/>
    </row>
    <row r="8794" spans="2:2">
      <c r="B8794" s="944"/>
    </row>
    <row r="8795" spans="2:2">
      <c r="B8795" s="944"/>
    </row>
    <row r="8796" spans="2:2">
      <c r="B8796" s="944"/>
    </row>
    <row r="8797" spans="2:2">
      <c r="B8797" s="944"/>
    </row>
    <row r="8798" spans="2:2">
      <c r="B8798" s="944"/>
    </row>
    <row r="8799" spans="2:2">
      <c r="B8799" s="944"/>
    </row>
    <row r="8800" spans="2:2">
      <c r="B8800" s="944"/>
    </row>
    <row r="8801" spans="2:2">
      <c r="B8801" s="944"/>
    </row>
    <row r="8802" spans="2:2">
      <c r="B8802" s="944"/>
    </row>
    <row r="8803" spans="2:2">
      <c r="B8803" s="944"/>
    </row>
    <row r="8804" spans="2:2">
      <c r="B8804" s="944"/>
    </row>
    <row r="8805" spans="2:2">
      <c r="B8805" s="944"/>
    </row>
    <row r="8806" spans="2:2">
      <c r="B8806" s="944"/>
    </row>
    <row r="8807" spans="2:2">
      <c r="B8807" s="944"/>
    </row>
    <row r="8808" spans="2:2">
      <c r="B8808" s="944"/>
    </row>
    <row r="8809" spans="2:2">
      <c r="B8809" s="944"/>
    </row>
    <row r="8810" spans="2:2">
      <c r="B8810" s="944"/>
    </row>
    <row r="8811" spans="2:2">
      <c r="B8811" s="944"/>
    </row>
    <row r="8812" spans="2:2">
      <c r="B8812" s="944"/>
    </row>
    <row r="8813" spans="2:2">
      <c r="B8813" s="944"/>
    </row>
    <row r="8814" spans="2:2">
      <c r="B8814" s="944"/>
    </row>
    <row r="8815" spans="2:2">
      <c r="B8815" s="944"/>
    </row>
    <row r="8816" spans="2:2">
      <c r="B8816" s="944"/>
    </row>
    <row r="8817" spans="2:2">
      <c r="B8817" s="944"/>
    </row>
    <row r="8818" spans="2:2">
      <c r="B8818" s="944"/>
    </row>
    <row r="8819" spans="2:2">
      <c r="B8819" s="944"/>
    </row>
    <row r="8820" spans="2:2">
      <c r="B8820" s="944"/>
    </row>
    <row r="8821" spans="2:2">
      <c r="B8821" s="944"/>
    </row>
    <row r="8822" spans="2:2">
      <c r="B8822" s="944"/>
    </row>
    <row r="8823" spans="2:2">
      <c r="B8823" s="944"/>
    </row>
    <row r="8824" spans="2:2">
      <c r="B8824" s="944"/>
    </row>
    <row r="8825" spans="2:2">
      <c r="B8825" s="944"/>
    </row>
    <row r="8826" spans="2:2">
      <c r="B8826" s="944"/>
    </row>
    <row r="8827" spans="2:2">
      <c r="B8827" s="944"/>
    </row>
    <row r="8828" spans="2:2">
      <c r="B8828" s="944"/>
    </row>
    <row r="8829" spans="2:2">
      <c r="B8829" s="944"/>
    </row>
    <row r="8830" spans="2:2">
      <c r="B8830" s="944"/>
    </row>
    <row r="8831" spans="2:2">
      <c r="B8831" s="944"/>
    </row>
    <row r="8832" spans="2:2">
      <c r="B8832" s="944"/>
    </row>
    <row r="8833" spans="2:2">
      <c r="B8833" s="944"/>
    </row>
    <row r="8834" spans="2:2">
      <c r="B8834" s="944"/>
    </row>
    <row r="8835" spans="2:2">
      <c r="B8835" s="944"/>
    </row>
    <row r="8836" spans="2:2">
      <c r="B8836" s="944"/>
    </row>
    <row r="8837" spans="2:2">
      <c r="B8837" s="944"/>
    </row>
    <row r="8838" spans="2:2">
      <c r="B8838" s="944"/>
    </row>
    <row r="8839" spans="2:2">
      <c r="B8839" s="944"/>
    </row>
    <row r="8840" spans="2:2">
      <c r="B8840" s="944"/>
    </row>
    <row r="8841" spans="2:2">
      <c r="B8841" s="944"/>
    </row>
    <row r="8842" spans="2:2">
      <c r="B8842" s="944"/>
    </row>
    <row r="8843" spans="2:2">
      <c r="B8843" s="944"/>
    </row>
    <row r="8844" spans="2:2">
      <c r="B8844" s="944"/>
    </row>
    <row r="8845" spans="2:2">
      <c r="B8845" s="944"/>
    </row>
    <row r="8846" spans="2:2">
      <c r="B8846" s="944"/>
    </row>
    <row r="8847" spans="2:2">
      <c r="B8847" s="944"/>
    </row>
    <row r="8848" spans="2:2">
      <c r="B8848" s="944"/>
    </row>
    <row r="8849" spans="2:2">
      <c r="B8849" s="944"/>
    </row>
    <row r="8850" spans="2:2">
      <c r="B8850" s="944"/>
    </row>
    <row r="8851" spans="2:2">
      <c r="B8851" s="944"/>
    </row>
    <row r="8852" spans="2:2">
      <c r="B8852" s="944"/>
    </row>
    <row r="8853" spans="2:2">
      <c r="B8853" s="944"/>
    </row>
    <row r="8854" spans="2:2">
      <c r="B8854" s="944"/>
    </row>
    <row r="8855" spans="2:2">
      <c r="B8855" s="944"/>
    </row>
    <row r="8856" spans="2:2">
      <c r="B8856" s="944"/>
    </row>
    <row r="8857" spans="2:2">
      <c r="B8857" s="944"/>
    </row>
    <row r="8858" spans="2:2">
      <c r="B8858" s="944"/>
    </row>
    <row r="8859" spans="2:2">
      <c r="B8859" s="944"/>
    </row>
    <row r="8860" spans="2:2">
      <c r="B8860" s="944"/>
    </row>
    <row r="8861" spans="2:2">
      <c r="B8861" s="944"/>
    </row>
    <row r="8862" spans="2:2">
      <c r="B8862" s="944"/>
    </row>
    <row r="8863" spans="2:2">
      <c r="B8863" s="944"/>
    </row>
    <row r="8864" spans="2:2">
      <c r="B8864" s="944"/>
    </row>
    <row r="8865" spans="2:2">
      <c r="B8865" s="944"/>
    </row>
    <row r="8866" spans="2:2">
      <c r="B8866" s="944"/>
    </row>
    <row r="8867" spans="2:2">
      <c r="B8867" s="944"/>
    </row>
    <row r="8868" spans="2:2">
      <c r="B8868" s="944"/>
    </row>
    <row r="8869" spans="2:2">
      <c r="B8869" s="944"/>
    </row>
    <row r="8870" spans="2:2">
      <c r="B8870" s="944"/>
    </row>
    <row r="8871" spans="2:2">
      <c r="B8871" s="944"/>
    </row>
    <row r="8872" spans="2:2">
      <c r="B8872" s="944"/>
    </row>
    <row r="8873" spans="2:2">
      <c r="B8873" s="944"/>
    </row>
    <row r="8874" spans="2:2">
      <c r="B8874" s="944"/>
    </row>
    <row r="8875" spans="2:2">
      <c r="B8875" s="944"/>
    </row>
    <row r="8876" spans="2:2">
      <c r="B8876" s="944"/>
    </row>
    <row r="8877" spans="2:2">
      <c r="B8877" s="944"/>
    </row>
    <row r="8878" spans="2:2">
      <c r="B8878" s="944"/>
    </row>
    <row r="8879" spans="2:2">
      <c r="B8879" s="944"/>
    </row>
    <row r="8880" spans="2:2">
      <c r="B8880" s="944"/>
    </row>
    <row r="8881" spans="2:2">
      <c r="B8881" s="944"/>
    </row>
    <row r="8882" spans="2:2">
      <c r="B8882" s="944"/>
    </row>
    <row r="8883" spans="2:2">
      <c r="B8883" s="944"/>
    </row>
    <row r="8884" spans="2:2">
      <c r="B8884" s="944"/>
    </row>
    <row r="8885" spans="2:2">
      <c r="B8885" s="944"/>
    </row>
    <row r="8886" spans="2:2">
      <c r="B8886" s="944"/>
    </row>
    <row r="8887" spans="2:2">
      <c r="B8887" s="944"/>
    </row>
    <row r="8888" spans="2:2">
      <c r="B8888" s="944"/>
    </row>
    <row r="8889" spans="2:2">
      <c r="B8889" s="944"/>
    </row>
    <row r="8890" spans="2:2">
      <c r="B8890" s="944"/>
    </row>
    <row r="8891" spans="2:2">
      <c r="B8891" s="944"/>
    </row>
    <row r="8892" spans="2:2">
      <c r="B8892" s="944"/>
    </row>
    <row r="8893" spans="2:2">
      <c r="B8893" s="944"/>
    </row>
    <row r="8894" spans="2:2">
      <c r="B8894" s="944"/>
    </row>
    <row r="8895" spans="2:2">
      <c r="B8895" s="944"/>
    </row>
    <row r="8896" spans="2:2">
      <c r="B8896" s="944"/>
    </row>
    <row r="8897" spans="2:2">
      <c r="B8897" s="944"/>
    </row>
    <row r="8898" spans="2:2">
      <c r="B8898" s="944"/>
    </row>
    <row r="8899" spans="2:2">
      <c r="B8899" s="944"/>
    </row>
    <row r="8900" spans="2:2">
      <c r="B8900" s="944"/>
    </row>
    <row r="8901" spans="2:2">
      <c r="B8901" s="944"/>
    </row>
    <row r="8902" spans="2:2">
      <c r="B8902" s="944"/>
    </row>
    <row r="8903" spans="2:2">
      <c r="B8903" s="944"/>
    </row>
    <row r="8904" spans="2:2">
      <c r="B8904" s="944"/>
    </row>
    <row r="8905" spans="2:2">
      <c r="B8905" s="944"/>
    </row>
    <row r="8906" spans="2:2">
      <c r="B8906" s="944"/>
    </row>
    <row r="8907" spans="2:2">
      <c r="B8907" s="944"/>
    </row>
    <row r="8908" spans="2:2">
      <c r="B8908" s="944"/>
    </row>
    <row r="8909" spans="2:2">
      <c r="B8909" s="944"/>
    </row>
    <row r="8910" spans="2:2">
      <c r="B8910" s="944"/>
    </row>
    <row r="8911" spans="2:2">
      <c r="B8911" s="944"/>
    </row>
    <row r="8912" spans="2:2">
      <c r="B8912" s="944"/>
    </row>
    <row r="8913" spans="2:2">
      <c r="B8913" s="944"/>
    </row>
    <row r="8914" spans="2:2">
      <c r="B8914" s="944"/>
    </row>
    <row r="8915" spans="2:2">
      <c r="B8915" s="944"/>
    </row>
    <row r="8916" spans="2:2">
      <c r="B8916" s="944"/>
    </row>
    <row r="8917" spans="2:2">
      <c r="B8917" s="944"/>
    </row>
    <row r="8918" spans="2:2">
      <c r="B8918" s="944"/>
    </row>
    <row r="8919" spans="2:2">
      <c r="B8919" s="944"/>
    </row>
    <row r="8920" spans="2:2">
      <c r="B8920" s="944"/>
    </row>
    <row r="8921" spans="2:2">
      <c r="B8921" s="944"/>
    </row>
    <row r="8922" spans="2:2">
      <c r="B8922" s="944"/>
    </row>
    <row r="8923" spans="2:2">
      <c r="B8923" s="944"/>
    </row>
    <row r="8924" spans="2:2">
      <c r="B8924" s="944"/>
    </row>
    <row r="8925" spans="2:2">
      <c r="B8925" s="944"/>
    </row>
    <row r="8926" spans="2:2">
      <c r="B8926" s="944"/>
    </row>
    <row r="8927" spans="2:2">
      <c r="B8927" s="944"/>
    </row>
    <row r="8928" spans="2:2">
      <c r="B8928" s="944"/>
    </row>
    <row r="8929" spans="2:2">
      <c r="B8929" s="944"/>
    </row>
    <row r="8930" spans="2:2">
      <c r="B8930" s="944"/>
    </row>
    <row r="8931" spans="2:2">
      <c r="B8931" s="944"/>
    </row>
    <row r="8932" spans="2:2">
      <c r="B8932" s="944"/>
    </row>
    <row r="8933" spans="2:2">
      <c r="B8933" s="944"/>
    </row>
    <row r="8934" spans="2:2">
      <c r="B8934" s="944"/>
    </row>
    <row r="8935" spans="2:2">
      <c r="B8935" s="944"/>
    </row>
    <row r="8936" spans="2:2">
      <c r="B8936" s="944"/>
    </row>
    <row r="8937" spans="2:2">
      <c r="B8937" s="944"/>
    </row>
    <row r="8938" spans="2:2">
      <c r="B8938" s="944"/>
    </row>
    <row r="8939" spans="2:2">
      <c r="B8939" s="944"/>
    </row>
    <row r="8940" spans="2:2">
      <c r="B8940" s="944"/>
    </row>
    <row r="8941" spans="2:2">
      <c r="B8941" s="944"/>
    </row>
    <row r="8942" spans="2:2">
      <c r="B8942" s="944"/>
    </row>
    <row r="8943" spans="2:2">
      <c r="B8943" s="944"/>
    </row>
    <row r="8944" spans="2:2">
      <c r="B8944" s="944"/>
    </row>
    <row r="8945" spans="2:2">
      <c r="B8945" s="944"/>
    </row>
    <row r="8946" spans="2:2">
      <c r="B8946" s="944"/>
    </row>
    <row r="8947" spans="2:2">
      <c r="B8947" s="944"/>
    </row>
    <row r="8948" spans="2:2">
      <c r="B8948" s="944"/>
    </row>
    <row r="8949" spans="2:2">
      <c r="B8949" s="944"/>
    </row>
    <row r="8950" spans="2:2">
      <c r="B8950" s="944"/>
    </row>
    <row r="8951" spans="2:2">
      <c r="B8951" s="944"/>
    </row>
    <row r="8952" spans="2:2">
      <c r="B8952" s="944"/>
    </row>
    <row r="8953" spans="2:2">
      <c r="B8953" s="944"/>
    </row>
    <row r="8954" spans="2:2">
      <c r="B8954" s="944"/>
    </row>
    <row r="8955" spans="2:2">
      <c r="B8955" s="944"/>
    </row>
    <row r="8956" spans="2:2">
      <c r="B8956" s="944"/>
    </row>
    <row r="8957" spans="2:2">
      <c r="B8957" s="944"/>
    </row>
    <row r="8958" spans="2:2">
      <c r="B8958" s="944"/>
    </row>
    <row r="8959" spans="2:2">
      <c r="B8959" s="944"/>
    </row>
    <row r="8960" spans="2:2">
      <c r="B8960" s="944"/>
    </row>
    <row r="8961" spans="2:2">
      <c r="B8961" s="944"/>
    </row>
    <row r="8962" spans="2:2">
      <c r="B8962" s="944"/>
    </row>
    <row r="8963" spans="2:2">
      <c r="B8963" s="944"/>
    </row>
    <row r="8964" spans="2:2">
      <c r="B8964" s="944"/>
    </row>
    <row r="8965" spans="2:2">
      <c r="B8965" s="944"/>
    </row>
    <row r="8966" spans="2:2">
      <c r="B8966" s="944"/>
    </row>
    <row r="8967" spans="2:2">
      <c r="B8967" s="944"/>
    </row>
    <row r="8968" spans="2:2">
      <c r="B8968" s="944"/>
    </row>
    <row r="8969" spans="2:2">
      <c r="B8969" s="944"/>
    </row>
    <row r="8970" spans="2:2">
      <c r="B8970" s="944"/>
    </row>
    <row r="8971" spans="2:2">
      <c r="B8971" s="944"/>
    </row>
    <row r="8972" spans="2:2">
      <c r="B8972" s="944"/>
    </row>
    <row r="8973" spans="2:2">
      <c r="B8973" s="944"/>
    </row>
    <row r="8974" spans="2:2">
      <c r="B8974" s="944"/>
    </row>
    <row r="8975" spans="2:2">
      <c r="B8975" s="944"/>
    </row>
    <row r="8976" spans="2:2">
      <c r="B8976" s="944"/>
    </row>
    <row r="8977" spans="2:2">
      <c r="B8977" s="944"/>
    </row>
    <row r="8978" spans="2:2">
      <c r="B8978" s="944"/>
    </row>
    <row r="8979" spans="2:2">
      <c r="B8979" s="944"/>
    </row>
    <row r="8980" spans="2:2">
      <c r="B8980" s="944"/>
    </row>
    <row r="8981" spans="2:2">
      <c r="B8981" s="944"/>
    </row>
    <row r="8982" spans="2:2">
      <c r="B8982" s="944"/>
    </row>
    <row r="8983" spans="2:2">
      <c r="B8983" s="944"/>
    </row>
    <row r="8984" spans="2:2">
      <c r="B8984" s="944"/>
    </row>
    <row r="8985" spans="2:2">
      <c r="B8985" s="944"/>
    </row>
    <row r="8986" spans="2:2">
      <c r="B8986" s="944"/>
    </row>
    <row r="8987" spans="2:2">
      <c r="B8987" s="944"/>
    </row>
    <row r="8988" spans="2:2">
      <c r="B8988" s="944"/>
    </row>
    <row r="8989" spans="2:2">
      <c r="B8989" s="944"/>
    </row>
    <row r="8990" spans="2:2">
      <c r="B8990" s="944"/>
    </row>
    <row r="8991" spans="2:2">
      <c r="B8991" s="944"/>
    </row>
    <row r="8992" spans="2:2">
      <c r="B8992" s="944"/>
    </row>
    <row r="8993" spans="2:2">
      <c r="B8993" s="944"/>
    </row>
    <row r="8994" spans="2:2">
      <c r="B8994" s="944"/>
    </row>
    <row r="8995" spans="2:2">
      <c r="B8995" s="944"/>
    </row>
    <row r="8996" spans="2:2">
      <c r="B8996" s="944"/>
    </row>
    <row r="8997" spans="2:2">
      <c r="B8997" s="944"/>
    </row>
    <row r="8998" spans="2:2">
      <c r="B8998" s="944"/>
    </row>
    <row r="8999" spans="2:2">
      <c r="B8999" s="944"/>
    </row>
    <row r="9000" spans="2:2">
      <c r="B9000" s="944"/>
    </row>
    <row r="9001" spans="2:2">
      <c r="B9001" s="944"/>
    </row>
    <row r="9002" spans="2:2">
      <c r="B9002" s="944"/>
    </row>
    <row r="9003" spans="2:2">
      <c r="B9003" s="944"/>
    </row>
    <row r="9004" spans="2:2">
      <c r="B9004" s="944"/>
    </row>
    <row r="9005" spans="2:2">
      <c r="B9005" s="944"/>
    </row>
    <row r="9006" spans="2:2">
      <c r="B9006" s="944"/>
    </row>
    <row r="9007" spans="2:2">
      <c r="B9007" s="944"/>
    </row>
    <row r="9008" spans="2:2">
      <c r="B9008" s="944"/>
    </row>
    <row r="9009" spans="2:2">
      <c r="B9009" s="944"/>
    </row>
    <row r="9010" spans="2:2">
      <c r="B9010" s="944"/>
    </row>
    <row r="9011" spans="2:2">
      <c r="B9011" s="944"/>
    </row>
    <row r="9012" spans="2:2">
      <c r="B9012" s="944"/>
    </row>
    <row r="9013" spans="2:2">
      <c r="B9013" s="944"/>
    </row>
    <row r="9014" spans="2:2">
      <c r="B9014" s="944"/>
    </row>
    <row r="9015" spans="2:2">
      <c r="B9015" s="944"/>
    </row>
    <row r="9016" spans="2:2">
      <c r="B9016" s="944"/>
    </row>
    <row r="9017" spans="2:2">
      <c r="B9017" s="944"/>
    </row>
    <row r="9018" spans="2:2">
      <c r="B9018" s="944"/>
    </row>
    <row r="9019" spans="2:2">
      <c r="B9019" s="944"/>
    </row>
    <row r="9020" spans="2:2">
      <c r="B9020" s="944"/>
    </row>
    <row r="9021" spans="2:2">
      <c r="B9021" s="944"/>
    </row>
    <row r="9022" spans="2:2">
      <c r="B9022" s="944"/>
    </row>
    <row r="9023" spans="2:2">
      <c r="B9023" s="944"/>
    </row>
    <row r="9024" spans="2:2">
      <c r="B9024" s="944"/>
    </row>
    <row r="9025" spans="2:2">
      <c r="B9025" s="944"/>
    </row>
    <row r="9026" spans="2:2">
      <c r="B9026" s="944"/>
    </row>
    <row r="9027" spans="2:2">
      <c r="B9027" s="944"/>
    </row>
    <row r="9028" spans="2:2">
      <c r="B9028" s="944"/>
    </row>
    <row r="9029" spans="2:2">
      <c r="B9029" s="944"/>
    </row>
    <row r="9030" spans="2:2">
      <c r="B9030" s="944"/>
    </row>
    <row r="9031" spans="2:2">
      <c r="B9031" s="944"/>
    </row>
    <row r="9032" spans="2:2">
      <c r="B9032" s="944"/>
    </row>
    <row r="9033" spans="2:2">
      <c r="B9033" s="944"/>
    </row>
    <row r="9034" spans="2:2">
      <c r="B9034" s="944"/>
    </row>
    <row r="9035" spans="2:2">
      <c r="B9035" s="944"/>
    </row>
    <row r="9036" spans="2:2">
      <c r="B9036" s="944"/>
    </row>
    <row r="9037" spans="2:2">
      <c r="B9037" s="944"/>
    </row>
    <row r="9038" spans="2:2">
      <c r="B9038" s="944"/>
    </row>
    <row r="9039" spans="2:2">
      <c r="B9039" s="944"/>
    </row>
    <row r="9040" spans="2:2">
      <c r="B9040" s="944"/>
    </row>
    <row r="9041" spans="2:2">
      <c r="B9041" s="944"/>
    </row>
    <row r="9042" spans="2:2">
      <c r="B9042" s="944"/>
    </row>
    <row r="9043" spans="2:2">
      <c r="B9043" s="944"/>
    </row>
    <row r="9044" spans="2:2">
      <c r="B9044" s="944"/>
    </row>
    <row r="9045" spans="2:2">
      <c r="B9045" s="944"/>
    </row>
    <row r="9046" spans="2:2">
      <c r="B9046" s="944"/>
    </row>
    <row r="9047" spans="2:2">
      <c r="B9047" s="944"/>
    </row>
    <row r="9048" spans="2:2">
      <c r="B9048" s="944"/>
    </row>
    <row r="9049" spans="2:2">
      <c r="B9049" s="944"/>
    </row>
    <row r="9050" spans="2:2">
      <c r="B9050" s="944"/>
    </row>
    <row r="9051" spans="2:2">
      <c r="B9051" s="944"/>
    </row>
    <row r="9052" spans="2:2">
      <c r="B9052" s="944"/>
    </row>
    <row r="9053" spans="2:2">
      <c r="B9053" s="944"/>
    </row>
    <row r="9054" spans="2:2">
      <c r="B9054" s="944"/>
    </row>
    <row r="9055" spans="2:2">
      <c r="B9055" s="944"/>
    </row>
    <row r="9056" spans="2:2">
      <c r="B9056" s="944"/>
    </row>
    <row r="9057" spans="2:2">
      <c r="B9057" s="944"/>
    </row>
    <row r="9058" spans="2:2">
      <c r="B9058" s="944"/>
    </row>
    <row r="9059" spans="2:2">
      <c r="B9059" s="944"/>
    </row>
    <row r="9060" spans="2:2">
      <c r="B9060" s="944"/>
    </row>
    <row r="9061" spans="2:2">
      <c r="B9061" s="944"/>
    </row>
    <row r="9062" spans="2:2">
      <c r="B9062" s="944"/>
    </row>
    <row r="9063" spans="2:2">
      <c r="B9063" s="944"/>
    </row>
    <row r="9064" spans="2:2">
      <c r="B9064" s="944"/>
    </row>
    <row r="9065" spans="2:2">
      <c r="B9065" s="944"/>
    </row>
    <row r="9066" spans="2:2">
      <c r="B9066" s="944"/>
    </row>
    <row r="9067" spans="2:2">
      <c r="B9067" s="944"/>
    </row>
    <row r="9068" spans="2:2">
      <c r="B9068" s="944"/>
    </row>
    <row r="9069" spans="2:2">
      <c r="B9069" s="944"/>
    </row>
    <row r="9070" spans="2:2">
      <c r="B9070" s="944"/>
    </row>
    <row r="9071" spans="2:2">
      <c r="B9071" s="944"/>
    </row>
    <row r="9072" spans="2:2">
      <c r="B9072" s="944"/>
    </row>
    <row r="9073" spans="2:2">
      <c r="B9073" s="944"/>
    </row>
    <row r="9074" spans="2:2">
      <c r="B9074" s="944"/>
    </row>
    <row r="9075" spans="2:2">
      <c r="B9075" s="944"/>
    </row>
    <row r="9076" spans="2:2">
      <c r="B9076" s="944"/>
    </row>
    <row r="9077" spans="2:2">
      <c r="B9077" s="944"/>
    </row>
    <row r="9078" spans="2:2">
      <c r="B9078" s="944"/>
    </row>
    <row r="9079" spans="2:2">
      <c r="B9079" s="944"/>
    </row>
    <row r="9080" spans="2:2">
      <c r="B9080" s="944"/>
    </row>
    <row r="9081" spans="2:2">
      <c r="B9081" s="944"/>
    </row>
    <row r="9082" spans="2:2">
      <c r="B9082" s="944"/>
    </row>
    <row r="9083" spans="2:2">
      <c r="B9083" s="944"/>
    </row>
    <row r="9084" spans="2:2">
      <c r="B9084" s="944"/>
    </row>
    <row r="9085" spans="2:2">
      <c r="B9085" s="944"/>
    </row>
    <row r="9086" spans="2:2">
      <c r="B9086" s="944"/>
    </row>
    <row r="9087" spans="2:2">
      <c r="B9087" s="944"/>
    </row>
    <row r="9088" spans="2:2">
      <c r="B9088" s="944"/>
    </row>
    <row r="9089" spans="2:2">
      <c r="B9089" s="944"/>
    </row>
    <row r="9090" spans="2:2">
      <c r="B9090" s="944"/>
    </row>
    <row r="9091" spans="2:2">
      <c r="B9091" s="944"/>
    </row>
    <row r="9092" spans="2:2">
      <c r="B9092" s="944"/>
    </row>
    <row r="9093" spans="2:2">
      <c r="B9093" s="944"/>
    </row>
    <row r="9094" spans="2:2">
      <c r="B9094" s="944"/>
    </row>
    <row r="9095" spans="2:2">
      <c r="B9095" s="944"/>
    </row>
    <row r="9096" spans="2:2">
      <c r="B9096" s="944"/>
    </row>
    <row r="9097" spans="2:2">
      <c r="B9097" s="944"/>
    </row>
    <row r="9098" spans="2:2">
      <c r="B9098" s="944"/>
    </row>
    <row r="9099" spans="2:2">
      <c r="B9099" s="944"/>
    </row>
    <row r="9100" spans="2:2">
      <c r="B9100" s="944"/>
    </row>
    <row r="9101" spans="2:2">
      <c r="B9101" s="944"/>
    </row>
    <row r="9102" spans="2:2">
      <c r="B9102" s="944"/>
    </row>
    <row r="9103" spans="2:2">
      <c r="B9103" s="944"/>
    </row>
    <row r="9104" spans="2:2">
      <c r="B9104" s="944"/>
    </row>
    <row r="9105" spans="2:2">
      <c r="B9105" s="944"/>
    </row>
    <row r="9106" spans="2:2">
      <c r="B9106" s="944"/>
    </row>
    <row r="9107" spans="2:2">
      <c r="B9107" s="944"/>
    </row>
    <row r="9108" spans="2:2">
      <c r="B9108" s="944"/>
    </row>
    <row r="9109" spans="2:2">
      <c r="B9109" s="944"/>
    </row>
    <row r="9110" spans="2:2">
      <c r="B9110" s="944"/>
    </row>
    <row r="9111" spans="2:2">
      <c r="B9111" s="944"/>
    </row>
    <row r="9112" spans="2:2">
      <c r="B9112" s="944"/>
    </row>
    <row r="9113" spans="2:2">
      <c r="B9113" s="944"/>
    </row>
    <row r="9114" spans="2:2">
      <c r="B9114" s="944"/>
    </row>
    <row r="9115" spans="2:2">
      <c r="B9115" s="944"/>
    </row>
    <row r="9116" spans="2:2">
      <c r="B9116" s="944"/>
    </row>
    <row r="9117" spans="2:2">
      <c r="B9117" s="944"/>
    </row>
    <row r="9118" spans="2:2">
      <c r="B9118" s="944"/>
    </row>
    <row r="9119" spans="2:2">
      <c r="B9119" s="944"/>
    </row>
    <row r="9120" spans="2:2">
      <c r="B9120" s="944"/>
    </row>
    <row r="9121" spans="2:2">
      <c r="B9121" s="944"/>
    </row>
    <row r="9122" spans="2:2">
      <c r="B9122" s="944"/>
    </row>
    <row r="9123" spans="2:2">
      <c r="B9123" s="944"/>
    </row>
    <row r="9124" spans="2:2">
      <c r="B9124" s="944"/>
    </row>
    <row r="9125" spans="2:2">
      <c r="B9125" s="944"/>
    </row>
    <row r="9126" spans="2:2">
      <c r="B9126" s="944"/>
    </row>
    <row r="9127" spans="2:2">
      <c r="B9127" s="944"/>
    </row>
    <row r="9128" spans="2:2">
      <c r="B9128" s="944"/>
    </row>
    <row r="9129" spans="2:2">
      <c r="B9129" s="944"/>
    </row>
    <row r="9130" spans="2:2">
      <c r="B9130" s="944"/>
    </row>
    <row r="9131" spans="2:2">
      <c r="B9131" s="944"/>
    </row>
    <row r="9132" spans="2:2">
      <c r="B9132" s="944"/>
    </row>
    <row r="9133" spans="2:2">
      <c r="B9133" s="944"/>
    </row>
    <row r="9134" spans="2:2">
      <c r="B9134" s="944"/>
    </row>
    <row r="9135" spans="2:2">
      <c r="B9135" s="944"/>
    </row>
    <row r="9136" spans="2:2">
      <c r="B9136" s="944"/>
    </row>
    <row r="9137" spans="2:2">
      <c r="B9137" s="944"/>
    </row>
    <row r="9138" spans="2:2">
      <c r="B9138" s="944"/>
    </row>
    <row r="9139" spans="2:2">
      <c r="B9139" s="944"/>
    </row>
    <row r="9140" spans="2:2">
      <c r="B9140" s="944"/>
    </row>
    <row r="9141" spans="2:2">
      <c r="B9141" s="944"/>
    </row>
    <row r="9142" spans="2:2">
      <c r="B9142" s="944"/>
    </row>
    <row r="9143" spans="2:2">
      <c r="B9143" s="944"/>
    </row>
    <row r="9144" spans="2:2">
      <c r="B9144" s="944"/>
    </row>
    <row r="9145" spans="2:2">
      <c r="B9145" s="944"/>
    </row>
    <row r="9146" spans="2:2">
      <c r="B9146" s="944"/>
    </row>
    <row r="9147" spans="2:2">
      <c r="B9147" s="944"/>
    </row>
    <row r="9148" spans="2:2">
      <c r="B9148" s="944"/>
    </row>
    <row r="9149" spans="2:2">
      <c r="B9149" s="944"/>
    </row>
    <row r="9150" spans="2:2">
      <c r="B9150" s="944"/>
    </row>
    <row r="9151" spans="2:2">
      <c r="B9151" s="944"/>
    </row>
    <row r="9152" spans="2:2">
      <c r="B9152" s="944"/>
    </row>
    <row r="9153" spans="2:2">
      <c r="B9153" s="944"/>
    </row>
    <row r="9154" spans="2:2">
      <c r="B9154" s="944"/>
    </row>
    <row r="9155" spans="2:2">
      <c r="B9155" s="944"/>
    </row>
    <row r="9156" spans="2:2">
      <c r="B9156" s="944"/>
    </row>
    <row r="9157" spans="2:2">
      <c r="B9157" s="944"/>
    </row>
    <row r="9158" spans="2:2">
      <c r="B9158" s="944"/>
    </row>
    <row r="9159" spans="2:2">
      <c r="B9159" s="944"/>
    </row>
    <row r="9160" spans="2:2">
      <c r="B9160" s="944"/>
    </row>
    <row r="9161" spans="2:2">
      <c r="B9161" s="944"/>
    </row>
    <row r="9162" spans="2:2">
      <c r="B9162" s="944"/>
    </row>
    <row r="9163" spans="2:2">
      <c r="B9163" s="944"/>
    </row>
    <row r="9164" spans="2:2">
      <c r="B9164" s="944"/>
    </row>
    <row r="9165" spans="2:2">
      <c r="B9165" s="944"/>
    </row>
    <row r="9166" spans="2:2">
      <c r="B9166" s="944"/>
    </row>
    <row r="9167" spans="2:2">
      <c r="B9167" s="944"/>
    </row>
    <row r="9168" spans="2:2">
      <c r="B9168" s="944"/>
    </row>
    <row r="9169" spans="2:2">
      <c r="B9169" s="944"/>
    </row>
    <row r="9170" spans="2:2">
      <c r="B9170" s="944"/>
    </row>
    <row r="9171" spans="2:2">
      <c r="B9171" s="944"/>
    </row>
    <row r="9172" spans="2:2">
      <c r="B9172" s="944"/>
    </row>
    <row r="9173" spans="2:2">
      <c r="B9173" s="944"/>
    </row>
    <row r="9174" spans="2:2">
      <c r="B9174" s="944"/>
    </row>
    <row r="9175" spans="2:2">
      <c r="B9175" s="944"/>
    </row>
    <row r="9176" spans="2:2">
      <c r="B9176" s="944"/>
    </row>
    <row r="9177" spans="2:2">
      <c r="B9177" s="944"/>
    </row>
    <row r="9178" spans="2:2">
      <c r="B9178" s="944"/>
    </row>
    <row r="9179" spans="2:2">
      <c r="B9179" s="944"/>
    </row>
    <row r="9180" spans="2:2">
      <c r="B9180" s="944"/>
    </row>
    <row r="9181" spans="2:2">
      <c r="B9181" s="944"/>
    </row>
    <row r="9182" spans="2:2">
      <c r="B9182" s="944"/>
    </row>
    <row r="9183" spans="2:2">
      <c r="B9183" s="944"/>
    </row>
    <row r="9184" spans="2:2">
      <c r="B9184" s="944"/>
    </row>
    <row r="9185" spans="2:2">
      <c r="B9185" s="944"/>
    </row>
    <row r="9186" spans="2:2">
      <c r="B9186" s="944"/>
    </row>
    <row r="9187" spans="2:2">
      <c r="B9187" s="944"/>
    </row>
    <row r="9188" spans="2:2">
      <c r="B9188" s="944"/>
    </row>
    <row r="9189" spans="2:2">
      <c r="B9189" s="944"/>
    </row>
    <row r="9190" spans="2:2">
      <c r="B9190" s="944"/>
    </row>
    <row r="9191" spans="2:2">
      <c r="B9191" s="944"/>
    </row>
    <row r="9192" spans="2:2">
      <c r="B9192" s="944"/>
    </row>
    <row r="9193" spans="2:2">
      <c r="B9193" s="944"/>
    </row>
    <row r="9194" spans="2:2">
      <c r="B9194" s="944"/>
    </row>
    <row r="9195" spans="2:2">
      <c r="B9195" s="944"/>
    </row>
    <row r="9196" spans="2:2">
      <c r="B9196" s="944"/>
    </row>
    <row r="9197" spans="2:2">
      <c r="B9197" s="944"/>
    </row>
    <row r="9198" spans="2:2">
      <c r="B9198" s="944"/>
    </row>
    <row r="9199" spans="2:2">
      <c r="B9199" s="944"/>
    </row>
    <row r="9200" spans="2:2">
      <c r="B9200" s="944"/>
    </row>
    <row r="9201" spans="2:2">
      <c r="B9201" s="944"/>
    </row>
    <row r="9202" spans="2:2">
      <c r="B9202" s="944"/>
    </row>
    <row r="9203" spans="2:2">
      <c r="B9203" s="944"/>
    </row>
    <row r="9204" spans="2:2">
      <c r="B9204" s="944"/>
    </row>
    <row r="9205" spans="2:2">
      <c r="B9205" s="944"/>
    </row>
    <row r="9206" spans="2:2">
      <c r="B9206" s="944"/>
    </row>
    <row r="9207" spans="2:2">
      <c r="B9207" s="944"/>
    </row>
    <row r="9208" spans="2:2">
      <c r="B9208" s="944"/>
    </row>
    <row r="9209" spans="2:2">
      <c r="B9209" s="944"/>
    </row>
    <row r="9210" spans="2:2">
      <c r="B9210" s="944"/>
    </row>
    <row r="9211" spans="2:2">
      <c r="B9211" s="944"/>
    </row>
    <row r="9212" spans="2:2">
      <c r="B9212" s="944"/>
    </row>
    <row r="9213" spans="2:2">
      <c r="B9213" s="944"/>
    </row>
    <row r="9214" spans="2:2">
      <c r="B9214" s="944"/>
    </row>
    <row r="9215" spans="2:2">
      <c r="B9215" s="944"/>
    </row>
    <row r="9216" spans="2:2">
      <c r="B9216" s="944"/>
    </row>
    <row r="9217" spans="2:2">
      <c r="B9217" s="944"/>
    </row>
    <row r="9218" spans="2:2">
      <c r="B9218" s="944"/>
    </row>
    <row r="9219" spans="2:2">
      <c r="B9219" s="944"/>
    </row>
    <row r="9220" spans="2:2">
      <c r="B9220" s="944"/>
    </row>
    <row r="9221" spans="2:2">
      <c r="B9221" s="944"/>
    </row>
    <row r="9222" spans="2:2">
      <c r="B9222" s="944"/>
    </row>
    <row r="9223" spans="2:2">
      <c r="B9223" s="944"/>
    </row>
    <row r="9224" spans="2:2">
      <c r="B9224" s="944"/>
    </row>
    <row r="9225" spans="2:2">
      <c r="B9225" s="944"/>
    </row>
    <row r="9226" spans="2:2">
      <c r="B9226" s="944"/>
    </row>
    <row r="9227" spans="2:2">
      <c r="B9227" s="944"/>
    </row>
    <row r="9228" spans="2:2">
      <c r="B9228" s="944"/>
    </row>
    <row r="9229" spans="2:2">
      <c r="B9229" s="944"/>
    </row>
    <row r="9230" spans="2:2">
      <c r="B9230" s="944"/>
    </row>
    <row r="9231" spans="2:2">
      <c r="B9231" s="944"/>
    </row>
    <row r="9232" spans="2:2">
      <c r="B9232" s="944"/>
    </row>
    <row r="9233" spans="2:2">
      <c r="B9233" s="944"/>
    </row>
    <row r="9234" spans="2:2">
      <c r="B9234" s="944"/>
    </row>
    <row r="9235" spans="2:2">
      <c r="B9235" s="944"/>
    </row>
    <row r="9236" spans="2:2">
      <c r="B9236" s="944"/>
    </row>
    <row r="9237" spans="2:2">
      <c r="B9237" s="944"/>
    </row>
    <row r="9238" spans="2:2">
      <c r="B9238" s="944"/>
    </row>
    <row r="9239" spans="2:2">
      <c r="B9239" s="944"/>
    </row>
    <row r="9240" spans="2:2">
      <c r="B9240" s="944"/>
    </row>
    <row r="9241" spans="2:2">
      <c r="B9241" s="944"/>
    </row>
    <row r="9242" spans="2:2">
      <c r="B9242" s="944"/>
    </row>
    <row r="9243" spans="2:2">
      <c r="B9243" s="944"/>
    </row>
    <row r="9244" spans="2:2">
      <c r="B9244" s="944"/>
    </row>
    <row r="9245" spans="2:2">
      <c r="B9245" s="944"/>
    </row>
    <row r="9246" spans="2:2">
      <c r="B9246" s="944"/>
    </row>
    <row r="9247" spans="2:2">
      <c r="B9247" s="944"/>
    </row>
    <row r="9248" spans="2:2">
      <c r="B9248" s="944"/>
    </row>
    <row r="9249" spans="2:2">
      <c r="B9249" s="944"/>
    </row>
    <row r="9250" spans="2:2">
      <c r="B9250" s="944"/>
    </row>
    <row r="9251" spans="2:2">
      <c r="B9251" s="944"/>
    </row>
    <row r="9252" spans="2:2">
      <c r="B9252" s="944"/>
    </row>
    <row r="9253" spans="2:2">
      <c r="B9253" s="944"/>
    </row>
    <row r="9254" spans="2:2">
      <c r="B9254" s="944"/>
    </row>
    <row r="9255" spans="2:2">
      <c r="B9255" s="944"/>
    </row>
    <row r="9256" spans="2:2">
      <c r="B9256" s="944"/>
    </row>
    <row r="9257" spans="2:2">
      <c r="B9257" s="944"/>
    </row>
    <row r="9258" spans="2:2">
      <c r="B9258" s="944"/>
    </row>
    <row r="9259" spans="2:2">
      <c r="B9259" s="944"/>
    </row>
    <row r="9260" spans="2:2">
      <c r="B9260" s="944"/>
    </row>
    <row r="9261" spans="2:2">
      <c r="B9261" s="944"/>
    </row>
    <row r="9262" spans="2:2">
      <c r="B9262" s="944"/>
    </row>
    <row r="9263" spans="2:2">
      <c r="B9263" s="944"/>
    </row>
    <row r="9264" spans="2:2">
      <c r="B9264" s="944"/>
    </row>
    <row r="9265" spans="2:2">
      <c r="B9265" s="944"/>
    </row>
    <row r="9266" spans="2:2">
      <c r="B9266" s="944"/>
    </row>
    <row r="9267" spans="2:2">
      <c r="B9267" s="944"/>
    </row>
    <row r="9268" spans="2:2">
      <c r="B9268" s="944"/>
    </row>
    <row r="9269" spans="2:2">
      <c r="B9269" s="944"/>
    </row>
    <row r="9270" spans="2:2">
      <c r="B9270" s="944"/>
    </row>
    <row r="9271" spans="2:2">
      <c r="B9271" s="944"/>
    </row>
    <row r="9272" spans="2:2">
      <c r="B9272" s="944"/>
    </row>
    <row r="9273" spans="2:2">
      <c r="B9273" s="944"/>
    </row>
    <row r="9274" spans="2:2">
      <c r="B9274" s="944"/>
    </row>
    <row r="9275" spans="2:2">
      <c r="B9275" s="944"/>
    </row>
    <row r="9276" spans="2:2">
      <c r="B9276" s="944"/>
    </row>
    <row r="9277" spans="2:2">
      <c r="B9277" s="944"/>
    </row>
    <row r="9278" spans="2:2">
      <c r="B9278" s="944"/>
    </row>
    <row r="9279" spans="2:2">
      <c r="B9279" s="944"/>
    </row>
    <row r="9280" spans="2:2">
      <c r="B9280" s="944"/>
    </row>
    <row r="9281" spans="2:2">
      <c r="B9281" s="944"/>
    </row>
    <row r="9282" spans="2:2">
      <c r="B9282" s="944"/>
    </row>
    <row r="9283" spans="2:2">
      <c r="B9283" s="944"/>
    </row>
    <row r="9284" spans="2:2">
      <c r="B9284" s="944"/>
    </row>
    <row r="9285" spans="2:2">
      <c r="B9285" s="944"/>
    </row>
    <row r="9286" spans="2:2">
      <c r="B9286" s="944"/>
    </row>
    <row r="9287" spans="2:2">
      <c r="B9287" s="944"/>
    </row>
    <row r="9288" spans="2:2">
      <c r="B9288" s="944"/>
    </row>
    <row r="9289" spans="2:2">
      <c r="B9289" s="944"/>
    </row>
    <row r="9290" spans="2:2">
      <c r="B9290" s="944"/>
    </row>
    <row r="9291" spans="2:2">
      <c r="B9291" s="944"/>
    </row>
    <row r="9292" spans="2:2">
      <c r="B9292" s="944"/>
    </row>
    <row r="9293" spans="2:2">
      <c r="B9293" s="944"/>
    </row>
    <row r="9294" spans="2:2">
      <c r="B9294" s="944"/>
    </row>
    <row r="9295" spans="2:2">
      <c r="B9295" s="944"/>
    </row>
    <row r="9296" spans="2:2">
      <c r="B9296" s="944"/>
    </row>
    <row r="9297" spans="2:2">
      <c r="B9297" s="944"/>
    </row>
    <row r="9298" spans="2:2">
      <c r="B9298" s="944"/>
    </row>
    <row r="9299" spans="2:2">
      <c r="B9299" s="944"/>
    </row>
    <row r="9300" spans="2:2">
      <c r="B9300" s="944"/>
    </row>
    <row r="9301" spans="2:2">
      <c r="B9301" s="944"/>
    </row>
    <row r="9302" spans="2:2">
      <c r="B9302" s="944"/>
    </row>
    <row r="9303" spans="2:2">
      <c r="B9303" s="944"/>
    </row>
    <row r="9304" spans="2:2">
      <c r="B9304" s="944"/>
    </row>
    <row r="9305" spans="2:2">
      <c r="B9305" s="944"/>
    </row>
    <row r="9306" spans="2:2">
      <c r="B9306" s="944"/>
    </row>
    <row r="9307" spans="2:2">
      <c r="B9307" s="944"/>
    </row>
    <row r="9308" spans="2:2">
      <c r="B9308" s="944"/>
    </row>
    <row r="9309" spans="2:2">
      <c r="B9309" s="944"/>
    </row>
    <row r="9310" spans="2:2">
      <c r="B9310" s="944"/>
    </row>
    <row r="9311" spans="2:2">
      <c r="B9311" s="944"/>
    </row>
    <row r="9312" spans="2:2">
      <c r="B9312" s="944"/>
    </row>
    <row r="9313" spans="2:2">
      <c r="B9313" s="944"/>
    </row>
    <row r="9314" spans="2:2">
      <c r="B9314" s="944"/>
    </row>
    <row r="9315" spans="2:2">
      <c r="B9315" s="944"/>
    </row>
    <row r="9316" spans="2:2">
      <c r="B9316" s="944"/>
    </row>
    <row r="9317" spans="2:2">
      <c r="B9317" s="944"/>
    </row>
    <row r="9318" spans="2:2">
      <c r="B9318" s="944"/>
    </row>
    <row r="9319" spans="2:2">
      <c r="B9319" s="944"/>
    </row>
    <row r="9320" spans="2:2">
      <c r="B9320" s="944"/>
    </row>
    <row r="9321" spans="2:2">
      <c r="B9321" s="944"/>
    </row>
    <row r="9322" spans="2:2">
      <c r="B9322" s="944"/>
    </row>
    <row r="9323" spans="2:2">
      <c r="B9323" s="944"/>
    </row>
    <row r="9324" spans="2:2">
      <c r="B9324" s="944"/>
    </row>
    <row r="9325" spans="2:2">
      <c r="B9325" s="944"/>
    </row>
    <row r="9326" spans="2:2">
      <c r="B9326" s="944"/>
    </row>
    <row r="9327" spans="2:2">
      <c r="B9327" s="944"/>
    </row>
    <row r="9328" spans="2:2">
      <c r="B9328" s="944"/>
    </row>
    <row r="9329" spans="2:2">
      <c r="B9329" s="944"/>
    </row>
    <row r="9330" spans="2:2">
      <c r="B9330" s="944"/>
    </row>
    <row r="9331" spans="2:2">
      <c r="B9331" s="944"/>
    </row>
    <row r="9332" spans="2:2">
      <c r="B9332" s="944"/>
    </row>
    <row r="9333" spans="2:2">
      <c r="B9333" s="944"/>
    </row>
    <row r="9334" spans="2:2">
      <c r="B9334" s="944"/>
    </row>
    <row r="9335" spans="2:2">
      <c r="B9335" s="944"/>
    </row>
    <row r="9336" spans="2:2">
      <c r="B9336" s="944"/>
    </row>
    <row r="9337" spans="2:2">
      <c r="B9337" s="944"/>
    </row>
    <row r="9338" spans="2:2">
      <c r="B9338" s="944"/>
    </row>
    <row r="9339" spans="2:2">
      <c r="B9339" s="944"/>
    </row>
    <row r="9340" spans="2:2">
      <c r="B9340" s="944"/>
    </row>
    <row r="9341" spans="2:2">
      <c r="B9341" s="944"/>
    </row>
    <row r="9342" spans="2:2">
      <c r="B9342" s="944"/>
    </row>
    <row r="9343" spans="2:2">
      <c r="B9343" s="944"/>
    </row>
    <row r="9344" spans="2:2">
      <c r="B9344" s="944"/>
    </row>
    <row r="9345" spans="2:2">
      <c r="B9345" s="944"/>
    </row>
    <row r="9346" spans="2:2">
      <c r="B9346" s="944"/>
    </row>
    <row r="9347" spans="2:2">
      <c r="B9347" s="944"/>
    </row>
    <row r="9348" spans="2:2">
      <c r="B9348" s="944"/>
    </row>
    <row r="9349" spans="2:2">
      <c r="B9349" s="944"/>
    </row>
    <row r="9350" spans="2:2">
      <c r="B9350" s="944"/>
    </row>
    <row r="9351" spans="2:2">
      <c r="B9351" s="944"/>
    </row>
    <row r="9352" spans="2:2">
      <c r="B9352" s="944"/>
    </row>
    <row r="9353" spans="2:2">
      <c r="B9353" s="944"/>
    </row>
    <row r="9354" spans="2:2">
      <c r="B9354" s="944"/>
    </row>
    <row r="9355" spans="2:2">
      <c r="B9355" s="944"/>
    </row>
    <row r="9356" spans="2:2">
      <c r="B9356" s="944"/>
    </row>
    <row r="9357" spans="2:2">
      <c r="B9357" s="944"/>
    </row>
    <row r="9358" spans="2:2">
      <c r="B9358" s="944"/>
    </row>
    <row r="9359" spans="2:2">
      <c r="B9359" s="944"/>
    </row>
    <row r="9360" spans="2:2">
      <c r="B9360" s="944"/>
    </row>
    <row r="9361" spans="2:2">
      <c r="B9361" s="944"/>
    </row>
    <row r="9362" spans="2:2">
      <c r="B9362" s="944"/>
    </row>
    <row r="9363" spans="2:2">
      <c r="B9363" s="944"/>
    </row>
    <row r="9364" spans="2:2">
      <c r="B9364" s="944"/>
    </row>
    <row r="9365" spans="2:2">
      <c r="B9365" s="944"/>
    </row>
    <row r="9366" spans="2:2">
      <c r="B9366" s="944"/>
    </row>
    <row r="9367" spans="2:2">
      <c r="B9367" s="944"/>
    </row>
    <row r="9368" spans="2:2">
      <c r="B9368" s="944"/>
    </row>
    <row r="9369" spans="2:2">
      <c r="B9369" s="944"/>
    </row>
    <row r="9370" spans="2:2">
      <c r="B9370" s="944"/>
    </row>
    <row r="9371" spans="2:2">
      <c r="B9371" s="944"/>
    </row>
    <row r="9372" spans="2:2">
      <c r="B9372" s="944"/>
    </row>
    <row r="9373" spans="2:2">
      <c r="B9373" s="944"/>
    </row>
    <row r="9374" spans="2:2">
      <c r="B9374" s="944"/>
    </row>
    <row r="9375" spans="2:2">
      <c r="B9375" s="944"/>
    </row>
    <row r="9376" spans="2:2">
      <c r="B9376" s="944"/>
    </row>
    <row r="9377" spans="2:2">
      <c r="B9377" s="944"/>
    </row>
    <row r="9378" spans="2:2">
      <c r="B9378" s="944"/>
    </row>
    <row r="9379" spans="2:2">
      <c r="B9379" s="944"/>
    </row>
    <row r="9380" spans="2:2">
      <c r="B9380" s="944"/>
    </row>
    <row r="9381" spans="2:2">
      <c r="B9381" s="944"/>
    </row>
    <row r="9382" spans="2:2">
      <c r="B9382" s="944"/>
    </row>
    <row r="9383" spans="2:2">
      <c r="B9383" s="944"/>
    </row>
    <row r="9384" spans="2:2">
      <c r="B9384" s="944"/>
    </row>
    <row r="9385" spans="2:2">
      <c r="B9385" s="944"/>
    </row>
    <row r="9386" spans="2:2">
      <c r="B9386" s="944"/>
    </row>
    <row r="9387" spans="2:2">
      <c r="B9387" s="944"/>
    </row>
    <row r="9388" spans="2:2">
      <c r="B9388" s="944"/>
    </row>
    <row r="9389" spans="2:2">
      <c r="B9389" s="944"/>
    </row>
    <row r="9390" spans="2:2">
      <c r="B9390" s="944"/>
    </row>
    <row r="9391" spans="2:2">
      <c r="B9391" s="944"/>
    </row>
    <row r="9392" spans="2:2">
      <c r="B9392" s="944"/>
    </row>
    <row r="9393" spans="2:2">
      <c r="B9393" s="944"/>
    </row>
    <row r="9394" spans="2:2">
      <c r="B9394" s="944"/>
    </row>
    <row r="9395" spans="2:2">
      <c r="B9395" s="944"/>
    </row>
    <row r="9396" spans="2:2">
      <c r="B9396" s="944"/>
    </row>
    <row r="9397" spans="2:2">
      <c r="B9397" s="944"/>
    </row>
    <row r="9398" spans="2:2">
      <c r="B9398" s="944"/>
    </row>
    <row r="9399" spans="2:2">
      <c r="B9399" s="944"/>
    </row>
    <row r="9400" spans="2:2">
      <c r="B9400" s="944"/>
    </row>
    <row r="9401" spans="2:2">
      <c r="B9401" s="944"/>
    </row>
    <row r="9402" spans="2:2">
      <c r="B9402" s="944"/>
    </row>
    <row r="9403" spans="2:2">
      <c r="B9403" s="944"/>
    </row>
    <row r="9404" spans="2:2">
      <c r="B9404" s="944"/>
    </row>
    <row r="9405" spans="2:2">
      <c r="B9405" s="944"/>
    </row>
    <row r="9406" spans="2:2">
      <c r="B9406" s="944"/>
    </row>
    <row r="9407" spans="2:2">
      <c r="B9407" s="944"/>
    </row>
    <row r="9408" spans="2:2">
      <c r="B9408" s="944"/>
    </row>
    <row r="9409" spans="2:2">
      <c r="B9409" s="944"/>
    </row>
    <row r="9410" spans="2:2">
      <c r="B9410" s="944"/>
    </row>
    <row r="9411" spans="2:2">
      <c r="B9411" s="944"/>
    </row>
    <row r="9412" spans="2:2">
      <c r="B9412" s="944"/>
    </row>
    <row r="9413" spans="2:2">
      <c r="B9413" s="944"/>
    </row>
    <row r="9414" spans="2:2">
      <c r="B9414" s="944"/>
    </row>
    <row r="9415" spans="2:2">
      <c r="B9415" s="944"/>
    </row>
    <row r="9416" spans="2:2">
      <c r="B9416" s="944"/>
    </row>
    <row r="9417" spans="2:2">
      <c r="B9417" s="944"/>
    </row>
    <row r="9418" spans="2:2">
      <c r="B9418" s="944"/>
    </row>
    <row r="9419" spans="2:2">
      <c r="B9419" s="944"/>
    </row>
    <row r="9420" spans="2:2">
      <c r="B9420" s="944"/>
    </row>
    <row r="9421" spans="2:2">
      <c r="B9421" s="944"/>
    </row>
    <row r="9422" spans="2:2">
      <c r="B9422" s="944"/>
    </row>
    <row r="9423" spans="2:2">
      <c r="B9423" s="944"/>
    </row>
    <row r="9424" spans="2:2">
      <c r="B9424" s="944"/>
    </row>
    <row r="9425" spans="2:2">
      <c r="B9425" s="944"/>
    </row>
    <row r="9426" spans="2:2">
      <c r="B9426" s="944"/>
    </row>
    <row r="9427" spans="2:2">
      <c r="B9427" s="944"/>
    </row>
    <row r="9428" spans="2:2">
      <c r="B9428" s="944"/>
    </row>
    <row r="9429" spans="2:2">
      <c r="B9429" s="944"/>
    </row>
    <row r="9430" spans="2:2">
      <c r="B9430" s="944"/>
    </row>
    <row r="9431" spans="2:2">
      <c r="B9431" s="944"/>
    </row>
    <row r="9432" spans="2:2">
      <c r="B9432" s="944"/>
    </row>
    <row r="9433" spans="2:2">
      <c r="B9433" s="944"/>
    </row>
    <row r="9434" spans="2:2">
      <c r="B9434" s="944"/>
    </row>
    <row r="9435" spans="2:2">
      <c r="B9435" s="944"/>
    </row>
    <row r="9436" spans="2:2">
      <c r="B9436" s="944"/>
    </row>
    <row r="9437" spans="2:2">
      <c r="B9437" s="944"/>
    </row>
    <row r="9438" spans="2:2">
      <c r="B9438" s="944"/>
    </row>
    <row r="9439" spans="2:2">
      <c r="B9439" s="944"/>
    </row>
    <row r="9440" spans="2:2">
      <c r="B9440" s="944"/>
    </row>
    <row r="9441" spans="2:2">
      <c r="B9441" s="944"/>
    </row>
    <row r="9442" spans="2:2">
      <c r="B9442" s="944"/>
    </row>
    <row r="9443" spans="2:2">
      <c r="B9443" s="944"/>
    </row>
    <row r="9444" spans="2:2">
      <c r="B9444" s="944"/>
    </row>
    <row r="9445" spans="2:2">
      <c r="B9445" s="944"/>
    </row>
    <row r="9446" spans="2:2">
      <c r="B9446" s="944"/>
    </row>
    <row r="9447" spans="2:2">
      <c r="B9447" s="944"/>
    </row>
    <row r="9448" spans="2:2">
      <c r="B9448" s="944"/>
    </row>
    <row r="9449" spans="2:2">
      <c r="B9449" s="944"/>
    </row>
    <row r="9450" spans="2:2">
      <c r="B9450" s="944"/>
    </row>
    <row r="9451" spans="2:2">
      <c r="B9451" s="944"/>
    </row>
    <row r="9452" spans="2:2">
      <c r="B9452" s="944"/>
    </row>
    <row r="9453" spans="2:2">
      <c r="B9453" s="944"/>
    </row>
    <row r="9454" spans="2:2">
      <c r="B9454" s="944"/>
    </row>
    <row r="9455" spans="2:2">
      <c r="B9455" s="944"/>
    </row>
    <row r="9456" spans="2:2">
      <c r="B9456" s="944"/>
    </row>
    <row r="9457" spans="2:2">
      <c r="B9457" s="944"/>
    </row>
    <row r="9458" spans="2:2">
      <c r="B9458" s="944"/>
    </row>
    <row r="9459" spans="2:2">
      <c r="B9459" s="944"/>
    </row>
    <row r="9460" spans="2:2">
      <c r="B9460" s="944"/>
    </row>
    <row r="9461" spans="2:2">
      <c r="B9461" s="944"/>
    </row>
    <row r="9462" spans="2:2">
      <c r="B9462" s="944"/>
    </row>
    <row r="9463" spans="2:2">
      <c r="B9463" s="944"/>
    </row>
    <row r="9464" spans="2:2">
      <c r="B9464" s="944"/>
    </row>
    <row r="9465" spans="2:2">
      <c r="B9465" s="944"/>
    </row>
    <row r="9466" spans="2:2">
      <c r="B9466" s="944"/>
    </row>
    <row r="9467" spans="2:2">
      <c r="B9467" s="944"/>
    </row>
    <row r="9468" spans="2:2">
      <c r="B9468" s="944"/>
    </row>
    <row r="9469" spans="2:2">
      <c r="B9469" s="944"/>
    </row>
    <row r="9470" spans="2:2">
      <c r="B9470" s="944"/>
    </row>
    <row r="9471" spans="2:2">
      <c r="B9471" s="944"/>
    </row>
    <row r="9472" spans="2:2">
      <c r="B9472" s="944"/>
    </row>
    <row r="9473" spans="2:2">
      <c r="B9473" s="944"/>
    </row>
    <row r="9474" spans="2:2">
      <c r="B9474" s="944"/>
    </row>
    <row r="9475" spans="2:2">
      <c r="B9475" s="944"/>
    </row>
    <row r="9476" spans="2:2">
      <c r="B9476" s="944"/>
    </row>
    <row r="9477" spans="2:2">
      <c r="B9477" s="944"/>
    </row>
    <row r="9478" spans="2:2">
      <c r="B9478" s="944"/>
    </row>
    <row r="9479" spans="2:2">
      <c r="B9479" s="944"/>
    </row>
    <row r="9480" spans="2:2">
      <c r="B9480" s="944"/>
    </row>
    <row r="9481" spans="2:2">
      <c r="B9481" s="944"/>
    </row>
    <row r="9482" spans="2:2">
      <c r="B9482" s="944"/>
    </row>
    <row r="9483" spans="2:2">
      <c r="B9483" s="944"/>
    </row>
    <row r="9484" spans="2:2">
      <c r="B9484" s="944"/>
    </row>
    <row r="9485" spans="2:2">
      <c r="B9485" s="944"/>
    </row>
    <row r="9486" spans="2:2">
      <c r="B9486" s="944"/>
    </row>
    <row r="9487" spans="2:2">
      <c r="B9487" s="944"/>
    </row>
    <row r="9488" spans="2:2">
      <c r="B9488" s="944"/>
    </row>
    <row r="9489" spans="2:2">
      <c r="B9489" s="944"/>
    </row>
    <row r="9490" spans="2:2">
      <c r="B9490" s="944"/>
    </row>
    <row r="9491" spans="2:2">
      <c r="B9491" s="944"/>
    </row>
    <row r="9492" spans="2:2">
      <c r="B9492" s="944"/>
    </row>
    <row r="9493" spans="2:2">
      <c r="B9493" s="944"/>
    </row>
    <row r="9494" spans="2:2">
      <c r="B9494" s="944"/>
    </row>
    <row r="9495" spans="2:2">
      <c r="B9495" s="944"/>
    </row>
    <row r="9496" spans="2:2">
      <c r="B9496" s="944"/>
    </row>
    <row r="9497" spans="2:2">
      <c r="B9497" s="944"/>
    </row>
    <row r="9498" spans="2:2">
      <c r="B9498" s="944"/>
    </row>
    <row r="9499" spans="2:2">
      <c r="B9499" s="944"/>
    </row>
    <row r="9500" spans="2:2">
      <c r="B9500" s="944"/>
    </row>
    <row r="9501" spans="2:2">
      <c r="B9501" s="944"/>
    </row>
    <row r="9502" spans="2:2">
      <c r="B9502" s="944"/>
    </row>
    <row r="9503" spans="2:2">
      <c r="B9503" s="944"/>
    </row>
    <row r="9504" spans="2:2">
      <c r="B9504" s="944"/>
    </row>
    <row r="9505" spans="2:2">
      <c r="B9505" s="944"/>
    </row>
    <row r="9506" spans="2:2">
      <c r="B9506" s="944"/>
    </row>
    <row r="9507" spans="2:2">
      <c r="B9507" s="944"/>
    </row>
    <row r="9508" spans="2:2">
      <c r="B9508" s="944"/>
    </row>
    <row r="9509" spans="2:2">
      <c r="B9509" s="944"/>
    </row>
    <row r="9510" spans="2:2">
      <c r="B9510" s="944"/>
    </row>
    <row r="9511" spans="2:2">
      <c r="B9511" s="944"/>
    </row>
    <row r="9512" spans="2:2">
      <c r="B9512" s="944"/>
    </row>
    <row r="9513" spans="2:2">
      <c r="B9513" s="944"/>
    </row>
    <row r="9514" spans="2:2">
      <c r="B9514" s="944"/>
    </row>
    <row r="9515" spans="2:2">
      <c r="B9515" s="944"/>
    </row>
    <row r="9516" spans="2:2">
      <c r="B9516" s="944"/>
    </row>
    <row r="9517" spans="2:2">
      <c r="B9517" s="944"/>
    </row>
    <row r="9518" spans="2:2">
      <c r="B9518" s="944"/>
    </row>
    <row r="9519" spans="2:2">
      <c r="B9519" s="944"/>
    </row>
    <row r="9520" spans="2:2">
      <c r="B9520" s="944"/>
    </row>
    <row r="9521" spans="2:2">
      <c r="B9521" s="944"/>
    </row>
    <row r="9522" spans="2:2">
      <c r="B9522" s="944"/>
    </row>
    <row r="9523" spans="2:2">
      <c r="B9523" s="944"/>
    </row>
    <row r="9524" spans="2:2">
      <c r="B9524" s="944"/>
    </row>
    <row r="9525" spans="2:2">
      <c r="B9525" s="944"/>
    </row>
    <row r="9526" spans="2:2">
      <c r="B9526" s="944"/>
    </row>
    <row r="9527" spans="2:2">
      <c r="B9527" s="944"/>
    </row>
    <row r="9528" spans="2:2">
      <c r="B9528" s="944"/>
    </row>
    <row r="9529" spans="2:2">
      <c r="B9529" s="944"/>
    </row>
    <row r="9530" spans="2:2">
      <c r="B9530" s="944"/>
    </row>
    <row r="9531" spans="2:2">
      <c r="B9531" s="944"/>
    </row>
    <row r="9532" spans="2:2">
      <c r="B9532" s="944"/>
    </row>
    <row r="9533" spans="2:2">
      <c r="B9533" s="944"/>
    </row>
    <row r="9534" spans="2:2">
      <c r="B9534" s="944"/>
    </row>
    <row r="9535" spans="2:2">
      <c r="B9535" s="944"/>
    </row>
    <row r="9536" spans="2:2">
      <c r="B9536" s="944"/>
    </row>
    <row r="9537" spans="2:2">
      <c r="B9537" s="944"/>
    </row>
    <row r="9538" spans="2:2">
      <c r="B9538" s="944"/>
    </row>
    <row r="9539" spans="2:2">
      <c r="B9539" s="944"/>
    </row>
    <row r="9540" spans="2:2">
      <c r="B9540" s="944"/>
    </row>
    <row r="9541" spans="2:2">
      <c r="B9541" s="944"/>
    </row>
    <row r="9542" spans="2:2">
      <c r="B9542" s="944"/>
    </row>
    <row r="9543" spans="2:2">
      <c r="B9543" s="944"/>
    </row>
    <row r="9544" spans="2:2">
      <c r="B9544" s="944"/>
    </row>
    <row r="9545" spans="2:2">
      <c r="B9545" s="944"/>
    </row>
    <row r="9546" spans="2:2">
      <c r="B9546" s="944"/>
    </row>
    <row r="9547" spans="2:2">
      <c r="B9547" s="944"/>
    </row>
    <row r="9548" spans="2:2">
      <c r="B9548" s="944"/>
    </row>
    <row r="9549" spans="2:2">
      <c r="B9549" s="944"/>
    </row>
    <row r="9550" spans="2:2">
      <c r="B9550" s="944"/>
    </row>
    <row r="9551" spans="2:2">
      <c r="B9551" s="944"/>
    </row>
    <row r="9552" spans="2:2">
      <c r="B9552" s="944"/>
    </row>
    <row r="9553" spans="2:2">
      <c r="B9553" s="944"/>
    </row>
    <row r="9554" spans="2:2">
      <c r="B9554" s="944"/>
    </row>
    <row r="9555" spans="2:2">
      <c r="B9555" s="944"/>
    </row>
    <row r="9556" spans="2:2">
      <c r="B9556" s="944"/>
    </row>
    <row r="9557" spans="2:2">
      <c r="B9557" s="944"/>
    </row>
    <row r="9558" spans="2:2">
      <c r="B9558" s="944"/>
    </row>
    <row r="9559" spans="2:2">
      <c r="B9559" s="944"/>
    </row>
    <row r="9560" spans="2:2">
      <c r="B9560" s="944"/>
    </row>
    <row r="9561" spans="2:2">
      <c r="B9561" s="944"/>
    </row>
    <row r="9562" spans="2:2">
      <c r="B9562" s="944"/>
    </row>
    <row r="9563" spans="2:2">
      <c r="B9563" s="944"/>
    </row>
    <row r="9564" spans="2:2">
      <c r="B9564" s="944"/>
    </row>
    <row r="9565" spans="2:2">
      <c r="B9565" s="944"/>
    </row>
    <row r="9566" spans="2:2">
      <c r="B9566" s="944"/>
    </row>
    <row r="9567" spans="2:2">
      <c r="B9567" s="944"/>
    </row>
    <row r="9568" spans="2:2">
      <c r="B9568" s="944"/>
    </row>
    <row r="9569" spans="2:2">
      <c r="B9569" s="944"/>
    </row>
    <row r="9570" spans="2:2">
      <c r="B9570" s="944"/>
    </row>
    <row r="9571" spans="2:2">
      <c r="B9571" s="944"/>
    </row>
    <row r="9572" spans="2:2">
      <c r="B9572" s="944"/>
    </row>
    <row r="9573" spans="2:2">
      <c r="B9573" s="944"/>
    </row>
    <row r="9574" spans="2:2">
      <c r="B9574" s="944"/>
    </row>
    <row r="9575" spans="2:2">
      <c r="B9575" s="944"/>
    </row>
    <row r="9576" spans="2:2">
      <c r="B9576" s="944"/>
    </row>
    <row r="9577" spans="2:2">
      <c r="B9577" s="944"/>
    </row>
    <row r="9578" spans="2:2">
      <c r="B9578" s="944"/>
    </row>
    <row r="9579" spans="2:2">
      <c r="B9579" s="944"/>
    </row>
    <row r="9580" spans="2:2">
      <c r="B9580" s="944"/>
    </row>
    <row r="9581" spans="2:2">
      <c r="B9581" s="944"/>
    </row>
    <row r="9582" spans="2:2">
      <c r="B9582" s="944"/>
    </row>
    <row r="9583" spans="2:2">
      <c r="B9583" s="944"/>
    </row>
    <row r="9584" spans="2:2">
      <c r="B9584" s="944"/>
    </row>
    <row r="9585" spans="2:2">
      <c r="B9585" s="944"/>
    </row>
    <row r="9586" spans="2:2">
      <c r="B9586" s="944"/>
    </row>
    <row r="9587" spans="2:2">
      <c r="B9587" s="944"/>
    </row>
    <row r="9588" spans="2:2">
      <c r="B9588" s="944"/>
    </row>
    <row r="9589" spans="2:2">
      <c r="B9589" s="944"/>
    </row>
    <row r="9590" spans="2:2">
      <c r="B9590" s="944"/>
    </row>
    <row r="9591" spans="2:2">
      <c r="B9591" s="944"/>
    </row>
    <row r="9592" spans="2:2">
      <c r="B9592" s="944"/>
    </row>
    <row r="9593" spans="2:2">
      <c r="B9593" s="944"/>
    </row>
    <row r="9594" spans="2:2">
      <c r="B9594" s="944"/>
    </row>
    <row r="9595" spans="2:2">
      <c r="B9595" s="944"/>
    </row>
    <row r="9596" spans="2:2">
      <c r="B9596" s="944"/>
    </row>
    <row r="9597" spans="2:2">
      <c r="B9597" s="944"/>
    </row>
    <row r="9598" spans="2:2">
      <c r="B9598" s="944"/>
    </row>
    <row r="9599" spans="2:2">
      <c r="B9599" s="944"/>
    </row>
    <row r="9600" spans="2:2">
      <c r="B9600" s="944"/>
    </row>
    <row r="9601" spans="2:2">
      <c r="B9601" s="944"/>
    </row>
    <row r="9602" spans="2:2">
      <c r="B9602" s="944"/>
    </row>
    <row r="9603" spans="2:2">
      <c r="B9603" s="944"/>
    </row>
    <row r="9604" spans="2:2">
      <c r="B9604" s="944"/>
    </row>
    <row r="9605" spans="2:2">
      <c r="B9605" s="944"/>
    </row>
    <row r="9606" spans="2:2">
      <c r="B9606" s="944"/>
    </row>
    <row r="9607" spans="2:2">
      <c r="B9607" s="944"/>
    </row>
    <row r="9608" spans="2:2">
      <c r="B9608" s="944"/>
    </row>
    <row r="9609" spans="2:2">
      <c r="B9609" s="944"/>
    </row>
    <row r="9610" spans="2:2">
      <c r="B9610" s="944"/>
    </row>
    <row r="9611" spans="2:2">
      <c r="B9611" s="944"/>
    </row>
    <row r="9612" spans="2:2">
      <c r="B9612" s="944"/>
    </row>
    <row r="9613" spans="2:2">
      <c r="B9613" s="944"/>
    </row>
    <row r="9614" spans="2:2">
      <c r="B9614" s="944"/>
    </row>
    <row r="9615" spans="2:2">
      <c r="B9615" s="944"/>
    </row>
    <row r="9616" spans="2:2">
      <c r="B9616" s="944"/>
    </row>
    <row r="9617" spans="2:2">
      <c r="B9617" s="944"/>
    </row>
    <row r="9618" spans="2:2">
      <c r="B9618" s="944"/>
    </row>
    <row r="9619" spans="2:2">
      <c r="B9619" s="944"/>
    </row>
    <row r="9620" spans="2:2">
      <c r="B9620" s="944"/>
    </row>
    <row r="9621" spans="2:2">
      <c r="B9621" s="944"/>
    </row>
    <row r="9622" spans="2:2">
      <c r="B9622" s="944"/>
    </row>
    <row r="9623" spans="2:2">
      <c r="B9623" s="944"/>
    </row>
    <row r="9624" spans="2:2">
      <c r="B9624" s="944"/>
    </row>
    <row r="9625" spans="2:2">
      <c r="B9625" s="944"/>
    </row>
    <row r="9626" spans="2:2">
      <c r="B9626" s="944"/>
    </row>
    <row r="9627" spans="2:2">
      <c r="B9627" s="944"/>
    </row>
    <row r="9628" spans="2:2">
      <c r="B9628" s="944"/>
    </row>
    <row r="9629" spans="2:2">
      <c r="B9629" s="944"/>
    </row>
    <row r="9630" spans="2:2">
      <c r="B9630" s="944"/>
    </row>
    <row r="9631" spans="2:2">
      <c r="B9631" s="944"/>
    </row>
    <row r="9632" spans="2:2">
      <c r="B9632" s="944"/>
    </row>
    <row r="9633" spans="2:2">
      <c r="B9633" s="944"/>
    </row>
    <row r="9634" spans="2:2">
      <c r="B9634" s="944"/>
    </row>
    <row r="9635" spans="2:2">
      <c r="B9635" s="944"/>
    </row>
    <row r="9636" spans="2:2">
      <c r="B9636" s="944"/>
    </row>
    <row r="9637" spans="2:2">
      <c r="B9637" s="944"/>
    </row>
    <row r="9638" spans="2:2">
      <c r="B9638" s="944"/>
    </row>
    <row r="9639" spans="2:2">
      <c r="B9639" s="944"/>
    </row>
    <row r="9640" spans="2:2">
      <c r="B9640" s="944"/>
    </row>
    <row r="9641" spans="2:2">
      <c r="B9641" s="944"/>
    </row>
    <row r="9642" spans="2:2">
      <c r="B9642" s="944"/>
    </row>
    <row r="9643" spans="2:2">
      <c r="B9643" s="944"/>
    </row>
    <row r="9644" spans="2:2">
      <c r="B9644" s="944"/>
    </row>
    <row r="9645" spans="2:2">
      <c r="B9645" s="944"/>
    </row>
    <row r="9646" spans="2:2">
      <c r="B9646" s="944"/>
    </row>
    <row r="9647" spans="2:2">
      <c r="B9647" s="944"/>
    </row>
    <row r="9648" spans="2:2">
      <c r="B9648" s="944"/>
    </row>
    <row r="9649" spans="2:2">
      <c r="B9649" s="944"/>
    </row>
    <row r="9650" spans="2:2">
      <c r="B9650" s="944"/>
    </row>
    <row r="9651" spans="2:2">
      <c r="B9651" s="944"/>
    </row>
    <row r="9652" spans="2:2">
      <c r="B9652" s="944"/>
    </row>
    <row r="9653" spans="2:2">
      <c r="B9653" s="944"/>
    </row>
    <row r="9654" spans="2:2">
      <c r="B9654" s="944"/>
    </row>
    <row r="9655" spans="2:2">
      <c r="B9655" s="944"/>
    </row>
    <row r="9656" spans="2:2">
      <c r="B9656" s="944"/>
    </row>
    <row r="9657" spans="2:2">
      <c r="B9657" s="944"/>
    </row>
    <row r="9658" spans="2:2">
      <c r="B9658" s="944"/>
    </row>
    <row r="9659" spans="2:2">
      <c r="B9659" s="944"/>
    </row>
    <row r="9660" spans="2:2">
      <c r="B9660" s="944"/>
    </row>
    <row r="9661" spans="2:2">
      <c r="B9661" s="944"/>
    </row>
    <row r="9662" spans="2:2">
      <c r="B9662" s="944"/>
    </row>
    <row r="9663" spans="2:2">
      <c r="B9663" s="944"/>
    </row>
    <row r="9664" spans="2:2">
      <c r="B9664" s="944"/>
    </row>
    <row r="9665" spans="2:2">
      <c r="B9665" s="944"/>
    </row>
    <row r="9666" spans="2:2">
      <c r="B9666" s="944"/>
    </row>
    <row r="9667" spans="2:2">
      <c r="B9667" s="944"/>
    </row>
    <row r="9668" spans="2:2">
      <c r="B9668" s="944"/>
    </row>
    <row r="9669" spans="2:2">
      <c r="B9669" s="944"/>
    </row>
    <row r="9670" spans="2:2">
      <c r="B9670" s="944"/>
    </row>
    <row r="9671" spans="2:2">
      <c r="B9671" s="944"/>
    </row>
    <row r="9672" spans="2:2">
      <c r="B9672" s="944"/>
    </row>
    <row r="9673" spans="2:2">
      <c r="B9673" s="944"/>
    </row>
    <row r="9674" spans="2:2">
      <c r="B9674" s="944"/>
    </row>
    <row r="9675" spans="2:2">
      <c r="B9675" s="944"/>
    </row>
    <row r="9676" spans="2:2">
      <c r="B9676" s="944"/>
    </row>
    <row r="9677" spans="2:2">
      <c r="B9677" s="944"/>
    </row>
    <row r="9678" spans="2:2">
      <c r="B9678" s="944"/>
    </row>
    <row r="9679" spans="2:2">
      <c r="B9679" s="944"/>
    </row>
    <row r="9680" spans="2:2">
      <c r="B9680" s="944"/>
    </row>
    <row r="9681" spans="2:2">
      <c r="B9681" s="944"/>
    </row>
    <row r="9682" spans="2:2">
      <c r="B9682" s="944"/>
    </row>
    <row r="9683" spans="2:2">
      <c r="B9683" s="944"/>
    </row>
    <row r="9684" spans="2:2">
      <c r="B9684" s="944"/>
    </row>
    <row r="9685" spans="2:2">
      <c r="B9685" s="944"/>
    </row>
    <row r="9686" spans="2:2">
      <c r="B9686" s="944"/>
    </row>
    <row r="9687" spans="2:2">
      <c r="B9687" s="944"/>
    </row>
    <row r="9688" spans="2:2">
      <c r="B9688" s="944"/>
    </row>
    <row r="9689" spans="2:2">
      <c r="B9689" s="944"/>
    </row>
    <row r="9690" spans="2:2">
      <c r="B9690" s="944"/>
    </row>
    <row r="9691" spans="2:2">
      <c r="B9691" s="944"/>
    </row>
    <row r="9692" spans="2:2">
      <c r="B9692" s="944"/>
    </row>
    <row r="9693" spans="2:2">
      <c r="B9693" s="944"/>
    </row>
    <row r="9694" spans="2:2">
      <c r="B9694" s="944"/>
    </row>
    <row r="9695" spans="2:2">
      <c r="B9695" s="944"/>
    </row>
    <row r="9696" spans="2:2">
      <c r="B9696" s="944"/>
    </row>
    <row r="9697" spans="2:2">
      <c r="B9697" s="944"/>
    </row>
    <row r="9698" spans="2:2">
      <c r="B9698" s="944"/>
    </row>
    <row r="9699" spans="2:2">
      <c r="B9699" s="944"/>
    </row>
    <row r="9700" spans="2:2">
      <c r="B9700" s="944"/>
    </row>
    <row r="9701" spans="2:2">
      <c r="B9701" s="944"/>
    </row>
    <row r="9702" spans="2:2">
      <c r="B9702" s="944"/>
    </row>
    <row r="9703" spans="2:2">
      <c r="B9703" s="944"/>
    </row>
    <row r="9704" spans="2:2">
      <c r="B9704" s="944"/>
    </row>
    <row r="9705" spans="2:2">
      <c r="B9705" s="944"/>
    </row>
    <row r="9706" spans="2:2">
      <c r="B9706" s="944"/>
    </row>
    <row r="9707" spans="2:2">
      <c r="B9707" s="944"/>
    </row>
    <row r="9708" spans="2:2">
      <c r="B9708" s="944"/>
    </row>
    <row r="9709" spans="2:2">
      <c r="B9709" s="944"/>
    </row>
    <row r="9710" spans="2:2">
      <c r="B9710" s="944"/>
    </row>
    <row r="9711" spans="2:2">
      <c r="B9711" s="944"/>
    </row>
    <row r="9712" spans="2:2">
      <c r="B9712" s="944"/>
    </row>
    <row r="9713" spans="2:2">
      <c r="B9713" s="944"/>
    </row>
    <row r="9714" spans="2:2">
      <c r="B9714" s="944"/>
    </row>
    <row r="9715" spans="2:2">
      <c r="B9715" s="944"/>
    </row>
    <row r="9716" spans="2:2">
      <c r="B9716" s="944"/>
    </row>
    <row r="9717" spans="2:2">
      <c r="B9717" s="944"/>
    </row>
    <row r="9718" spans="2:2">
      <c r="B9718" s="944"/>
    </row>
    <row r="9719" spans="2:2">
      <c r="B9719" s="944"/>
    </row>
    <row r="9720" spans="2:2">
      <c r="B9720" s="944"/>
    </row>
    <row r="9721" spans="2:2">
      <c r="B9721" s="944"/>
    </row>
    <row r="9722" spans="2:2">
      <c r="B9722" s="944"/>
    </row>
    <row r="9723" spans="2:2">
      <c r="B9723" s="944"/>
    </row>
    <row r="9724" spans="2:2">
      <c r="B9724" s="944"/>
    </row>
    <row r="9725" spans="2:2">
      <c r="B9725" s="944"/>
    </row>
    <row r="9726" spans="2:2">
      <c r="B9726" s="944"/>
    </row>
    <row r="9727" spans="2:2">
      <c r="B9727" s="944"/>
    </row>
    <row r="9728" spans="2:2">
      <c r="B9728" s="944"/>
    </row>
    <row r="9729" spans="2:2">
      <c r="B9729" s="944"/>
    </row>
    <row r="9730" spans="2:2">
      <c r="B9730" s="944"/>
    </row>
    <row r="9731" spans="2:2">
      <c r="B9731" s="944"/>
    </row>
    <row r="9732" spans="2:2">
      <c r="B9732" s="944"/>
    </row>
    <row r="9733" spans="2:2">
      <c r="B9733" s="944"/>
    </row>
    <row r="9734" spans="2:2">
      <c r="B9734" s="944"/>
    </row>
    <row r="9735" spans="2:2">
      <c r="B9735" s="944"/>
    </row>
    <row r="9736" spans="2:2">
      <c r="B9736" s="944"/>
    </row>
    <row r="9737" spans="2:2">
      <c r="B9737" s="944"/>
    </row>
    <row r="9738" spans="2:2">
      <c r="B9738" s="944"/>
    </row>
    <row r="9739" spans="2:2">
      <c r="B9739" s="944"/>
    </row>
    <row r="9740" spans="2:2">
      <c r="B9740" s="944"/>
    </row>
    <row r="9741" spans="2:2">
      <c r="B9741" s="944"/>
    </row>
    <row r="9742" spans="2:2">
      <c r="B9742" s="944"/>
    </row>
    <row r="9743" spans="2:2">
      <c r="B9743" s="944"/>
    </row>
    <row r="9744" spans="2:2">
      <c r="B9744" s="944"/>
    </row>
    <row r="9745" spans="2:2">
      <c r="B9745" s="944"/>
    </row>
    <row r="9746" spans="2:2">
      <c r="B9746" s="944"/>
    </row>
    <row r="9747" spans="2:2">
      <c r="B9747" s="944"/>
    </row>
    <row r="9748" spans="2:2">
      <c r="B9748" s="944"/>
    </row>
    <row r="9749" spans="2:2">
      <c r="B9749" s="944"/>
    </row>
    <row r="9750" spans="2:2">
      <c r="B9750" s="944"/>
    </row>
    <row r="9751" spans="2:2">
      <c r="B9751" s="944"/>
    </row>
    <row r="9752" spans="2:2">
      <c r="B9752" s="944"/>
    </row>
    <row r="9753" spans="2:2">
      <c r="B9753" s="944"/>
    </row>
    <row r="9754" spans="2:2">
      <c r="B9754" s="944"/>
    </row>
    <row r="9755" spans="2:2">
      <c r="B9755" s="944"/>
    </row>
    <row r="9756" spans="2:2">
      <c r="B9756" s="944"/>
    </row>
    <row r="9757" spans="2:2">
      <c r="B9757" s="944"/>
    </row>
    <row r="9758" spans="2:2">
      <c r="B9758" s="944"/>
    </row>
    <row r="9759" spans="2:2">
      <c r="B9759" s="944"/>
    </row>
    <row r="9760" spans="2:2">
      <c r="B9760" s="944"/>
    </row>
    <row r="9761" spans="2:2">
      <c r="B9761" s="944"/>
    </row>
    <row r="9762" spans="2:2">
      <c r="B9762" s="944"/>
    </row>
    <row r="9763" spans="2:2">
      <c r="B9763" s="944"/>
    </row>
    <row r="9764" spans="2:2">
      <c r="B9764" s="944"/>
    </row>
    <row r="9765" spans="2:2">
      <c r="B9765" s="944"/>
    </row>
    <row r="9766" spans="2:2">
      <c r="B9766" s="944"/>
    </row>
    <row r="9767" spans="2:2">
      <c r="B9767" s="944"/>
    </row>
    <row r="9768" spans="2:2">
      <c r="B9768" s="944"/>
    </row>
    <row r="9769" spans="2:2">
      <c r="B9769" s="944"/>
    </row>
    <row r="9770" spans="2:2">
      <c r="B9770" s="944"/>
    </row>
    <row r="9771" spans="2:2">
      <c r="B9771" s="944"/>
    </row>
    <row r="9772" spans="2:2">
      <c r="B9772" s="944"/>
    </row>
    <row r="9773" spans="2:2">
      <c r="B9773" s="944"/>
    </row>
    <row r="9774" spans="2:2">
      <c r="B9774" s="944"/>
    </row>
    <row r="9775" spans="2:2">
      <c r="B9775" s="944"/>
    </row>
    <row r="9776" spans="2:2">
      <c r="B9776" s="944"/>
    </row>
    <row r="9777" spans="2:2">
      <c r="B9777" s="944"/>
    </row>
    <row r="9778" spans="2:2">
      <c r="B9778" s="944"/>
    </row>
    <row r="9779" spans="2:2">
      <c r="B9779" s="944"/>
    </row>
    <row r="9780" spans="2:2">
      <c r="B9780" s="944"/>
    </row>
    <row r="9781" spans="2:2">
      <c r="B9781" s="944"/>
    </row>
    <row r="9782" spans="2:2">
      <c r="B9782" s="944"/>
    </row>
    <row r="9783" spans="2:2">
      <c r="B9783" s="944"/>
    </row>
    <row r="9784" spans="2:2">
      <c r="B9784" s="944"/>
    </row>
    <row r="9785" spans="2:2">
      <c r="B9785" s="944"/>
    </row>
    <row r="9786" spans="2:2">
      <c r="B9786" s="944"/>
    </row>
    <row r="9787" spans="2:2">
      <c r="B9787" s="944"/>
    </row>
    <row r="9788" spans="2:2">
      <c r="B9788" s="944"/>
    </row>
    <row r="9789" spans="2:2">
      <c r="B9789" s="944"/>
    </row>
    <row r="9790" spans="2:2">
      <c r="B9790" s="944"/>
    </row>
    <row r="9791" spans="2:2">
      <c r="B9791" s="944"/>
    </row>
    <row r="9792" spans="2:2">
      <c r="B9792" s="944"/>
    </row>
    <row r="9793" spans="2:2">
      <c r="B9793" s="944"/>
    </row>
    <row r="9794" spans="2:2">
      <c r="B9794" s="944"/>
    </row>
    <row r="9795" spans="2:2">
      <c r="B9795" s="944"/>
    </row>
    <row r="9796" spans="2:2">
      <c r="B9796" s="944"/>
    </row>
    <row r="9797" spans="2:2">
      <c r="B9797" s="944"/>
    </row>
    <row r="9798" spans="2:2">
      <c r="B9798" s="944"/>
    </row>
    <row r="9799" spans="2:2">
      <c r="B9799" s="944"/>
    </row>
    <row r="9800" spans="2:2">
      <c r="B9800" s="944"/>
    </row>
    <row r="9801" spans="2:2">
      <c r="B9801" s="944"/>
    </row>
    <row r="9802" spans="2:2">
      <c r="B9802" s="944"/>
    </row>
    <row r="9803" spans="2:2">
      <c r="B9803" s="944"/>
    </row>
    <row r="9804" spans="2:2">
      <c r="B9804" s="944"/>
    </row>
    <row r="9805" spans="2:2">
      <c r="B9805" s="944"/>
    </row>
    <row r="9806" spans="2:2">
      <c r="B9806" s="944"/>
    </row>
    <row r="9807" spans="2:2">
      <c r="B9807" s="944"/>
    </row>
    <row r="9808" spans="2:2">
      <c r="B9808" s="944"/>
    </row>
    <row r="9809" spans="2:2">
      <c r="B9809" s="944"/>
    </row>
    <row r="9810" spans="2:2">
      <c r="B9810" s="944"/>
    </row>
    <row r="9811" spans="2:2">
      <c r="B9811" s="944"/>
    </row>
    <row r="9812" spans="2:2">
      <c r="B9812" s="944"/>
    </row>
    <row r="9813" spans="2:2">
      <c r="B9813" s="944"/>
    </row>
    <row r="9814" spans="2:2">
      <c r="B9814" s="944"/>
    </row>
    <row r="9815" spans="2:2">
      <c r="B9815" s="944"/>
    </row>
    <row r="9816" spans="2:2">
      <c r="B9816" s="944"/>
    </row>
    <row r="9817" spans="2:2">
      <c r="B9817" s="944"/>
    </row>
    <row r="9818" spans="2:2">
      <c r="B9818" s="944"/>
    </row>
    <row r="9819" spans="2:2">
      <c r="B9819" s="944"/>
    </row>
    <row r="9820" spans="2:2">
      <c r="B9820" s="944"/>
    </row>
    <row r="9821" spans="2:2">
      <c r="B9821" s="944"/>
    </row>
    <row r="9822" spans="2:2">
      <c r="B9822" s="944"/>
    </row>
    <row r="9823" spans="2:2">
      <c r="B9823" s="944"/>
    </row>
    <row r="9824" spans="2:2">
      <c r="B9824" s="944"/>
    </row>
    <row r="9825" spans="2:2">
      <c r="B9825" s="944"/>
    </row>
    <row r="9826" spans="2:2">
      <c r="B9826" s="944"/>
    </row>
    <row r="9827" spans="2:2">
      <c r="B9827" s="944"/>
    </row>
    <row r="9828" spans="2:2">
      <c r="B9828" s="944"/>
    </row>
    <row r="9829" spans="2:2">
      <c r="B9829" s="944"/>
    </row>
    <row r="9830" spans="2:2">
      <c r="B9830" s="944"/>
    </row>
    <row r="9831" spans="2:2">
      <c r="B9831" s="944"/>
    </row>
    <row r="9832" spans="2:2">
      <c r="B9832" s="944"/>
    </row>
    <row r="9833" spans="2:2">
      <c r="B9833" s="944"/>
    </row>
    <row r="9834" spans="2:2">
      <c r="B9834" s="944"/>
    </row>
    <row r="9835" spans="2:2">
      <c r="B9835" s="944"/>
    </row>
    <row r="9836" spans="2:2">
      <c r="B9836" s="944"/>
    </row>
    <row r="9837" spans="2:2">
      <c r="B9837" s="944"/>
    </row>
    <row r="9838" spans="2:2">
      <c r="B9838" s="944"/>
    </row>
    <row r="9839" spans="2:2">
      <c r="B9839" s="944"/>
    </row>
    <row r="9840" spans="2:2">
      <c r="B9840" s="944"/>
    </row>
    <row r="9841" spans="2:2">
      <c r="B9841" s="944"/>
    </row>
    <row r="9842" spans="2:2">
      <c r="B9842" s="944"/>
    </row>
    <row r="9843" spans="2:2">
      <c r="B9843" s="944"/>
    </row>
    <row r="9844" spans="2:2">
      <c r="B9844" s="944"/>
    </row>
    <row r="9845" spans="2:2">
      <c r="B9845" s="944"/>
    </row>
    <row r="9846" spans="2:2">
      <c r="B9846" s="944"/>
    </row>
    <row r="9847" spans="2:2">
      <c r="B9847" s="944"/>
    </row>
    <row r="9848" spans="2:2">
      <c r="B9848" s="944"/>
    </row>
    <row r="9849" spans="2:2">
      <c r="B9849" s="944"/>
    </row>
    <row r="9850" spans="2:2">
      <c r="B9850" s="944"/>
    </row>
    <row r="9851" spans="2:2">
      <c r="B9851" s="944"/>
    </row>
    <row r="9852" spans="2:2">
      <c r="B9852" s="944"/>
    </row>
    <row r="9853" spans="2:2">
      <c r="B9853" s="944"/>
    </row>
    <row r="9854" spans="2:2">
      <c r="B9854" s="944"/>
    </row>
    <row r="9855" spans="2:2">
      <c r="B9855" s="944"/>
    </row>
    <row r="9856" spans="2:2">
      <c r="B9856" s="944"/>
    </row>
    <row r="9857" spans="2:2">
      <c r="B9857" s="944"/>
    </row>
    <row r="9858" spans="2:2">
      <c r="B9858" s="944"/>
    </row>
    <row r="9859" spans="2:2">
      <c r="B9859" s="944"/>
    </row>
    <row r="9860" spans="2:2">
      <c r="B9860" s="944"/>
    </row>
    <row r="9861" spans="2:2">
      <c r="B9861" s="944"/>
    </row>
    <row r="9862" spans="2:2">
      <c r="B9862" s="944"/>
    </row>
    <row r="9863" spans="2:2">
      <c r="B9863" s="944"/>
    </row>
    <row r="9864" spans="2:2">
      <c r="B9864" s="944"/>
    </row>
    <row r="9865" spans="2:2">
      <c r="B9865" s="944"/>
    </row>
    <row r="9866" spans="2:2">
      <c r="B9866" s="944"/>
    </row>
    <row r="9867" spans="2:2">
      <c r="B9867" s="944"/>
    </row>
    <row r="9868" spans="2:2">
      <c r="B9868" s="944"/>
    </row>
    <row r="9869" spans="2:2">
      <c r="B9869" s="944"/>
    </row>
    <row r="9870" spans="2:2">
      <c r="B9870" s="944"/>
    </row>
    <row r="9871" spans="2:2">
      <c r="B9871" s="944"/>
    </row>
    <row r="9872" spans="2:2">
      <c r="B9872" s="944"/>
    </row>
    <row r="9873" spans="2:2">
      <c r="B9873" s="944"/>
    </row>
    <row r="9874" spans="2:2">
      <c r="B9874" s="944"/>
    </row>
    <row r="9875" spans="2:2">
      <c r="B9875" s="944"/>
    </row>
    <row r="9876" spans="2:2">
      <c r="B9876" s="944"/>
    </row>
    <row r="9877" spans="2:2">
      <c r="B9877" s="944"/>
    </row>
    <row r="9878" spans="2:2">
      <c r="B9878" s="944"/>
    </row>
    <row r="9879" spans="2:2">
      <c r="B9879" s="944"/>
    </row>
    <row r="9880" spans="2:2">
      <c r="B9880" s="944"/>
    </row>
    <row r="9881" spans="2:2">
      <c r="B9881" s="944"/>
    </row>
    <row r="9882" spans="2:2">
      <c r="B9882" s="944"/>
    </row>
    <row r="9883" spans="2:2">
      <c r="B9883" s="944"/>
    </row>
    <row r="9884" spans="2:2">
      <c r="B9884" s="944"/>
    </row>
    <row r="9885" spans="2:2">
      <c r="B9885" s="944"/>
    </row>
    <row r="9886" spans="2:2">
      <c r="B9886" s="944"/>
    </row>
    <row r="9887" spans="2:2">
      <c r="B9887" s="944"/>
    </row>
    <row r="9888" spans="2:2">
      <c r="B9888" s="944"/>
    </row>
    <row r="9889" spans="2:2">
      <c r="B9889" s="944"/>
    </row>
    <row r="9890" spans="2:2">
      <c r="B9890" s="944"/>
    </row>
    <row r="9891" spans="2:2">
      <c r="B9891" s="944"/>
    </row>
    <row r="9892" spans="2:2">
      <c r="B9892" s="944"/>
    </row>
    <row r="9893" spans="2:2">
      <c r="B9893" s="944"/>
    </row>
    <row r="9894" spans="2:2">
      <c r="B9894" s="944"/>
    </row>
    <row r="9895" spans="2:2">
      <c r="B9895" s="944"/>
    </row>
    <row r="9896" spans="2:2">
      <c r="B9896" s="944"/>
    </row>
    <row r="9897" spans="2:2">
      <c r="B9897" s="944"/>
    </row>
    <row r="9898" spans="2:2">
      <c r="B9898" s="944"/>
    </row>
    <row r="9899" spans="2:2">
      <c r="B9899" s="944"/>
    </row>
    <row r="9900" spans="2:2">
      <c r="B9900" s="944"/>
    </row>
    <row r="9901" spans="2:2">
      <c r="B9901" s="944"/>
    </row>
    <row r="9902" spans="2:2">
      <c r="B9902" s="944"/>
    </row>
    <row r="9903" spans="2:2">
      <c r="B9903" s="944"/>
    </row>
    <row r="9904" spans="2:2">
      <c r="B9904" s="944"/>
    </row>
    <row r="9905" spans="2:2">
      <c r="B9905" s="944"/>
    </row>
    <row r="9906" spans="2:2">
      <c r="B9906" s="944"/>
    </row>
    <row r="9907" spans="2:2">
      <c r="B9907" s="944"/>
    </row>
    <row r="9908" spans="2:2">
      <c r="B9908" s="944"/>
    </row>
    <row r="9909" spans="2:2">
      <c r="B9909" s="944"/>
    </row>
    <row r="9910" spans="2:2">
      <c r="B9910" s="944"/>
    </row>
    <row r="9911" spans="2:2">
      <c r="B9911" s="944"/>
    </row>
    <row r="9912" spans="2:2">
      <c r="B9912" s="944"/>
    </row>
    <row r="9913" spans="2:2">
      <c r="B9913" s="944"/>
    </row>
    <row r="9914" spans="2:2">
      <c r="B9914" s="944"/>
    </row>
    <row r="9915" spans="2:2">
      <c r="B9915" s="944"/>
    </row>
    <row r="9916" spans="2:2">
      <c r="B9916" s="944"/>
    </row>
    <row r="9917" spans="2:2">
      <c r="B9917" s="944"/>
    </row>
    <row r="9918" spans="2:2">
      <c r="B9918" s="944"/>
    </row>
    <row r="9919" spans="2:2">
      <c r="B9919" s="944"/>
    </row>
    <row r="9920" spans="2:2">
      <c r="B9920" s="944"/>
    </row>
    <row r="9921" spans="2:2">
      <c r="B9921" s="944"/>
    </row>
    <row r="9922" spans="2:2">
      <c r="B9922" s="944"/>
    </row>
    <row r="9923" spans="2:2">
      <c r="B9923" s="944"/>
    </row>
    <row r="9924" spans="2:2">
      <c r="B9924" s="944"/>
    </row>
    <row r="9925" spans="2:2">
      <c r="B9925" s="944"/>
    </row>
    <row r="9926" spans="2:2">
      <c r="B9926" s="944"/>
    </row>
    <row r="9927" spans="2:2">
      <c r="B9927" s="944"/>
    </row>
    <row r="9928" spans="2:2">
      <c r="B9928" s="944"/>
    </row>
    <row r="9929" spans="2:2">
      <c r="B9929" s="944"/>
    </row>
    <row r="9930" spans="2:2">
      <c r="B9930" s="944"/>
    </row>
    <row r="9931" spans="2:2">
      <c r="B9931" s="944"/>
    </row>
    <row r="9932" spans="2:2">
      <c r="B9932" s="944"/>
    </row>
    <row r="9933" spans="2:2">
      <c r="B9933" s="944"/>
    </row>
    <row r="9934" spans="2:2">
      <c r="B9934" s="944"/>
    </row>
    <row r="9935" spans="2:2">
      <c r="B9935" s="944"/>
    </row>
    <row r="9936" spans="2:2">
      <c r="B9936" s="944"/>
    </row>
    <row r="9937" spans="2:2">
      <c r="B9937" s="944"/>
    </row>
    <row r="9938" spans="2:2">
      <c r="B9938" s="944"/>
    </row>
    <row r="9939" spans="2:2">
      <c r="B9939" s="944"/>
    </row>
    <row r="9940" spans="2:2">
      <c r="B9940" s="944"/>
    </row>
    <row r="9941" spans="2:2">
      <c r="B9941" s="944"/>
    </row>
    <row r="9942" spans="2:2">
      <c r="B9942" s="944"/>
    </row>
    <row r="9943" spans="2:2">
      <c r="B9943" s="944"/>
    </row>
    <row r="9944" spans="2:2">
      <c r="B9944" s="944"/>
    </row>
    <row r="9945" spans="2:2">
      <c r="B9945" s="944"/>
    </row>
    <row r="9946" spans="2:2">
      <c r="B9946" s="944"/>
    </row>
    <row r="9947" spans="2:2">
      <c r="B9947" s="944"/>
    </row>
    <row r="9948" spans="2:2">
      <c r="B9948" s="944"/>
    </row>
    <row r="9949" spans="2:2">
      <c r="B9949" s="944"/>
    </row>
    <row r="9950" spans="2:2">
      <c r="B9950" s="944"/>
    </row>
    <row r="9951" spans="2:2">
      <c r="B9951" s="944"/>
    </row>
    <row r="9952" spans="2:2">
      <c r="B9952" s="944"/>
    </row>
    <row r="9953" spans="2:2">
      <c r="B9953" s="944"/>
    </row>
    <row r="9954" spans="2:2">
      <c r="B9954" s="944"/>
    </row>
    <row r="9955" spans="2:2">
      <c r="B9955" s="944"/>
    </row>
    <row r="9956" spans="2:2">
      <c r="B9956" s="944"/>
    </row>
    <row r="9957" spans="2:2">
      <c r="B9957" s="944"/>
    </row>
    <row r="9958" spans="2:2">
      <c r="B9958" s="944"/>
    </row>
    <row r="9959" spans="2:2">
      <c r="B9959" s="944"/>
    </row>
    <row r="9960" spans="2:2">
      <c r="B9960" s="944"/>
    </row>
    <row r="9961" spans="2:2">
      <c r="B9961" s="944"/>
    </row>
    <row r="9962" spans="2:2">
      <c r="B9962" s="944"/>
    </row>
    <row r="9963" spans="2:2">
      <c r="B9963" s="944"/>
    </row>
    <row r="9964" spans="2:2">
      <c r="B9964" s="944"/>
    </row>
    <row r="9965" spans="2:2">
      <c r="B9965" s="944"/>
    </row>
    <row r="9966" spans="2:2">
      <c r="B9966" s="944"/>
    </row>
    <row r="9967" spans="2:2">
      <c r="B9967" s="944"/>
    </row>
    <row r="9968" spans="2:2">
      <c r="B9968" s="944"/>
    </row>
    <row r="9969" spans="2:2">
      <c r="B9969" s="944"/>
    </row>
    <row r="9970" spans="2:2">
      <c r="B9970" s="944"/>
    </row>
    <row r="9971" spans="2:2">
      <c r="B9971" s="944"/>
    </row>
    <row r="9972" spans="2:2">
      <c r="B9972" s="944"/>
    </row>
    <row r="9973" spans="2:2">
      <c r="B9973" s="944"/>
    </row>
    <row r="9974" spans="2:2">
      <c r="B9974" s="944"/>
    </row>
    <row r="9975" spans="2:2">
      <c r="B9975" s="944"/>
    </row>
    <row r="9976" spans="2:2">
      <c r="B9976" s="944"/>
    </row>
    <row r="9977" spans="2:2">
      <c r="B9977" s="944"/>
    </row>
    <row r="9978" spans="2:2">
      <c r="B9978" s="944"/>
    </row>
    <row r="9979" spans="2:2">
      <c r="B9979" s="944"/>
    </row>
    <row r="9980" spans="2:2">
      <c r="B9980" s="944"/>
    </row>
    <row r="9981" spans="2:2">
      <c r="B9981" s="944"/>
    </row>
    <row r="9982" spans="2:2">
      <c r="B9982" s="944"/>
    </row>
    <row r="9983" spans="2:2">
      <c r="B9983" s="944"/>
    </row>
    <row r="9984" spans="2:2">
      <c r="B9984" s="944"/>
    </row>
    <row r="9985" spans="2:2">
      <c r="B9985" s="944"/>
    </row>
    <row r="9986" spans="2:2">
      <c r="B9986" s="944"/>
    </row>
    <row r="9987" spans="2:2">
      <c r="B9987" s="944"/>
    </row>
    <row r="9988" spans="2:2">
      <c r="B9988" s="944"/>
    </row>
    <row r="9989" spans="2:2">
      <c r="B9989" s="944"/>
    </row>
    <row r="9990" spans="2:2">
      <c r="B9990" s="944"/>
    </row>
    <row r="9991" spans="2:2">
      <c r="B9991" s="944"/>
    </row>
    <row r="9992" spans="2:2">
      <c r="B9992" s="944"/>
    </row>
    <row r="9993" spans="2:2">
      <c r="B9993" s="944"/>
    </row>
    <row r="9994" spans="2:2">
      <c r="B9994" s="944"/>
    </row>
    <row r="9995" spans="2:2">
      <c r="B9995" s="944"/>
    </row>
    <row r="9996" spans="2:2">
      <c r="B9996" s="944"/>
    </row>
    <row r="9997" spans="2:2">
      <c r="B9997" s="944"/>
    </row>
    <row r="9998" spans="2:2">
      <c r="B9998" s="944"/>
    </row>
    <row r="9999" spans="2:2">
      <c r="B9999" s="944"/>
    </row>
    <row r="10000" spans="2:2">
      <c r="B10000" s="944"/>
    </row>
    <row r="10001" spans="2:2">
      <c r="B10001" s="944"/>
    </row>
    <row r="10002" spans="2:2">
      <c r="B10002" s="944"/>
    </row>
    <row r="10003" spans="2:2">
      <c r="B10003" s="944"/>
    </row>
    <row r="10004" spans="2:2">
      <c r="B10004" s="944"/>
    </row>
    <row r="10005" spans="2:2">
      <c r="B10005" s="944"/>
    </row>
    <row r="10006" spans="2:2">
      <c r="B10006" s="944"/>
    </row>
    <row r="10007" spans="2:2">
      <c r="B10007" s="944"/>
    </row>
    <row r="10008" spans="2:2">
      <c r="B10008" s="944"/>
    </row>
    <row r="10009" spans="2:2">
      <c r="B10009" s="944"/>
    </row>
    <row r="10010" spans="2:2">
      <c r="B10010" s="944"/>
    </row>
    <row r="10011" spans="2:2">
      <c r="B10011" s="944"/>
    </row>
    <row r="10012" spans="2:2">
      <c r="B10012" s="944"/>
    </row>
    <row r="10013" spans="2:2">
      <c r="B10013" s="944"/>
    </row>
    <row r="10014" spans="2:2">
      <c r="B10014" s="944"/>
    </row>
    <row r="10015" spans="2:2">
      <c r="B10015" s="944"/>
    </row>
    <row r="10016" spans="2:2">
      <c r="B10016" s="944"/>
    </row>
    <row r="10017" spans="2:2">
      <c r="B10017" s="944"/>
    </row>
    <row r="10018" spans="2:2">
      <c r="B10018" s="944"/>
    </row>
    <row r="10019" spans="2:2">
      <c r="B10019" s="944"/>
    </row>
    <row r="10020" spans="2:2">
      <c r="B10020" s="944"/>
    </row>
    <row r="10021" spans="2:2">
      <c r="B10021" s="944"/>
    </row>
    <row r="10022" spans="2:2">
      <c r="B10022" s="944"/>
    </row>
    <row r="10023" spans="2:2">
      <c r="B10023" s="944"/>
    </row>
    <row r="10024" spans="2:2">
      <c r="B10024" s="944"/>
    </row>
    <row r="10025" spans="2:2">
      <c r="B10025" s="944"/>
    </row>
    <row r="10026" spans="2:2">
      <c r="B10026" s="944"/>
    </row>
    <row r="10027" spans="2:2">
      <c r="B10027" s="944"/>
    </row>
    <row r="10028" spans="2:2">
      <c r="B10028" s="944"/>
    </row>
    <row r="10029" spans="2:2">
      <c r="B10029" s="944"/>
    </row>
    <row r="10030" spans="2:2">
      <c r="B10030" s="944"/>
    </row>
    <row r="10031" spans="2:2">
      <c r="B10031" s="944"/>
    </row>
    <row r="10032" spans="2:2">
      <c r="B10032" s="944"/>
    </row>
    <row r="10033" spans="2:2">
      <c r="B10033" s="944"/>
    </row>
    <row r="10034" spans="2:2">
      <c r="B10034" s="944"/>
    </row>
    <row r="10035" spans="2:2">
      <c r="B10035" s="944"/>
    </row>
    <row r="10036" spans="2:2">
      <c r="B10036" s="944"/>
    </row>
    <row r="10037" spans="2:2">
      <c r="B10037" s="944"/>
    </row>
    <row r="10038" spans="2:2">
      <c r="B10038" s="944"/>
    </row>
    <row r="10039" spans="2:2">
      <c r="B10039" s="944"/>
    </row>
    <row r="10040" spans="2:2">
      <c r="B10040" s="944"/>
    </row>
    <row r="10041" spans="2:2">
      <c r="B10041" s="944"/>
    </row>
    <row r="10042" spans="2:2">
      <c r="B10042" s="944"/>
    </row>
    <row r="10043" spans="2:2">
      <c r="B10043" s="944"/>
    </row>
    <row r="10044" spans="2:2">
      <c r="B10044" s="944"/>
    </row>
    <row r="10045" spans="2:2">
      <c r="B10045" s="944"/>
    </row>
    <row r="10046" spans="2:2">
      <c r="B10046" s="944"/>
    </row>
    <row r="10047" spans="2:2">
      <c r="B10047" s="944"/>
    </row>
    <row r="10048" spans="2:2">
      <c r="B10048" s="944"/>
    </row>
    <row r="10049" spans="2:2">
      <c r="B10049" s="944"/>
    </row>
    <row r="10050" spans="2:2">
      <c r="B10050" s="944"/>
    </row>
    <row r="10051" spans="2:2">
      <c r="B10051" s="944"/>
    </row>
    <row r="10052" spans="2:2">
      <c r="B10052" s="944"/>
    </row>
    <row r="10053" spans="2:2">
      <c r="B10053" s="944"/>
    </row>
    <row r="10054" spans="2:2">
      <c r="B10054" s="944"/>
    </row>
    <row r="10055" spans="2:2">
      <c r="B10055" s="944"/>
    </row>
    <row r="10056" spans="2:2">
      <c r="B10056" s="944"/>
    </row>
    <row r="10057" spans="2:2">
      <c r="B10057" s="944"/>
    </row>
    <row r="10058" spans="2:2">
      <c r="B10058" s="944"/>
    </row>
    <row r="10059" spans="2:2">
      <c r="B10059" s="944"/>
    </row>
    <row r="10060" spans="2:2">
      <c r="B10060" s="944"/>
    </row>
    <row r="10061" spans="2:2">
      <c r="B10061" s="944"/>
    </row>
    <row r="10062" spans="2:2">
      <c r="B10062" s="944"/>
    </row>
    <row r="10063" spans="2:2">
      <c r="B10063" s="944"/>
    </row>
    <row r="10064" spans="2:2">
      <c r="B10064" s="944"/>
    </row>
    <row r="10065" spans="2:2">
      <c r="B10065" s="944"/>
    </row>
    <row r="10066" spans="2:2">
      <c r="B10066" s="944"/>
    </row>
    <row r="10067" spans="2:2">
      <c r="B10067" s="944"/>
    </row>
    <row r="10068" spans="2:2">
      <c r="B10068" s="944"/>
    </row>
    <row r="10069" spans="2:2">
      <c r="B10069" s="944"/>
    </row>
    <row r="10070" spans="2:2">
      <c r="B10070" s="944"/>
    </row>
    <row r="10071" spans="2:2">
      <c r="B10071" s="944"/>
    </row>
    <row r="10072" spans="2:2">
      <c r="B10072" s="944"/>
    </row>
    <row r="10073" spans="2:2">
      <c r="B10073" s="944"/>
    </row>
    <row r="10074" spans="2:2">
      <c r="B10074" s="944"/>
    </row>
    <row r="10075" spans="2:2">
      <c r="B10075" s="944"/>
    </row>
    <row r="10076" spans="2:2">
      <c r="B10076" s="944"/>
    </row>
    <row r="10077" spans="2:2">
      <c r="B10077" s="944"/>
    </row>
    <row r="10078" spans="2:2">
      <c r="B10078" s="944"/>
    </row>
    <row r="10079" spans="2:2">
      <c r="B10079" s="944"/>
    </row>
    <row r="10080" spans="2:2">
      <c r="B10080" s="944"/>
    </row>
    <row r="10081" spans="2:2">
      <c r="B10081" s="944"/>
    </row>
    <row r="10082" spans="2:2">
      <c r="B10082" s="944"/>
    </row>
    <row r="10083" spans="2:2">
      <c r="B10083" s="944"/>
    </row>
    <row r="10084" spans="2:2">
      <c r="B10084" s="944"/>
    </row>
    <row r="10085" spans="2:2">
      <c r="B10085" s="944"/>
    </row>
    <row r="10086" spans="2:2">
      <c r="B10086" s="944"/>
    </row>
    <row r="10087" spans="2:2">
      <c r="B10087" s="944"/>
    </row>
    <row r="10088" spans="2:2">
      <c r="B10088" s="944"/>
    </row>
    <row r="10089" spans="2:2">
      <c r="B10089" s="944"/>
    </row>
    <row r="10090" spans="2:2">
      <c r="B10090" s="944"/>
    </row>
    <row r="10091" spans="2:2">
      <c r="B10091" s="944"/>
    </row>
    <row r="10092" spans="2:2">
      <c r="B10092" s="944"/>
    </row>
    <row r="10093" spans="2:2">
      <c r="B10093" s="944"/>
    </row>
    <row r="10094" spans="2:2">
      <c r="B10094" s="944"/>
    </row>
    <row r="10095" spans="2:2">
      <c r="B10095" s="944"/>
    </row>
    <row r="10096" spans="2:2">
      <c r="B10096" s="944"/>
    </row>
    <row r="10097" spans="2:2">
      <c r="B10097" s="944"/>
    </row>
    <row r="10098" spans="2:2">
      <c r="B10098" s="944"/>
    </row>
    <row r="10099" spans="2:2">
      <c r="B10099" s="944"/>
    </row>
    <row r="10100" spans="2:2">
      <c r="B10100" s="944"/>
    </row>
    <row r="10101" spans="2:2">
      <c r="B10101" s="944"/>
    </row>
    <row r="10102" spans="2:2">
      <c r="B10102" s="944"/>
    </row>
    <row r="10103" spans="2:2">
      <c r="B10103" s="944"/>
    </row>
    <row r="10104" spans="2:2">
      <c r="B10104" s="944"/>
    </row>
    <row r="10105" spans="2:2">
      <c r="B10105" s="944"/>
    </row>
    <row r="10106" spans="2:2">
      <c r="B10106" s="944"/>
    </row>
    <row r="10107" spans="2:2">
      <c r="B10107" s="944"/>
    </row>
    <row r="10108" spans="2:2">
      <c r="B10108" s="944"/>
    </row>
    <row r="10109" spans="2:2">
      <c r="B10109" s="944"/>
    </row>
    <row r="10110" spans="2:2">
      <c r="B10110" s="944"/>
    </row>
    <row r="10111" spans="2:2">
      <c r="B10111" s="944"/>
    </row>
    <row r="10112" spans="2:2">
      <c r="B10112" s="944"/>
    </row>
    <row r="10113" spans="2:2">
      <c r="B10113" s="944"/>
    </row>
    <row r="10114" spans="2:2">
      <c r="B10114" s="944"/>
    </row>
    <row r="10115" spans="2:2">
      <c r="B10115" s="944"/>
    </row>
    <row r="10116" spans="2:2">
      <c r="B10116" s="944"/>
    </row>
    <row r="10117" spans="2:2">
      <c r="B10117" s="944"/>
    </row>
    <row r="10118" spans="2:2">
      <c r="B10118" s="944"/>
    </row>
    <row r="10119" spans="2:2">
      <c r="B10119" s="944"/>
    </row>
    <row r="10120" spans="2:2">
      <c r="B10120" s="944"/>
    </row>
    <row r="10121" spans="2:2">
      <c r="B10121" s="944"/>
    </row>
    <row r="10122" spans="2:2">
      <c r="B10122" s="944"/>
    </row>
    <row r="10123" spans="2:2">
      <c r="B10123" s="944"/>
    </row>
    <row r="10124" spans="2:2">
      <c r="B10124" s="944"/>
    </row>
    <row r="10125" spans="2:2">
      <c r="B10125" s="944"/>
    </row>
    <row r="10126" spans="2:2">
      <c r="B10126" s="944"/>
    </row>
    <row r="10127" spans="2:2">
      <c r="B10127" s="944"/>
    </row>
    <row r="10128" spans="2:2">
      <c r="B10128" s="944"/>
    </row>
    <row r="10129" spans="2:2">
      <c r="B10129" s="944"/>
    </row>
    <row r="10130" spans="2:2">
      <c r="B10130" s="944"/>
    </row>
    <row r="10131" spans="2:2">
      <c r="B10131" s="944"/>
    </row>
    <row r="10132" spans="2:2">
      <c r="B10132" s="944"/>
    </row>
    <row r="10133" spans="2:2">
      <c r="B10133" s="944"/>
    </row>
    <row r="10134" spans="2:2">
      <c r="B10134" s="944"/>
    </row>
    <row r="10135" spans="2:2">
      <c r="B10135" s="944"/>
    </row>
    <row r="10136" spans="2:2">
      <c r="B10136" s="944"/>
    </row>
    <row r="10137" spans="2:2">
      <c r="B10137" s="944"/>
    </row>
    <row r="10138" spans="2:2">
      <c r="B10138" s="944"/>
    </row>
    <row r="10139" spans="2:2">
      <c r="B10139" s="944"/>
    </row>
    <row r="10140" spans="2:2">
      <c r="B10140" s="944"/>
    </row>
    <row r="10141" spans="2:2">
      <c r="B10141" s="944"/>
    </row>
    <row r="10142" spans="2:2">
      <c r="B10142" s="944"/>
    </row>
    <row r="10143" spans="2:2">
      <c r="B10143" s="944"/>
    </row>
    <row r="10144" spans="2:2">
      <c r="B10144" s="944"/>
    </row>
    <row r="10145" spans="2:2">
      <c r="B10145" s="944"/>
    </row>
    <row r="10146" spans="2:2">
      <c r="B10146" s="944"/>
    </row>
    <row r="10147" spans="2:2">
      <c r="B10147" s="944"/>
    </row>
    <row r="10148" spans="2:2">
      <c r="B10148" s="944"/>
    </row>
    <row r="10149" spans="2:2">
      <c r="B10149" s="944"/>
    </row>
    <row r="10150" spans="2:2">
      <c r="B10150" s="944"/>
    </row>
    <row r="10151" spans="2:2">
      <c r="B10151" s="944"/>
    </row>
    <row r="10152" spans="2:2">
      <c r="B10152" s="944"/>
    </row>
    <row r="10153" spans="2:2">
      <c r="B10153" s="944"/>
    </row>
    <row r="10154" spans="2:2">
      <c r="B10154" s="944"/>
    </row>
    <row r="10155" spans="2:2">
      <c r="B10155" s="944"/>
    </row>
    <row r="10156" spans="2:2">
      <c r="B10156" s="944"/>
    </row>
    <row r="10157" spans="2:2">
      <c r="B10157" s="944"/>
    </row>
    <row r="10158" spans="2:2">
      <c r="B10158" s="944"/>
    </row>
    <row r="10159" spans="2:2">
      <c r="B10159" s="944"/>
    </row>
    <row r="10160" spans="2:2">
      <c r="B10160" s="944"/>
    </row>
    <row r="10161" spans="2:2">
      <c r="B10161" s="944"/>
    </row>
    <row r="10162" spans="2:2">
      <c r="B10162" s="944"/>
    </row>
    <row r="10163" spans="2:2">
      <c r="B10163" s="944"/>
    </row>
    <row r="10164" spans="2:2">
      <c r="B10164" s="944"/>
    </row>
    <row r="10165" spans="2:2">
      <c r="B10165" s="944"/>
    </row>
    <row r="10166" spans="2:2">
      <c r="B10166" s="944"/>
    </row>
    <row r="10167" spans="2:2">
      <c r="B10167" s="944"/>
    </row>
    <row r="10168" spans="2:2">
      <c r="B10168" s="944"/>
    </row>
    <row r="10169" spans="2:2">
      <c r="B10169" s="944"/>
    </row>
    <row r="10170" spans="2:2">
      <c r="B10170" s="944"/>
    </row>
    <row r="10171" spans="2:2">
      <c r="B10171" s="944"/>
    </row>
    <row r="10172" spans="2:2">
      <c r="B10172" s="944"/>
    </row>
    <row r="10173" spans="2:2">
      <c r="B10173" s="944"/>
    </row>
    <row r="10174" spans="2:2">
      <c r="B10174" s="944"/>
    </row>
    <row r="10175" spans="2:2">
      <c r="B10175" s="944"/>
    </row>
    <row r="10176" spans="2:2">
      <c r="B10176" s="944"/>
    </row>
    <row r="10177" spans="2:2">
      <c r="B10177" s="944"/>
    </row>
    <row r="10178" spans="2:2">
      <c r="B10178" s="944"/>
    </row>
    <row r="10179" spans="2:2">
      <c r="B10179" s="944"/>
    </row>
    <row r="10180" spans="2:2">
      <c r="B10180" s="944"/>
    </row>
    <row r="10181" spans="2:2">
      <c r="B10181" s="944"/>
    </row>
    <row r="10182" spans="2:2">
      <c r="B10182" s="944"/>
    </row>
    <row r="10183" spans="2:2">
      <c r="B10183" s="944"/>
    </row>
    <row r="10184" spans="2:2">
      <c r="B10184" s="944"/>
    </row>
    <row r="10185" spans="2:2">
      <c r="B10185" s="944"/>
    </row>
    <row r="10186" spans="2:2">
      <c r="B10186" s="944"/>
    </row>
    <row r="10187" spans="2:2">
      <c r="B10187" s="944"/>
    </row>
    <row r="10188" spans="2:2">
      <c r="B10188" s="944"/>
    </row>
    <row r="10189" spans="2:2">
      <c r="B10189" s="944"/>
    </row>
    <row r="10190" spans="2:2">
      <c r="B10190" s="944"/>
    </row>
    <row r="10191" spans="2:2">
      <c r="B10191" s="944"/>
    </row>
    <row r="10192" spans="2:2">
      <c r="B10192" s="944"/>
    </row>
    <row r="10193" spans="2:2">
      <c r="B10193" s="944"/>
    </row>
    <row r="10194" spans="2:2">
      <c r="B10194" s="944"/>
    </row>
    <row r="10195" spans="2:2">
      <c r="B10195" s="944"/>
    </row>
    <row r="10196" spans="2:2">
      <c r="B10196" s="944"/>
    </row>
    <row r="10197" spans="2:2">
      <c r="B10197" s="944"/>
    </row>
    <row r="10198" spans="2:2">
      <c r="B10198" s="944"/>
    </row>
    <row r="10199" spans="2:2">
      <c r="B10199" s="944"/>
    </row>
    <row r="10200" spans="2:2">
      <c r="B10200" s="944"/>
    </row>
    <row r="10201" spans="2:2">
      <c r="B10201" s="944"/>
    </row>
    <row r="10202" spans="2:2">
      <c r="B10202" s="944"/>
    </row>
    <row r="10203" spans="2:2">
      <c r="B10203" s="944"/>
    </row>
    <row r="10204" spans="2:2">
      <c r="B10204" s="944"/>
    </row>
    <row r="10205" spans="2:2">
      <c r="B10205" s="944"/>
    </row>
    <row r="10206" spans="2:2">
      <c r="B10206" s="944"/>
    </row>
    <row r="10207" spans="2:2">
      <c r="B10207" s="944"/>
    </row>
    <row r="10208" spans="2:2">
      <c r="B10208" s="944"/>
    </row>
    <row r="10209" spans="2:2">
      <c r="B10209" s="944"/>
    </row>
    <row r="10210" spans="2:2">
      <c r="B10210" s="944"/>
    </row>
    <row r="10211" spans="2:2">
      <c r="B10211" s="944"/>
    </row>
    <row r="10212" spans="2:2">
      <c r="B10212" s="944"/>
    </row>
    <row r="10213" spans="2:2">
      <c r="B10213" s="944"/>
    </row>
    <row r="10214" spans="2:2">
      <c r="B10214" s="944"/>
    </row>
    <row r="10215" spans="2:2">
      <c r="B10215" s="944"/>
    </row>
    <row r="10216" spans="2:2">
      <c r="B10216" s="944"/>
    </row>
    <row r="10217" spans="2:2">
      <c r="B10217" s="944"/>
    </row>
    <row r="10218" spans="2:2">
      <c r="B10218" s="944"/>
    </row>
    <row r="10219" spans="2:2">
      <c r="B10219" s="944"/>
    </row>
    <row r="10220" spans="2:2">
      <c r="B10220" s="944"/>
    </row>
    <row r="10221" spans="2:2">
      <c r="B10221" s="944"/>
    </row>
    <row r="10222" spans="2:2">
      <c r="B10222" s="944"/>
    </row>
    <row r="10223" spans="2:2">
      <c r="B10223" s="944"/>
    </row>
    <row r="10224" spans="2:2">
      <c r="B10224" s="944"/>
    </row>
    <row r="10225" spans="2:2">
      <c r="B10225" s="944"/>
    </row>
    <row r="10226" spans="2:2">
      <c r="B10226" s="944"/>
    </row>
    <row r="10227" spans="2:2">
      <c r="B10227" s="944"/>
    </row>
    <row r="10228" spans="2:2">
      <c r="B10228" s="944"/>
    </row>
    <row r="10229" spans="2:2">
      <c r="B10229" s="944"/>
    </row>
    <row r="10230" spans="2:2">
      <c r="B10230" s="944"/>
    </row>
    <row r="10231" spans="2:2">
      <c r="B10231" s="944"/>
    </row>
    <row r="10232" spans="2:2">
      <c r="B10232" s="944"/>
    </row>
    <row r="10233" spans="2:2">
      <c r="B10233" s="944"/>
    </row>
    <row r="10234" spans="2:2">
      <c r="B10234" s="944"/>
    </row>
    <row r="10235" spans="2:2">
      <c r="B10235" s="944"/>
    </row>
    <row r="10236" spans="2:2">
      <c r="B10236" s="944"/>
    </row>
    <row r="10237" spans="2:2">
      <c r="B10237" s="944"/>
    </row>
    <row r="10238" spans="2:2">
      <c r="B10238" s="944"/>
    </row>
    <row r="10239" spans="2:2">
      <c r="B10239" s="944"/>
    </row>
    <row r="10240" spans="2:2">
      <c r="B10240" s="944"/>
    </row>
    <row r="10241" spans="2:2">
      <c r="B10241" s="944"/>
    </row>
    <row r="10242" spans="2:2">
      <c r="B10242" s="944"/>
    </row>
    <row r="10243" spans="2:2">
      <c r="B10243" s="944"/>
    </row>
    <row r="10244" spans="2:2">
      <c r="B10244" s="944"/>
    </row>
    <row r="10245" spans="2:2">
      <c r="B10245" s="944"/>
    </row>
    <row r="10246" spans="2:2">
      <c r="B10246" s="944"/>
    </row>
    <row r="10247" spans="2:2">
      <c r="B10247" s="944"/>
    </row>
    <row r="10248" spans="2:2">
      <c r="B10248" s="944"/>
    </row>
    <row r="10249" spans="2:2">
      <c r="B10249" s="944"/>
    </row>
    <row r="10250" spans="2:2">
      <c r="B10250" s="944"/>
    </row>
    <row r="10251" spans="2:2">
      <c r="B10251" s="944"/>
    </row>
    <row r="10252" spans="2:2">
      <c r="B10252" s="944"/>
    </row>
    <row r="10253" spans="2:2">
      <c r="B10253" s="944"/>
    </row>
    <row r="10254" spans="2:2">
      <c r="B10254" s="944"/>
    </row>
    <row r="10255" spans="2:2">
      <c r="B10255" s="944"/>
    </row>
    <row r="10256" spans="2:2">
      <c r="B10256" s="944"/>
    </row>
    <row r="10257" spans="2:2">
      <c r="B10257" s="944"/>
    </row>
    <row r="10258" spans="2:2">
      <c r="B10258" s="944"/>
    </row>
    <row r="10259" spans="2:2">
      <c r="B10259" s="944"/>
    </row>
    <row r="10260" spans="2:2">
      <c r="B10260" s="944"/>
    </row>
    <row r="10261" spans="2:2">
      <c r="B10261" s="944"/>
    </row>
    <row r="10262" spans="2:2">
      <c r="B10262" s="944"/>
    </row>
    <row r="10263" spans="2:2">
      <c r="B10263" s="944"/>
    </row>
    <row r="10264" spans="2:2">
      <c r="B10264" s="944"/>
    </row>
    <row r="10265" spans="2:2">
      <c r="B10265" s="944"/>
    </row>
    <row r="10266" spans="2:2">
      <c r="B10266" s="944"/>
    </row>
    <row r="10267" spans="2:2">
      <c r="B10267" s="944"/>
    </row>
    <row r="10268" spans="2:2">
      <c r="B10268" s="944"/>
    </row>
    <row r="10269" spans="2:2">
      <c r="B10269" s="944"/>
    </row>
    <row r="10270" spans="2:2">
      <c r="B10270" s="944"/>
    </row>
    <row r="10271" spans="2:2">
      <c r="B10271" s="944"/>
    </row>
    <row r="10272" spans="2:2">
      <c r="B10272" s="944"/>
    </row>
    <row r="10273" spans="2:2">
      <c r="B10273" s="944"/>
    </row>
    <row r="10274" spans="2:2">
      <c r="B10274" s="944"/>
    </row>
    <row r="10275" spans="2:2">
      <c r="B10275" s="944"/>
    </row>
    <row r="10276" spans="2:2">
      <c r="B10276" s="944"/>
    </row>
    <row r="10277" spans="2:2">
      <c r="B10277" s="944"/>
    </row>
    <row r="10278" spans="2:2">
      <c r="B10278" s="944"/>
    </row>
    <row r="10279" spans="2:2">
      <c r="B10279" s="944"/>
    </row>
    <row r="10280" spans="2:2">
      <c r="B10280" s="944"/>
    </row>
    <row r="10281" spans="2:2">
      <c r="B10281" s="944"/>
    </row>
    <row r="10282" spans="2:2">
      <c r="B10282" s="944"/>
    </row>
    <row r="10283" spans="2:2">
      <c r="B10283" s="944"/>
    </row>
    <row r="10284" spans="2:2">
      <c r="B10284" s="944"/>
    </row>
    <row r="10285" spans="2:2">
      <c r="B10285" s="944"/>
    </row>
    <row r="10286" spans="2:2">
      <c r="B10286" s="944"/>
    </row>
    <row r="10287" spans="2:2">
      <c r="B10287" s="944"/>
    </row>
    <row r="10288" spans="2:2">
      <c r="B10288" s="944"/>
    </row>
    <row r="10289" spans="2:2">
      <c r="B10289" s="944"/>
    </row>
    <row r="10290" spans="2:2">
      <c r="B10290" s="944"/>
    </row>
    <row r="10291" spans="2:2">
      <c r="B10291" s="944"/>
    </row>
    <row r="10292" spans="2:2">
      <c r="B10292" s="944"/>
    </row>
    <row r="10293" spans="2:2">
      <c r="B10293" s="944"/>
    </row>
    <row r="10294" spans="2:2">
      <c r="B10294" s="944"/>
    </row>
    <row r="10295" spans="2:2">
      <c r="B10295" s="944"/>
    </row>
    <row r="10296" spans="2:2">
      <c r="B10296" s="944"/>
    </row>
    <row r="10297" spans="2:2">
      <c r="B10297" s="944"/>
    </row>
    <row r="10298" spans="2:2">
      <c r="B10298" s="944"/>
    </row>
    <row r="10299" spans="2:2">
      <c r="B10299" s="944"/>
    </row>
    <row r="10300" spans="2:2">
      <c r="B10300" s="944"/>
    </row>
    <row r="10301" spans="2:2">
      <c r="B10301" s="944"/>
    </row>
    <row r="10302" spans="2:2">
      <c r="B10302" s="944"/>
    </row>
    <row r="10303" spans="2:2">
      <c r="B10303" s="944"/>
    </row>
    <row r="10304" spans="2:2">
      <c r="B10304" s="944"/>
    </row>
    <row r="10305" spans="2:2">
      <c r="B10305" s="944"/>
    </row>
    <row r="10306" spans="2:2">
      <c r="B10306" s="944"/>
    </row>
    <row r="10307" spans="2:2">
      <c r="B10307" s="944"/>
    </row>
    <row r="10308" spans="2:2">
      <c r="B10308" s="944"/>
    </row>
    <row r="10309" spans="2:2">
      <c r="B10309" s="944"/>
    </row>
    <row r="10310" spans="2:2">
      <c r="B10310" s="944"/>
    </row>
    <row r="10311" spans="2:2">
      <c r="B10311" s="944"/>
    </row>
    <row r="10312" spans="2:2">
      <c r="B10312" s="944"/>
    </row>
    <row r="10313" spans="2:2">
      <c r="B10313" s="944"/>
    </row>
    <row r="10314" spans="2:2">
      <c r="B10314" s="944"/>
    </row>
    <row r="10315" spans="2:2">
      <c r="B10315" s="944"/>
    </row>
    <row r="10316" spans="2:2">
      <c r="B10316" s="944"/>
    </row>
    <row r="10317" spans="2:2">
      <c r="B10317" s="944"/>
    </row>
    <row r="10318" spans="2:2">
      <c r="B10318" s="944"/>
    </row>
    <row r="10319" spans="2:2">
      <c r="B10319" s="944"/>
    </row>
    <row r="10320" spans="2:2">
      <c r="B10320" s="944"/>
    </row>
    <row r="10321" spans="2:2">
      <c r="B10321" s="944"/>
    </row>
    <row r="10322" spans="2:2">
      <c r="B10322" s="944"/>
    </row>
    <row r="10323" spans="2:2">
      <c r="B10323" s="944"/>
    </row>
    <row r="10324" spans="2:2">
      <c r="B10324" s="944"/>
    </row>
    <row r="10325" spans="2:2">
      <c r="B10325" s="944"/>
    </row>
    <row r="10326" spans="2:2">
      <c r="B10326" s="944"/>
    </row>
    <row r="10327" spans="2:2">
      <c r="B10327" s="944"/>
    </row>
    <row r="10328" spans="2:2">
      <c r="B10328" s="944"/>
    </row>
    <row r="10329" spans="2:2">
      <c r="B10329" s="944"/>
    </row>
    <row r="10330" spans="2:2">
      <c r="B10330" s="944"/>
    </row>
    <row r="10331" spans="2:2">
      <c r="B10331" s="944"/>
    </row>
    <row r="10332" spans="2:2">
      <c r="B10332" s="944"/>
    </row>
    <row r="10333" spans="2:2">
      <c r="B10333" s="944"/>
    </row>
    <row r="10334" spans="2:2">
      <c r="B10334" s="944"/>
    </row>
    <row r="10335" spans="2:2">
      <c r="B10335" s="944"/>
    </row>
    <row r="10336" spans="2:2">
      <c r="B10336" s="944"/>
    </row>
    <row r="10337" spans="2:2">
      <c r="B10337" s="944"/>
    </row>
    <row r="10338" spans="2:2">
      <c r="B10338" s="944"/>
    </row>
    <row r="10339" spans="2:2">
      <c r="B10339" s="944"/>
    </row>
    <row r="10340" spans="2:2">
      <c r="B10340" s="944"/>
    </row>
    <row r="10341" spans="2:2">
      <c r="B10341" s="944"/>
    </row>
    <row r="10342" spans="2:2">
      <c r="B10342" s="944"/>
    </row>
    <row r="10343" spans="2:2">
      <c r="B10343" s="944"/>
    </row>
    <row r="10344" spans="2:2">
      <c r="B10344" s="944"/>
    </row>
    <row r="10345" spans="2:2">
      <c r="B10345" s="944"/>
    </row>
    <row r="10346" spans="2:2">
      <c r="B10346" s="944"/>
    </row>
    <row r="10347" spans="2:2">
      <c r="B10347" s="944"/>
    </row>
    <row r="10348" spans="2:2">
      <c r="B10348" s="944"/>
    </row>
    <row r="10349" spans="2:2">
      <c r="B10349" s="944"/>
    </row>
    <row r="10350" spans="2:2">
      <c r="B10350" s="944"/>
    </row>
    <row r="10351" spans="2:2">
      <c r="B10351" s="944"/>
    </row>
    <row r="10352" spans="2:2">
      <c r="B10352" s="944"/>
    </row>
    <row r="10353" spans="2:2">
      <c r="B10353" s="944"/>
    </row>
    <row r="10354" spans="2:2">
      <c r="B10354" s="944"/>
    </row>
    <row r="10355" spans="2:2">
      <c r="B10355" s="944"/>
    </row>
    <row r="10356" spans="2:2">
      <c r="B10356" s="944"/>
    </row>
    <row r="10357" spans="2:2">
      <c r="B10357" s="944"/>
    </row>
    <row r="10358" spans="2:2">
      <c r="B10358" s="944"/>
    </row>
    <row r="10359" spans="2:2">
      <c r="B10359" s="944"/>
    </row>
    <row r="10360" spans="2:2">
      <c r="B10360" s="944"/>
    </row>
    <row r="10361" spans="2:2">
      <c r="B10361" s="944"/>
    </row>
    <row r="10362" spans="2:2">
      <c r="B10362" s="944"/>
    </row>
    <row r="10363" spans="2:2">
      <c r="B10363" s="944"/>
    </row>
    <row r="10364" spans="2:2">
      <c r="B10364" s="944"/>
    </row>
    <row r="10365" spans="2:2">
      <c r="B10365" s="944"/>
    </row>
    <row r="10366" spans="2:2">
      <c r="B10366" s="944"/>
    </row>
    <row r="10367" spans="2:2">
      <c r="B10367" s="944"/>
    </row>
    <row r="10368" spans="2:2">
      <c r="B10368" s="944"/>
    </row>
    <row r="10369" spans="2:2">
      <c r="B10369" s="944"/>
    </row>
    <row r="10370" spans="2:2">
      <c r="B10370" s="944"/>
    </row>
    <row r="10371" spans="2:2">
      <c r="B10371" s="944"/>
    </row>
    <row r="10372" spans="2:2">
      <c r="B10372" s="944"/>
    </row>
    <row r="10373" spans="2:2">
      <c r="B10373" s="944"/>
    </row>
    <row r="10374" spans="2:2">
      <c r="B10374" s="944"/>
    </row>
    <row r="10375" spans="2:2">
      <c r="B10375" s="944"/>
    </row>
    <row r="10376" spans="2:2">
      <c r="B10376" s="944"/>
    </row>
    <row r="10377" spans="2:2">
      <c r="B10377" s="944"/>
    </row>
    <row r="10378" spans="2:2">
      <c r="B10378" s="944"/>
    </row>
    <row r="10379" spans="2:2">
      <c r="B10379" s="944"/>
    </row>
    <row r="10380" spans="2:2">
      <c r="B10380" s="944"/>
    </row>
    <row r="10381" spans="2:2">
      <c r="B10381" s="944"/>
    </row>
    <row r="10382" spans="2:2">
      <c r="B10382" s="944"/>
    </row>
    <row r="10383" spans="2:2">
      <c r="B10383" s="944"/>
    </row>
    <row r="10384" spans="2:2">
      <c r="B10384" s="944"/>
    </row>
    <row r="10385" spans="2:2">
      <c r="B10385" s="944"/>
    </row>
    <row r="10386" spans="2:2">
      <c r="B10386" s="944"/>
    </row>
    <row r="10387" spans="2:2">
      <c r="B10387" s="944"/>
    </row>
    <row r="10388" spans="2:2">
      <c r="B10388" s="944"/>
    </row>
    <row r="10389" spans="2:2">
      <c r="B10389" s="944"/>
    </row>
    <row r="10390" spans="2:2">
      <c r="B10390" s="944"/>
    </row>
    <row r="10391" spans="2:2">
      <c r="B10391" s="944"/>
    </row>
    <row r="10392" spans="2:2">
      <c r="B10392" s="944"/>
    </row>
    <row r="10393" spans="2:2">
      <c r="B10393" s="944"/>
    </row>
    <row r="10394" spans="2:2">
      <c r="B10394" s="944"/>
    </row>
    <row r="10395" spans="2:2">
      <c r="B10395" s="944"/>
    </row>
    <row r="10396" spans="2:2">
      <c r="B10396" s="944"/>
    </row>
    <row r="10397" spans="2:2">
      <c r="B10397" s="944"/>
    </row>
    <row r="10398" spans="2:2">
      <c r="B10398" s="944"/>
    </row>
    <row r="10399" spans="2:2">
      <c r="B10399" s="944"/>
    </row>
    <row r="10400" spans="2:2">
      <c r="B10400" s="944"/>
    </row>
    <row r="10401" spans="2:2">
      <c r="B10401" s="944"/>
    </row>
    <row r="10402" spans="2:2">
      <c r="B10402" s="944"/>
    </row>
    <row r="10403" spans="2:2">
      <c r="B10403" s="944"/>
    </row>
    <row r="10404" spans="2:2">
      <c r="B10404" s="944"/>
    </row>
    <row r="10405" spans="2:2">
      <c r="B10405" s="944"/>
    </row>
    <row r="10406" spans="2:2">
      <c r="B10406" s="944"/>
    </row>
    <row r="10407" spans="2:2">
      <c r="B10407" s="944"/>
    </row>
    <row r="10408" spans="2:2">
      <c r="B10408" s="944"/>
    </row>
    <row r="10409" spans="2:2">
      <c r="B10409" s="944"/>
    </row>
    <row r="10410" spans="2:2">
      <c r="B10410" s="944"/>
    </row>
    <row r="10411" spans="2:2">
      <c r="B10411" s="944"/>
    </row>
    <row r="10412" spans="2:2">
      <c r="B10412" s="944"/>
    </row>
    <row r="10413" spans="2:2">
      <c r="B10413" s="944"/>
    </row>
    <row r="10414" spans="2:2">
      <c r="B10414" s="944"/>
    </row>
    <row r="10415" spans="2:2">
      <c r="B10415" s="944"/>
    </row>
    <row r="10416" spans="2:2">
      <c r="B10416" s="944"/>
    </row>
    <row r="10417" spans="2:2">
      <c r="B10417" s="944"/>
    </row>
    <row r="10418" spans="2:2">
      <c r="B10418" s="944"/>
    </row>
    <row r="10419" spans="2:2">
      <c r="B10419" s="944"/>
    </row>
    <row r="10420" spans="2:2">
      <c r="B10420" s="944"/>
    </row>
    <row r="10421" spans="2:2">
      <c r="B10421" s="944"/>
    </row>
    <row r="10422" spans="2:2">
      <c r="B10422" s="944"/>
    </row>
    <row r="10423" spans="2:2">
      <c r="B10423" s="944"/>
    </row>
    <row r="10424" spans="2:2">
      <c r="B10424" s="944"/>
    </row>
    <row r="10425" spans="2:2">
      <c r="B10425" s="944"/>
    </row>
    <row r="10426" spans="2:2">
      <c r="B10426" s="944"/>
    </row>
    <row r="10427" spans="2:2">
      <c r="B10427" s="944"/>
    </row>
    <row r="10428" spans="2:2">
      <c r="B10428" s="944"/>
    </row>
    <row r="10429" spans="2:2">
      <c r="B10429" s="944"/>
    </row>
    <row r="10430" spans="2:2">
      <c r="B10430" s="944"/>
    </row>
    <row r="10431" spans="2:2">
      <c r="B10431" s="944"/>
    </row>
    <row r="10432" spans="2:2">
      <c r="B10432" s="944"/>
    </row>
    <row r="10433" spans="2:2">
      <c r="B10433" s="944"/>
    </row>
    <row r="10434" spans="2:2">
      <c r="B10434" s="944"/>
    </row>
    <row r="10435" spans="2:2">
      <c r="B10435" s="944"/>
    </row>
    <row r="10436" spans="2:2">
      <c r="B10436" s="944"/>
    </row>
    <row r="10437" spans="2:2">
      <c r="B10437" s="944"/>
    </row>
    <row r="10438" spans="2:2">
      <c r="B10438" s="944"/>
    </row>
    <row r="10439" spans="2:2">
      <c r="B10439" s="944"/>
    </row>
    <row r="10440" spans="2:2">
      <c r="B10440" s="944"/>
    </row>
    <row r="10441" spans="2:2">
      <c r="B10441" s="944"/>
    </row>
    <row r="10442" spans="2:2">
      <c r="B10442" s="944"/>
    </row>
    <row r="10443" spans="2:2">
      <c r="B10443" s="944"/>
    </row>
    <row r="10444" spans="2:2">
      <c r="B10444" s="944"/>
    </row>
    <row r="10445" spans="2:2">
      <c r="B10445" s="944"/>
    </row>
    <row r="10446" spans="2:2">
      <c r="B10446" s="944"/>
    </row>
    <row r="10447" spans="2:2">
      <c r="B10447" s="944"/>
    </row>
    <row r="10448" spans="2:2">
      <c r="B10448" s="944"/>
    </row>
    <row r="10449" spans="2:2">
      <c r="B10449" s="944"/>
    </row>
    <row r="10450" spans="2:2">
      <c r="B10450" s="944"/>
    </row>
    <row r="10451" spans="2:2">
      <c r="B10451" s="944"/>
    </row>
    <row r="10452" spans="2:2">
      <c r="B10452" s="944"/>
    </row>
    <row r="10453" spans="2:2">
      <c r="B10453" s="944"/>
    </row>
    <row r="10454" spans="2:2">
      <c r="B10454" s="944"/>
    </row>
    <row r="10455" spans="2:2">
      <c r="B10455" s="944"/>
    </row>
    <row r="10456" spans="2:2">
      <c r="B10456" s="944"/>
    </row>
    <row r="10457" spans="2:2">
      <c r="B10457" s="944"/>
    </row>
    <row r="10458" spans="2:2">
      <c r="B10458" s="944"/>
    </row>
    <row r="10459" spans="2:2">
      <c r="B10459" s="944"/>
    </row>
    <row r="10460" spans="2:2">
      <c r="B10460" s="944"/>
    </row>
    <row r="10461" spans="2:2">
      <c r="B10461" s="944"/>
    </row>
    <row r="10462" spans="2:2">
      <c r="B10462" s="944"/>
    </row>
    <row r="10463" spans="2:2">
      <c r="B10463" s="944"/>
    </row>
    <row r="10464" spans="2:2">
      <c r="B10464" s="944"/>
    </row>
    <row r="10465" spans="2:2">
      <c r="B10465" s="944"/>
    </row>
    <row r="10466" spans="2:2">
      <c r="B10466" s="944"/>
    </row>
    <row r="10467" spans="2:2">
      <c r="B10467" s="944"/>
    </row>
    <row r="10468" spans="2:2">
      <c r="B10468" s="944"/>
    </row>
    <row r="10469" spans="2:2">
      <c r="B10469" s="944"/>
    </row>
    <row r="10470" spans="2:2">
      <c r="B10470" s="944"/>
    </row>
    <row r="10471" spans="2:2">
      <c r="B10471" s="944"/>
    </row>
    <row r="10472" spans="2:2">
      <c r="B10472" s="944"/>
    </row>
    <row r="10473" spans="2:2">
      <c r="B10473" s="944"/>
    </row>
    <row r="10474" spans="2:2">
      <c r="B10474" s="944"/>
    </row>
    <row r="10475" spans="2:2">
      <c r="B10475" s="944"/>
    </row>
    <row r="10476" spans="2:2">
      <c r="B10476" s="944"/>
    </row>
    <row r="10477" spans="2:2">
      <c r="B10477" s="944"/>
    </row>
    <row r="10478" spans="2:2">
      <c r="B10478" s="944"/>
    </row>
    <row r="10479" spans="2:2">
      <c r="B10479" s="944"/>
    </row>
    <row r="10480" spans="2:2">
      <c r="B10480" s="944"/>
    </row>
    <row r="10481" spans="2:2">
      <c r="B10481" s="944"/>
    </row>
    <row r="10482" spans="2:2">
      <c r="B10482" s="944"/>
    </row>
    <row r="10483" spans="2:2">
      <c r="B10483" s="944"/>
    </row>
    <row r="10484" spans="2:2">
      <c r="B10484" s="944"/>
    </row>
    <row r="10485" spans="2:2">
      <c r="B10485" s="944"/>
    </row>
    <row r="10486" spans="2:2">
      <c r="B10486" s="944"/>
    </row>
    <row r="10487" spans="2:2">
      <c r="B10487" s="944"/>
    </row>
    <row r="10488" spans="2:2">
      <c r="B10488" s="944"/>
    </row>
    <row r="10489" spans="2:2">
      <c r="B10489" s="944"/>
    </row>
    <row r="10490" spans="2:2">
      <c r="B10490" s="944"/>
    </row>
    <row r="10491" spans="2:2">
      <c r="B10491" s="944"/>
    </row>
    <row r="10492" spans="2:2">
      <c r="B10492" s="944"/>
    </row>
    <row r="10493" spans="2:2">
      <c r="B10493" s="944"/>
    </row>
    <row r="10494" spans="2:2">
      <c r="B10494" s="944"/>
    </row>
    <row r="10495" spans="2:2">
      <c r="B10495" s="944"/>
    </row>
    <row r="10496" spans="2:2">
      <c r="B10496" s="944"/>
    </row>
    <row r="10497" spans="2:2">
      <c r="B10497" s="944"/>
    </row>
    <row r="10498" spans="2:2">
      <c r="B10498" s="944"/>
    </row>
    <row r="10499" spans="2:2">
      <c r="B10499" s="944"/>
    </row>
    <row r="10500" spans="2:2">
      <c r="B10500" s="944"/>
    </row>
    <row r="10501" spans="2:2">
      <c r="B10501" s="944"/>
    </row>
    <row r="10502" spans="2:2">
      <c r="B10502" s="944"/>
    </row>
    <row r="10503" spans="2:2">
      <c r="B10503" s="944"/>
    </row>
    <row r="10504" spans="2:2">
      <c r="B10504" s="944"/>
    </row>
    <row r="10505" spans="2:2">
      <c r="B10505" s="944"/>
    </row>
    <row r="10506" spans="2:2">
      <c r="B10506" s="944"/>
    </row>
    <row r="10507" spans="2:2">
      <c r="B10507" s="944"/>
    </row>
    <row r="10508" spans="2:2">
      <c r="B10508" s="944"/>
    </row>
    <row r="10509" spans="2:2">
      <c r="B10509" s="944"/>
    </row>
    <row r="10510" spans="2:2">
      <c r="B10510" s="944"/>
    </row>
    <row r="10511" spans="2:2">
      <c r="B10511" s="944"/>
    </row>
    <row r="10512" spans="2:2">
      <c r="B10512" s="944"/>
    </row>
    <row r="10513" spans="2:2">
      <c r="B10513" s="944"/>
    </row>
    <row r="10514" spans="2:2">
      <c r="B10514" s="944"/>
    </row>
    <row r="10515" spans="2:2">
      <c r="B10515" s="944"/>
    </row>
    <row r="10516" spans="2:2">
      <c r="B10516" s="944"/>
    </row>
    <row r="10517" spans="2:2">
      <c r="B10517" s="944"/>
    </row>
    <row r="10518" spans="2:2">
      <c r="B10518" s="944"/>
    </row>
    <row r="10519" spans="2:2">
      <c r="B10519" s="944"/>
    </row>
    <row r="10520" spans="2:2">
      <c r="B10520" s="944"/>
    </row>
    <row r="10521" spans="2:2">
      <c r="B10521" s="944"/>
    </row>
    <row r="10522" spans="2:2">
      <c r="B10522" s="944"/>
    </row>
    <row r="10523" spans="2:2">
      <c r="B10523" s="944"/>
    </row>
    <row r="10524" spans="2:2">
      <c r="B10524" s="944"/>
    </row>
    <row r="10525" spans="2:2">
      <c r="B10525" s="944"/>
    </row>
    <row r="10526" spans="2:2">
      <c r="B10526" s="944"/>
    </row>
    <row r="10527" spans="2:2">
      <c r="B10527" s="944"/>
    </row>
    <row r="10528" spans="2:2">
      <c r="B10528" s="944"/>
    </row>
    <row r="10529" spans="2:2">
      <c r="B10529" s="944"/>
    </row>
    <row r="10530" spans="2:2">
      <c r="B10530" s="944"/>
    </row>
    <row r="10531" spans="2:2">
      <c r="B10531" s="944"/>
    </row>
    <row r="10532" spans="2:2">
      <c r="B10532" s="944"/>
    </row>
    <row r="10533" spans="2:2">
      <c r="B10533" s="944"/>
    </row>
    <row r="10534" spans="2:2">
      <c r="B10534" s="944"/>
    </row>
    <row r="10535" spans="2:2">
      <c r="B10535" s="944"/>
    </row>
    <row r="10536" spans="2:2">
      <c r="B10536" s="944"/>
    </row>
    <row r="10537" spans="2:2">
      <c r="B10537" s="944"/>
    </row>
    <row r="10538" spans="2:2">
      <c r="B10538" s="944"/>
    </row>
    <row r="10539" spans="2:2">
      <c r="B10539" s="944"/>
    </row>
    <row r="10540" spans="2:2">
      <c r="B10540" s="944"/>
    </row>
    <row r="10541" spans="2:2">
      <c r="B10541" s="944"/>
    </row>
    <row r="10542" spans="2:2">
      <c r="B10542" s="944"/>
    </row>
    <row r="10543" spans="2:2">
      <c r="B10543" s="944"/>
    </row>
    <row r="10544" spans="2:2">
      <c r="B10544" s="944"/>
    </row>
    <row r="10545" spans="2:2">
      <c r="B10545" s="944"/>
    </row>
    <row r="10546" spans="2:2">
      <c r="B10546" s="944"/>
    </row>
    <row r="10547" spans="2:2">
      <c r="B10547" s="944"/>
    </row>
    <row r="10548" spans="2:2">
      <c r="B10548" s="944"/>
    </row>
    <row r="10549" spans="2:2">
      <c r="B10549" s="944"/>
    </row>
    <row r="10550" spans="2:2">
      <c r="B10550" s="944"/>
    </row>
    <row r="10551" spans="2:2">
      <c r="B10551" s="944"/>
    </row>
    <row r="10552" spans="2:2">
      <c r="B10552" s="944"/>
    </row>
    <row r="10553" spans="2:2">
      <c r="B10553" s="944"/>
    </row>
    <row r="10554" spans="2:2">
      <c r="B10554" s="944"/>
    </row>
    <row r="10555" spans="2:2">
      <c r="B10555" s="944"/>
    </row>
    <row r="10556" spans="2:2">
      <c r="B10556" s="944"/>
    </row>
    <row r="10557" spans="2:2">
      <c r="B10557" s="944"/>
    </row>
    <row r="10558" spans="2:2">
      <c r="B10558" s="944"/>
    </row>
    <row r="10559" spans="2:2">
      <c r="B10559" s="944"/>
    </row>
    <row r="10560" spans="2:2">
      <c r="B10560" s="944"/>
    </row>
    <row r="10561" spans="2:2">
      <c r="B10561" s="944"/>
    </row>
    <row r="10562" spans="2:2">
      <c r="B10562" s="944"/>
    </row>
    <row r="10563" spans="2:2">
      <c r="B10563" s="944"/>
    </row>
    <row r="10564" spans="2:2">
      <c r="B10564" s="944"/>
    </row>
    <row r="10565" spans="2:2">
      <c r="B10565" s="944"/>
    </row>
    <row r="10566" spans="2:2">
      <c r="B10566" s="944"/>
    </row>
    <row r="10567" spans="2:2">
      <c r="B10567" s="944"/>
    </row>
    <row r="10568" spans="2:2">
      <c r="B10568" s="944"/>
    </row>
    <row r="10569" spans="2:2">
      <c r="B10569" s="944"/>
    </row>
    <row r="10570" spans="2:2">
      <c r="B10570" s="944"/>
    </row>
    <row r="10571" spans="2:2">
      <c r="B10571" s="944"/>
    </row>
    <row r="10572" spans="2:2">
      <c r="B10572" s="944"/>
    </row>
    <row r="10573" spans="2:2">
      <c r="B10573" s="944"/>
    </row>
    <row r="10574" spans="2:2">
      <c r="B10574" s="944"/>
    </row>
    <row r="10575" spans="2:2">
      <c r="B10575" s="944"/>
    </row>
    <row r="10576" spans="2:2">
      <c r="B10576" s="944"/>
    </row>
    <row r="10577" spans="2:2">
      <c r="B10577" s="944"/>
    </row>
    <row r="10578" spans="2:2">
      <c r="B10578" s="944"/>
    </row>
    <row r="10579" spans="2:2">
      <c r="B10579" s="944"/>
    </row>
    <row r="10580" spans="2:2">
      <c r="B10580" s="944"/>
    </row>
    <row r="10581" spans="2:2">
      <c r="B10581" s="944"/>
    </row>
    <row r="10582" spans="2:2">
      <c r="B10582" s="944"/>
    </row>
    <row r="10583" spans="2:2">
      <c r="B10583" s="944"/>
    </row>
    <row r="10584" spans="2:2">
      <c r="B10584" s="944"/>
    </row>
    <row r="10585" spans="2:2">
      <c r="B10585" s="944"/>
    </row>
    <row r="10586" spans="2:2">
      <c r="B10586" s="944"/>
    </row>
    <row r="10587" spans="2:2">
      <c r="B10587" s="944"/>
    </row>
    <row r="10588" spans="2:2">
      <c r="B10588" s="944"/>
    </row>
    <row r="10589" spans="2:2">
      <c r="B10589" s="944"/>
    </row>
    <row r="10590" spans="2:2">
      <c r="B10590" s="944"/>
    </row>
    <row r="10591" spans="2:2">
      <c r="B10591" s="944"/>
    </row>
    <row r="10592" spans="2:2">
      <c r="B10592" s="944"/>
    </row>
    <row r="10593" spans="2:2">
      <c r="B10593" s="944"/>
    </row>
    <row r="10594" spans="2:2">
      <c r="B10594" s="944"/>
    </row>
    <row r="10595" spans="2:2">
      <c r="B10595" s="944"/>
    </row>
    <row r="10596" spans="2:2">
      <c r="B10596" s="944"/>
    </row>
    <row r="10597" spans="2:2">
      <c r="B10597" s="944"/>
    </row>
    <row r="10598" spans="2:2">
      <c r="B10598" s="944"/>
    </row>
    <row r="10599" spans="2:2">
      <c r="B10599" s="944"/>
    </row>
    <row r="10600" spans="2:2">
      <c r="B10600" s="944"/>
    </row>
    <row r="10601" spans="2:2">
      <c r="B10601" s="944"/>
    </row>
    <row r="10602" spans="2:2">
      <c r="B10602" s="944"/>
    </row>
    <row r="10603" spans="2:2">
      <c r="B10603" s="944"/>
    </row>
    <row r="10604" spans="2:2">
      <c r="B10604" s="944"/>
    </row>
    <row r="10605" spans="2:2">
      <c r="B10605" s="944"/>
    </row>
    <row r="10606" spans="2:2">
      <c r="B10606" s="944"/>
    </row>
    <row r="10607" spans="2:2">
      <c r="B10607" s="944"/>
    </row>
    <row r="10608" spans="2:2">
      <c r="B10608" s="944"/>
    </row>
    <row r="10609" spans="2:2">
      <c r="B10609" s="944"/>
    </row>
    <row r="10610" spans="2:2">
      <c r="B10610" s="944"/>
    </row>
    <row r="10611" spans="2:2">
      <c r="B10611" s="944"/>
    </row>
    <row r="10612" spans="2:2">
      <c r="B10612" s="944"/>
    </row>
    <row r="10613" spans="2:2">
      <c r="B10613" s="944"/>
    </row>
    <row r="10614" spans="2:2">
      <c r="B10614" s="944"/>
    </row>
    <row r="10615" spans="2:2">
      <c r="B10615" s="944"/>
    </row>
    <row r="10616" spans="2:2">
      <c r="B10616" s="944"/>
    </row>
    <row r="10617" spans="2:2">
      <c r="B10617" s="944"/>
    </row>
    <row r="10618" spans="2:2">
      <c r="B10618" s="944"/>
    </row>
    <row r="10619" spans="2:2">
      <c r="B10619" s="944"/>
    </row>
    <row r="10620" spans="2:2">
      <c r="B10620" s="944"/>
    </row>
    <row r="10621" spans="2:2">
      <c r="B10621" s="944"/>
    </row>
    <row r="10622" spans="2:2">
      <c r="B10622" s="944"/>
    </row>
    <row r="10623" spans="2:2">
      <c r="B10623" s="944"/>
    </row>
    <row r="10624" spans="2:2">
      <c r="B10624" s="944"/>
    </row>
    <row r="10625" spans="2:2">
      <c r="B10625" s="944"/>
    </row>
    <row r="10626" spans="2:2">
      <c r="B10626" s="944"/>
    </row>
    <row r="10627" spans="2:2">
      <c r="B10627" s="944"/>
    </row>
    <row r="10628" spans="2:2">
      <c r="B10628" s="944"/>
    </row>
    <row r="10629" spans="2:2">
      <c r="B10629" s="944"/>
    </row>
    <row r="10630" spans="2:2">
      <c r="B10630" s="944"/>
    </row>
    <row r="10631" spans="2:2">
      <c r="B10631" s="944"/>
    </row>
    <row r="10632" spans="2:2">
      <c r="B10632" s="944"/>
    </row>
    <row r="10633" spans="2:2">
      <c r="B10633" s="944"/>
    </row>
    <row r="10634" spans="2:2">
      <c r="B10634" s="944"/>
    </row>
    <row r="10635" spans="2:2">
      <c r="B10635" s="944"/>
    </row>
    <row r="10636" spans="2:2">
      <c r="B10636" s="944"/>
    </row>
    <row r="10637" spans="2:2">
      <c r="B10637" s="944"/>
    </row>
    <row r="10638" spans="2:2">
      <c r="B10638" s="944"/>
    </row>
    <row r="10639" spans="2:2">
      <c r="B10639" s="944"/>
    </row>
    <row r="10640" spans="2:2">
      <c r="B10640" s="944"/>
    </row>
    <row r="10641" spans="2:2">
      <c r="B10641" s="944"/>
    </row>
    <row r="10642" spans="2:2">
      <c r="B10642" s="944"/>
    </row>
    <row r="10643" spans="2:2">
      <c r="B10643" s="944"/>
    </row>
    <row r="10644" spans="2:2">
      <c r="B10644" s="944"/>
    </row>
    <row r="10645" spans="2:2">
      <c r="B10645" s="944"/>
    </row>
    <row r="10646" spans="2:2">
      <c r="B10646" s="944"/>
    </row>
    <row r="10647" spans="2:2">
      <c r="B10647" s="944"/>
    </row>
    <row r="10648" spans="2:2">
      <c r="B10648" s="944"/>
    </row>
    <row r="10649" spans="2:2">
      <c r="B10649" s="944"/>
    </row>
    <row r="10650" spans="2:2">
      <c r="B10650" s="944"/>
    </row>
    <row r="10651" spans="2:2">
      <c r="B10651" s="944"/>
    </row>
    <row r="10652" spans="2:2">
      <c r="B10652" s="944"/>
    </row>
    <row r="10653" spans="2:2">
      <c r="B10653" s="944"/>
    </row>
    <row r="10654" spans="2:2">
      <c r="B10654" s="944"/>
    </row>
    <row r="10655" spans="2:2">
      <c r="B10655" s="944"/>
    </row>
    <row r="10656" spans="2:2">
      <c r="B10656" s="944"/>
    </row>
    <row r="10657" spans="2:2">
      <c r="B10657" s="944"/>
    </row>
    <row r="10658" spans="2:2">
      <c r="B10658" s="944"/>
    </row>
    <row r="10659" spans="2:2">
      <c r="B10659" s="944"/>
    </row>
    <row r="10660" spans="2:2">
      <c r="B10660" s="944"/>
    </row>
    <row r="10661" spans="2:2">
      <c r="B10661" s="944"/>
    </row>
    <row r="10662" spans="2:2">
      <c r="B10662" s="944"/>
    </row>
    <row r="10663" spans="2:2">
      <c r="B10663" s="944"/>
    </row>
    <row r="10664" spans="2:2">
      <c r="B10664" s="944"/>
    </row>
    <row r="10665" spans="2:2">
      <c r="B10665" s="944"/>
    </row>
    <row r="10666" spans="2:2">
      <c r="B10666" s="944"/>
    </row>
    <row r="10667" spans="2:2">
      <c r="B10667" s="944"/>
    </row>
    <row r="10668" spans="2:2">
      <c r="B10668" s="944"/>
    </row>
    <row r="10669" spans="2:2">
      <c r="B10669" s="944"/>
    </row>
    <row r="10670" spans="2:2">
      <c r="B10670" s="944"/>
    </row>
    <row r="10671" spans="2:2">
      <c r="B10671" s="944"/>
    </row>
    <row r="10672" spans="2:2">
      <c r="B10672" s="944"/>
    </row>
    <row r="10673" spans="2:2">
      <c r="B10673" s="944"/>
    </row>
    <row r="10674" spans="2:2">
      <c r="B10674" s="944"/>
    </row>
    <row r="10675" spans="2:2">
      <c r="B10675" s="944"/>
    </row>
    <row r="10676" spans="2:2">
      <c r="B10676" s="944"/>
    </row>
    <row r="10677" spans="2:2">
      <c r="B10677" s="944"/>
    </row>
    <row r="10678" spans="2:2">
      <c r="B10678" s="944"/>
    </row>
    <row r="10679" spans="2:2">
      <c r="B10679" s="944"/>
    </row>
    <row r="10680" spans="2:2">
      <c r="B10680" s="944"/>
    </row>
    <row r="10681" spans="2:2">
      <c r="B10681" s="944"/>
    </row>
    <row r="10682" spans="2:2">
      <c r="B10682" s="944"/>
    </row>
    <row r="10683" spans="2:2">
      <c r="B10683" s="944"/>
    </row>
    <row r="10684" spans="2:2">
      <c r="B10684" s="944"/>
    </row>
    <row r="10685" spans="2:2">
      <c r="B10685" s="944"/>
    </row>
    <row r="10686" spans="2:2">
      <c r="B10686" s="944"/>
    </row>
    <row r="10687" spans="2:2">
      <c r="B10687" s="944"/>
    </row>
    <row r="10688" spans="2:2">
      <c r="B10688" s="944"/>
    </row>
    <row r="10689" spans="2:2">
      <c r="B10689" s="944"/>
    </row>
    <row r="10690" spans="2:2">
      <c r="B10690" s="944"/>
    </row>
    <row r="10691" spans="2:2">
      <c r="B10691" s="944"/>
    </row>
    <row r="10692" spans="2:2">
      <c r="B10692" s="944"/>
    </row>
    <row r="10693" spans="2:2">
      <c r="B10693" s="944"/>
    </row>
    <row r="10694" spans="2:2">
      <c r="B10694" s="944"/>
    </row>
    <row r="10695" spans="2:2">
      <c r="B10695" s="944"/>
    </row>
    <row r="10696" spans="2:2">
      <c r="B10696" s="944"/>
    </row>
    <row r="10697" spans="2:2">
      <c r="B10697" s="944"/>
    </row>
    <row r="10698" spans="2:2">
      <c r="B10698" s="944"/>
    </row>
    <row r="10699" spans="2:2">
      <c r="B10699" s="944"/>
    </row>
    <row r="10700" spans="2:2">
      <c r="B10700" s="944"/>
    </row>
    <row r="10701" spans="2:2">
      <c r="B10701" s="944"/>
    </row>
    <row r="10702" spans="2:2">
      <c r="B10702" s="944"/>
    </row>
    <row r="10703" spans="2:2">
      <c r="B10703" s="944"/>
    </row>
    <row r="10704" spans="2:2">
      <c r="B10704" s="944"/>
    </row>
    <row r="10705" spans="2:2">
      <c r="B10705" s="944"/>
    </row>
    <row r="10706" spans="2:2">
      <c r="B10706" s="944"/>
    </row>
    <row r="10707" spans="2:2">
      <c r="B10707" s="944"/>
    </row>
    <row r="10708" spans="2:2">
      <c r="B10708" s="944"/>
    </row>
    <row r="10709" spans="2:2">
      <c r="B10709" s="944"/>
    </row>
    <row r="10710" spans="2:2">
      <c r="B10710" s="944"/>
    </row>
    <row r="10711" spans="2:2">
      <c r="B10711" s="944"/>
    </row>
    <row r="10712" spans="2:2">
      <c r="B10712" s="944"/>
    </row>
    <row r="10713" spans="2:2">
      <c r="B10713" s="944"/>
    </row>
    <row r="10714" spans="2:2">
      <c r="B10714" s="944"/>
    </row>
    <row r="10715" spans="2:2">
      <c r="B10715" s="944"/>
    </row>
    <row r="10716" spans="2:2">
      <c r="B10716" s="944"/>
    </row>
    <row r="10717" spans="2:2">
      <c r="B10717" s="944"/>
    </row>
    <row r="10718" spans="2:2">
      <c r="B10718" s="944"/>
    </row>
    <row r="10719" spans="2:2">
      <c r="B10719" s="944"/>
    </row>
    <row r="10720" spans="2:2">
      <c r="B10720" s="944"/>
    </row>
    <row r="10721" spans="2:2">
      <c r="B10721" s="944"/>
    </row>
    <row r="10722" spans="2:2">
      <c r="B10722" s="944"/>
    </row>
    <row r="10723" spans="2:2">
      <c r="B10723" s="944"/>
    </row>
    <row r="10724" spans="2:2">
      <c r="B10724" s="944"/>
    </row>
    <row r="10725" spans="2:2">
      <c r="B10725" s="944"/>
    </row>
    <row r="10726" spans="2:2">
      <c r="B10726" s="944"/>
    </row>
    <row r="10727" spans="2:2">
      <c r="B10727" s="944"/>
    </row>
    <row r="10728" spans="2:2">
      <c r="B10728" s="944"/>
    </row>
    <row r="10729" spans="2:2">
      <c r="B10729" s="944"/>
    </row>
    <row r="10730" spans="2:2">
      <c r="B10730" s="944"/>
    </row>
    <row r="10731" spans="2:2">
      <c r="B10731" s="944"/>
    </row>
    <row r="10732" spans="2:2">
      <c r="B10732" s="944"/>
    </row>
    <row r="10733" spans="2:2">
      <c r="B10733" s="944"/>
    </row>
    <row r="10734" spans="2:2">
      <c r="B10734" s="944"/>
    </row>
    <row r="10735" spans="2:2">
      <c r="B10735" s="944"/>
    </row>
    <row r="10736" spans="2:2">
      <c r="B10736" s="944"/>
    </row>
    <row r="10737" spans="2:2">
      <c r="B10737" s="944"/>
    </row>
    <row r="10738" spans="2:2">
      <c r="B10738" s="944"/>
    </row>
    <row r="10739" spans="2:2">
      <c r="B10739" s="944"/>
    </row>
    <row r="10740" spans="2:2">
      <c r="B10740" s="944"/>
    </row>
    <row r="10741" spans="2:2">
      <c r="B10741" s="944"/>
    </row>
    <row r="10742" spans="2:2">
      <c r="B10742" s="944"/>
    </row>
    <row r="10743" spans="2:2">
      <c r="B10743" s="944"/>
    </row>
    <row r="10744" spans="2:2">
      <c r="B10744" s="944"/>
    </row>
    <row r="10745" spans="2:2">
      <c r="B10745" s="944"/>
    </row>
    <row r="10746" spans="2:2">
      <c r="B10746" s="944"/>
    </row>
    <row r="10747" spans="2:2">
      <c r="B10747" s="944"/>
    </row>
    <row r="10748" spans="2:2">
      <c r="B10748" s="944"/>
    </row>
    <row r="10749" spans="2:2">
      <c r="B10749" s="944"/>
    </row>
    <row r="10750" spans="2:2">
      <c r="B10750" s="944"/>
    </row>
    <row r="10751" spans="2:2">
      <c r="B10751" s="944"/>
    </row>
    <row r="10752" spans="2:2">
      <c r="B10752" s="944"/>
    </row>
    <row r="10753" spans="2:2">
      <c r="B10753" s="944"/>
    </row>
    <row r="10754" spans="2:2">
      <c r="B10754" s="944"/>
    </row>
    <row r="10755" spans="2:2">
      <c r="B10755" s="944"/>
    </row>
    <row r="10756" spans="2:2">
      <c r="B10756" s="944"/>
    </row>
    <row r="10757" spans="2:2">
      <c r="B10757" s="944"/>
    </row>
    <row r="10758" spans="2:2">
      <c r="B10758" s="944"/>
    </row>
    <row r="10759" spans="2:2">
      <c r="B10759" s="944"/>
    </row>
    <row r="10760" spans="2:2">
      <c r="B10760" s="944"/>
    </row>
    <row r="10761" spans="2:2">
      <c r="B10761" s="944"/>
    </row>
    <row r="10762" spans="2:2">
      <c r="B10762" s="944"/>
    </row>
    <row r="10763" spans="2:2">
      <c r="B10763" s="944"/>
    </row>
    <row r="10764" spans="2:2">
      <c r="B10764" s="944"/>
    </row>
    <row r="10765" spans="2:2">
      <c r="B10765" s="944"/>
    </row>
    <row r="10766" spans="2:2">
      <c r="B10766" s="944"/>
    </row>
    <row r="10767" spans="2:2">
      <c r="B10767" s="944"/>
    </row>
    <row r="10768" spans="2:2">
      <c r="B10768" s="944"/>
    </row>
    <row r="10769" spans="2:2">
      <c r="B10769" s="944"/>
    </row>
    <row r="10770" spans="2:2">
      <c r="B10770" s="944"/>
    </row>
    <row r="10771" spans="2:2">
      <c r="B10771" s="944"/>
    </row>
    <row r="10772" spans="2:2">
      <c r="B10772" s="944"/>
    </row>
    <row r="10773" spans="2:2">
      <c r="B10773" s="944"/>
    </row>
    <row r="10774" spans="2:2">
      <c r="B10774" s="944"/>
    </row>
    <row r="10775" spans="2:2">
      <c r="B10775" s="944"/>
    </row>
    <row r="10776" spans="2:2">
      <c r="B10776" s="944"/>
    </row>
    <row r="10777" spans="2:2">
      <c r="B10777" s="944"/>
    </row>
    <row r="10778" spans="2:2">
      <c r="B10778" s="944"/>
    </row>
    <row r="10779" spans="2:2">
      <c r="B10779" s="944"/>
    </row>
    <row r="10780" spans="2:2">
      <c r="B10780" s="944"/>
    </row>
    <row r="10781" spans="2:2">
      <c r="B10781" s="944"/>
    </row>
    <row r="10782" spans="2:2">
      <c r="B10782" s="944"/>
    </row>
    <row r="10783" spans="2:2">
      <c r="B10783" s="944"/>
    </row>
    <row r="10784" spans="2:2">
      <c r="B10784" s="944"/>
    </row>
    <row r="10785" spans="2:2">
      <c r="B10785" s="944"/>
    </row>
    <row r="10786" spans="2:2">
      <c r="B10786" s="944"/>
    </row>
    <row r="10787" spans="2:2">
      <c r="B10787" s="944"/>
    </row>
    <row r="10788" spans="2:2">
      <c r="B10788" s="944"/>
    </row>
    <row r="10789" spans="2:2">
      <c r="B10789" s="944"/>
    </row>
    <row r="10790" spans="2:2">
      <c r="B10790" s="944"/>
    </row>
    <row r="10791" spans="2:2">
      <c r="B10791" s="944"/>
    </row>
    <row r="10792" spans="2:2">
      <c r="B10792" s="944"/>
    </row>
    <row r="10793" spans="2:2">
      <c r="B10793" s="944"/>
    </row>
    <row r="10794" spans="2:2">
      <c r="B10794" s="944"/>
    </row>
    <row r="10795" spans="2:2">
      <c r="B10795" s="944"/>
    </row>
    <row r="10796" spans="2:2">
      <c r="B10796" s="944"/>
    </row>
    <row r="10797" spans="2:2">
      <c r="B10797" s="944"/>
    </row>
    <row r="10798" spans="2:2">
      <c r="B10798" s="944"/>
    </row>
    <row r="10799" spans="2:2">
      <c r="B10799" s="944"/>
    </row>
    <row r="10800" spans="2:2">
      <c r="B10800" s="944"/>
    </row>
    <row r="10801" spans="2:2">
      <c r="B10801" s="944"/>
    </row>
    <row r="10802" spans="2:2">
      <c r="B10802" s="944"/>
    </row>
    <row r="10803" spans="2:2">
      <c r="B10803" s="944"/>
    </row>
    <row r="10804" spans="2:2">
      <c r="B10804" s="944"/>
    </row>
    <row r="10805" spans="2:2">
      <c r="B10805" s="944"/>
    </row>
    <row r="10806" spans="2:2">
      <c r="B10806" s="944"/>
    </row>
    <row r="10807" spans="2:2">
      <c r="B10807" s="944"/>
    </row>
    <row r="10808" spans="2:2">
      <c r="B10808" s="944"/>
    </row>
    <row r="10809" spans="2:2">
      <c r="B10809" s="944"/>
    </row>
    <row r="10810" spans="2:2">
      <c r="B10810" s="944"/>
    </row>
    <row r="10811" spans="2:2">
      <c r="B10811" s="944"/>
    </row>
    <row r="10812" spans="2:2">
      <c r="B10812" s="944"/>
    </row>
    <row r="10813" spans="2:2">
      <c r="B10813" s="944"/>
    </row>
    <row r="10814" spans="2:2">
      <c r="B10814" s="944"/>
    </row>
    <row r="10815" spans="2:2">
      <c r="B10815" s="944"/>
    </row>
    <row r="10816" spans="2:2">
      <c r="B10816" s="944"/>
    </row>
    <row r="10817" spans="2:2">
      <c r="B10817" s="944"/>
    </row>
    <row r="10818" spans="2:2">
      <c r="B10818" s="944"/>
    </row>
    <row r="10819" spans="2:2">
      <c r="B10819" s="944"/>
    </row>
    <row r="10820" spans="2:2">
      <c r="B10820" s="944"/>
    </row>
    <row r="10821" spans="2:2">
      <c r="B10821" s="944"/>
    </row>
    <row r="10822" spans="2:2">
      <c r="B10822" s="944"/>
    </row>
    <row r="10823" spans="2:2">
      <c r="B10823" s="944"/>
    </row>
    <row r="10824" spans="2:2">
      <c r="B10824" s="944"/>
    </row>
    <row r="10825" spans="2:2">
      <c r="B10825" s="944"/>
    </row>
    <row r="10826" spans="2:2">
      <c r="B10826" s="944"/>
    </row>
    <row r="10827" spans="2:2">
      <c r="B10827" s="944"/>
    </row>
    <row r="10828" spans="2:2">
      <c r="B10828" s="944"/>
    </row>
    <row r="10829" spans="2:2">
      <c r="B10829" s="944"/>
    </row>
    <row r="10830" spans="2:2">
      <c r="B10830" s="944"/>
    </row>
    <row r="10831" spans="2:2">
      <c r="B10831" s="944"/>
    </row>
    <row r="10832" spans="2:2">
      <c r="B10832" s="944"/>
    </row>
    <row r="10833" spans="2:2">
      <c r="B10833" s="944"/>
    </row>
    <row r="10834" spans="2:2">
      <c r="B10834" s="944"/>
    </row>
    <row r="10835" spans="2:2">
      <c r="B10835" s="944"/>
    </row>
    <row r="10836" spans="2:2">
      <c r="B10836" s="944"/>
    </row>
    <row r="10837" spans="2:2">
      <c r="B10837" s="944"/>
    </row>
    <row r="10838" spans="2:2">
      <c r="B10838" s="944"/>
    </row>
    <row r="10839" spans="2:2">
      <c r="B10839" s="944"/>
    </row>
    <row r="10840" spans="2:2">
      <c r="B10840" s="944"/>
    </row>
    <row r="10841" spans="2:2">
      <c r="B10841" s="944"/>
    </row>
    <row r="10842" spans="2:2">
      <c r="B10842" s="944"/>
    </row>
    <row r="10843" spans="2:2">
      <c r="B10843" s="944"/>
    </row>
    <row r="10844" spans="2:2">
      <c r="B10844" s="944"/>
    </row>
    <row r="10845" spans="2:2">
      <c r="B10845" s="944"/>
    </row>
    <row r="10846" spans="2:2">
      <c r="B10846" s="944"/>
    </row>
    <row r="10847" spans="2:2">
      <c r="B10847" s="944"/>
    </row>
    <row r="10848" spans="2:2">
      <c r="B10848" s="944"/>
    </row>
    <row r="10849" spans="2:2">
      <c r="B10849" s="944"/>
    </row>
    <row r="10850" spans="2:2">
      <c r="B10850" s="944"/>
    </row>
    <row r="10851" spans="2:2">
      <c r="B10851" s="944"/>
    </row>
    <row r="10852" spans="2:2">
      <c r="B10852" s="944"/>
    </row>
    <row r="10853" spans="2:2">
      <c r="B10853" s="944"/>
    </row>
    <row r="10854" spans="2:2">
      <c r="B10854" s="944"/>
    </row>
    <row r="10855" spans="2:2">
      <c r="B10855" s="944"/>
    </row>
    <row r="10856" spans="2:2">
      <c r="B10856" s="944"/>
    </row>
    <row r="10857" spans="2:2">
      <c r="B10857" s="944"/>
    </row>
    <row r="10858" spans="2:2">
      <c r="B10858" s="944"/>
    </row>
    <row r="10859" spans="2:2">
      <c r="B10859" s="944"/>
    </row>
    <row r="10860" spans="2:2">
      <c r="B10860" s="944"/>
    </row>
    <row r="10861" spans="2:2">
      <c r="B10861" s="944"/>
    </row>
    <row r="10862" spans="2:2">
      <c r="B10862" s="944"/>
    </row>
    <row r="10863" spans="2:2">
      <c r="B10863" s="944"/>
    </row>
    <row r="10864" spans="2:2">
      <c r="B10864" s="944"/>
    </row>
    <row r="10865" spans="2:2">
      <c r="B10865" s="944"/>
    </row>
    <row r="10866" spans="2:2">
      <c r="B10866" s="944"/>
    </row>
    <row r="10867" spans="2:2">
      <c r="B10867" s="944"/>
    </row>
    <row r="10868" spans="2:2">
      <c r="B10868" s="944"/>
    </row>
    <row r="10869" spans="2:2">
      <c r="B10869" s="944"/>
    </row>
    <row r="10870" spans="2:2">
      <c r="B10870" s="944"/>
    </row>
    <row r="10871" spans="2:2">
      <c r="B10871" s="944"/>
    </row>
    <row r="10872" spans="2:2">
      <c r="B10872" s="944"/>
    </row>
    <row r="10873" spans="2:2">
      <c r="B10873" s="944"/>
    </row>
    <row r="10874" spans="2:2">
      <c r="B10874" s="944"/>
    </row>
    <row r="10875" spans="2:2">
      <c r="B10875" s="944"/>
    </row>
    <row r="10876" spans="2:2">
      <c r="B10876" s="944"/>
    </row>
    <row r="10877" spans="2:2">
      <c r="B10877" s="944"/>
    </row>
    <row r="10878" spans="2:2">
      <c r="B10878" s="944"/>
    </row>
    <row r="10879" spans="2:2">
      <c r="B10879" s="944"/>
    </row>
    <row r="10880" spans="2:2">
      <c r="B10880" s="944"/>
    </row>
    <row r="10881" spans="2:2">
      <c r="B10881" s="944"/>
    </row>
    <row r="10882" spans="2:2">
      <c r="B10882" s="944"/>
    </row>
    <row r="10883" spans="2:2">
      <c r="B10883" s="944"/>
    </row>
    <row r="10884" spans="2:2">
      <c r="B10884" s="944"/>
    </row>
    <row r="10885" spans="2:2">
      <c r="B10885" s="944"/>
    </row>
    <row r="10886" spans="2:2">
      <c r="B10886" s="944"/>
    </row>
    <row r="10887" spans="2:2">
      <c r="B10887" s="944"/>
    </row>
    <row r="10888" spans="2:2">
      <c r="B10888" s="944"/>
    </row>
    <row r="10889" spans="2:2">
      <c r="B10889" s="944"/>
    </row>
    <row r="10890" spans="2:2">
      <c r="B10890" s="944"/>
    </row>
    <row r="10891" spans="2:2">
      <c r="B10891" s="944"/>
    </row>
    <row r="10892" spans="2:2">
      <c r="B10892" s="944"/>
    </row>
    <row r="10893" spans="2:2">
      <c r="B10893" s="944"/>
    </row>
    <row r="10894" spans="2:2">
      <c r="B10894" s="944"/>
    </row>
    <row r="10895" spans="2:2">
      <c r="B10895" s="944"/>
    </row>
    <row r="10896" spans="2:2">
      <c r="B10896" s="944"/>
    </row>
    <row r="10897" spans="2:2">
      <c r="B10897" s="944"/>
    </row>
    <row r="10898" spans="2:2">
      <c r="B10898" s="944"/>
    </row>
    <row r="10899" spans="2:2">
      <c r="B10899" s="944"/>
    </row>
    <row r="10900" spans="2:2">
      <c r="B10900" s="944"/>
    </row>
    <row r="10901" spans="2:2">
      <c r="B10901" s="944"/>
    </row>
    <row r="10902" spans="2:2">
      <c r="B10902" s="944"/>
    </row>
    <row r="10903" spans="2:2">
      <c r="B10903" s="944"/>
    </row>
    <row r="10904" spans="2:2">
      <c r="B10904" s="944"/>
    </row>
    <row r="10905" spans="2:2">
      <c r="B10905" s="944"/>
    </row>
    <row r="10906" spans="2:2">
      <c r="B10906" s="944"/>
    </row>
    <row r="10907" spans="2:2">
      <c r="B10907" s="944"/>
    </row>
    <row r="10908" spans="2:2">
      <c r="B10908" s="944"/>
    </row>
    <row r="10909" spans="2:2">
      <c r="B10909" s="944"/>
    </row>
    <row r="10910" spans="2:2">
      <c r="B10910" s="944"/>
    </row>
    <row r="10911" spans="2:2">
      <c r="B10911" s="944"/>
    </row>
    <row r="10912" spans="2:2">
      <c r="B10912" s="944"/>
    </row>
    <row r="10913" spans="2:2">
      <c r="B10913" s="944"/>
    </row>
    <row r="10914" spans="2:2">
      <c r="B10914" s="944"/>
    </row>
    <row r="10915" spans="2:2" ht="12.75" customHeight="1">
      <c r="B10915" s="944"/>
    </row>
    <row r="10916" spans="2:2" ht="12.75" customHeight="1">
      <c r="B10916" s="944"/>
    </row>
    <row r="10917" spans="2:2" ht="12.75" customHeight="1">
      <c r="B10917" s="944"/>
    </row>
    <row r="10918" spans="2:2" ht="12.75" customHeight="1">
      <c r="B10918" s="944"/>
    </row>
    <row r="10919" spans="2:2" ht="12.75" customHeight="1">
      <c r="B10919" s="944"/>
    </row>
    <row r="10920" spans="2:2" ht="12.75" customHeight="1">
      <c r="B10920" s="944"/>
    </row>
    <row r="10921" spans="2:2" ht="12.75" customHeight="1">
      <c r="B10921" s="944"/>
    </row>
    <row r="10922" spans="2:2" ht="12.75" customHeight="1">
      <c r="B10922" s="944"/>
    </row>
    <row r="10923" spans="2:2" ht="12.75" customHeight="1">
      <c r="B10923" s="944"/>
    </row>
    <row r="10924" spans="2:2" ht="12.75" customHeight="1">
      <c r="B10924" s="944"/>
    </row>
    <row r="10925" spans="2:2" ht="12.75" customHeight="1">
      <c r="B10925" s="944"/>
    </row>
    <row r="10926" spans="2:2" ht="12.75" customHeight="1">
      <c r="B10926" s="944"/>
    </row>
    <row r="10927" spans="2:2" ht="12.75" customHeight="1">
      <c r="B10927" s="944"/>
    </row>
    <row r="10928" spans="2:2" ht="12.75" customHeight="1">
      <c r="B10928" s="944"/>
    </row>
    <row r="10929" spans="2:2" ht="12.75" customHeight="1">
      <c r="B10929" s="944"/>
    </row>
    <row r="10930" spans="2:2" ht="12.75" customHeight="1">
      <c r="B10930" s="944"/>
    </row>
    <row r="10931" spans="2:2" ht="12.75" customHeight="1">
      <c r="B10931" s="944"/>
    </row>
    <row r="10932" spans="2:2" ht="12.75" customHeight="1">
      <c r="B10932" s="944"/>
    </row>
    <row r="10933" spans="2:2" ht="12.75" customHeight="1">
      <c r="B10933" s="944"/>
    </row>
    <row r="10934" spans="2:2" ht="12.75" customHeight="1">
      <c r="B10934" s="944"/>
    </row>
    <row r="10935" spans="2:2" ht="12.75" customHeight="1">
      <c r="B10935" s="944"/>
    </row>
    <row r="10936" spans="2:2" ht="12.75" customHeight="1">
      <c r="B10936" s="944"/>
    </row>
    <row r="10937" spans="2:2" ht="12.75" customHeight="1">
      <c r="B10937" s="944"/>
    </row>
    <row r="10938" spans="2:2" ht="12.75" customHeight="1">
      <c r="B10938" s="944"/>
    </row>
    <row r="10939" spans="2:2" ht="12.75" customHeight="1">
      <c r="B10939" s="944"/>
    </row>
    <row r="10940" spans="2:2" ht="12.75" customHeight="1">
      <c r="B10940" s="944"/>
    </row>
    <row r="10941" spans="2:2" ht="12.75" customHeight="1">
      <c r="B10941" s="944"/>
    </row>
    <row r="10942" spans="2:2" ht="12.75" customHeight="1">
      <c r="B10942" s="944"/>
    </row>
    <row r="10943" spans="2:2" ht="12.75" customHeight="1">
      <c r="B10943" s="944"/>
    </row>
    <row r="10944" spans="2:2" ht="12.75" customHeight="1">
      <c r="B10944" s="944"/>
    </row>
    <row r="10945" spans="2:2" ht="12.75" customHeight="1">
      <c r="B10945" s="944"/>
    </row>
    <row r="10946" spans="2:2" ht="12.75" customHeight="1">
      <c r="B10946" s="944"/>
    </row>
    <row r="10947" spans="2:2" ht="12.75" customHeight="1">
      <c r="B10947" s="944"/>
    </row>
    <row r="10948" spans="2:2" ht="12.75" customHeight="1">
      <c r="B10948" s="944"/>
    </row>
    <row r="10949" spans="2:2" ht="12.75" customHeight="1">
      <c r="B10949" s="944"/>
    </row>
    <row r="10950" spans="2:2" ht="12.75" customHeight="1">
      <c r="B10950" s="944"/>
    </row>
    <row r="10951" spans="2:2" ht="12.75" customHeight="1">
      <c r="B10951" s="944"/>
    </row>
    <row r="10952" spans="2:2" ht="12.75" customHeight="1">
      <c r="B10952" s="944"/>
    </row>
    <row r="10953" spans="2:2" ht="12.75" customHeight="1">
      <c r="B10953" s="944"/>
    </row>
    <row r="10954" spans="2:2" ht="12.75" customHeight="1">
      <c r="B10954" s="944"/>
    </row>
    <row r="10955" spans="2:2" ht="12.75" customHeight="1">
      <c r="B10955" s="944"/>
    </row>
    <row r="10956" spans="2:2" ht="12.75" customHeight="1">
      <c r="B10956" s="944"/>
    </row>
    <row r="10957" spans="2:2" ht="12.75" customHeight="1">
      <c r="B10957" s="944"/>
    </row>
    <row r="10958" spans="2:2" ht="12.75" customHeight="1">
      <c r="B10958" s="944"/>
    </row>
    <row r="10959" spans="2:2" ht="12.75" customHeight="1">
      <c r="B10959" s="944"/>
    </row>
    <row r="10960" spans="2:2" ht="12.75" customHeight="1">
      <c r="B10960" s="944"/>
    </row>
    <row r="10961" spans="2:2" ht="12.75" customHeight="1">
      <c r="B10961" s="944"/>
    </row>
    <row r="10962" spans="2:2" ht="12.75" customHeight="1">
      <c r="B10962" s="944"/>
    </row>
    <row r="10963" spans="2:2" ht="12.75" customHeight="1">
      <c r="B10963" s="944"/>
    </row>
    <row r="10964" spans="2:2" ht="12.75" customHeight="1">
      <c r="B10964" s="944"/>
    </row>
    <row r="10965" spans="2:2" ht="12.75" customHeight="1">
      <c r="B10965" s="944"/>
    </row>
    <row r="10966" spans="2:2" ht="12.75" customHeight="1">
      <c r="B10966" s="944"/>
    </row>
    <row r="10967" spans="2:2" ht="12.75" customHeight="1">
      <c r="B10967" s="944"/>
    </row>
    <row r="10968" spans="2:2" ht="12.75" customHeight="1">
      <c r="B10968" s="944"/>
    </row>
    <row r="10969" spans="2:2" ht="12.75" customHeight="1">
      <c r="B10969" s="944"/>
    </row>
    <row r="10970" spans="2:2" ht="12.75" customHeight="1">
      <c r="B10970" s="944"/>
    </row>
    <row r="10971" spans="2:2" ht="12.75" customHeight="1">
      <c r="B10971" s="944"/>
    </row>
    <row r="10972" spans="2:2" ht="12.75" customHeight="1">
      <c r="B10972" s="944"/>
    </row>
    <row r="10973" spans="2:2" ht="12.75" customHeight="1">
      <c r="B10973" s="944"/>
    </row>
    <row r="10974" spans="2:2" ht="12.75" customHeight="1">
      <c r="B10974" s="944"/>
    </row>
    <row r="10975" spans="2:2" ht="12.75" customHeight="1">
      <c r="B10975" s="944"/>
    </row>
    <row r="10976" spans="2:2" ht="12.75" customHeight="1">
      <c r="B10976" s="944"/>
    </row>
    <row r="10977" spans="2:2" ht="12.75" customHeight="1">
      <c r="B10977" s="944"/>
    </row>
    <row r="10978" spans="2:2" ht="12.75" customHeight="1">
      <c r="B10978" s="944"/>
    </row>
    <row r="10979" spans="2:2" ht="12.75" customHeight="1">
      <c r="B10979" s="944"/>
    </row>
    <row r="10980" spans="2:2" ht="12.75" customHeight="1">
      <c r="B10980" s="944"/>
    </row>
    <row r="10981" spans="2:2" ht="12.75" customHeight="1">
      <c r="B10981" s="944"/>
    </row>
    <row r="10982" spans="2:2" ht="12.75" customHeight="1">
      <c r="B10982" s="944"/>
    </row>
    <row r="10983" spans="2:2" ht="12.75" customHeight="1">
      <c r="B10983" s="944"/>
    </row>
    <row r="10984" spans="2:2" ht="12.75" customHeight="1">
      <c r="B10984" s="944"/>
    </row>
    <row r="10985" spans="2:2" ht="12.75" customHeight="1">
      <c r="B10985" s="944"/>
    </row>
    <row r="10986" spans="2:2" ht="12.75" customHeight="1">
      <c r="B10986" s="944"/>
    </row>
    <row r="10987" spans="2:2" ht="12.75" customHeight="1">
      <c r="B10987" s="944"/>
    </row>
    <row r="10988" spans="2:2" ht="12.75" customHeight="1">
      <c r="B10988" s="944"/>
    </row>
    <row r="10989" spans="2:2" ht="12.75" customHeight="1">
      <c r="B10989" s="944"/>
    </row>
    <row r="10990" spans="2:2" ht="12.75" customHeight="1">
      <c r="B10990" s="944"/>
    </row>
    <row r="10991" spans="2:2" ht="12.75" customHeight="1">
      <c r="B10991" s="944"/>
    </row>
    <row r="10992" spans="2:2" ht="12.75" customHeight="1">
      <c r="B10992" s="944"/>
    </row>
    <row r="10993" spans="2:2" ht="12.75" customHeight="1">
      <c r="B10993" s="944"/>
    </row>
    <row r="10994" spans="2:2" ht="12.75" customHeight="1">
      <c r="B10994" s="944"/>
    </row>
    <row r="10995" spans="2:2" ht="12.75" customHeight="1">
      <c r="B10995" s="944"/>
    </row>
    <row r="10996" spans="2:2" ht="12.75" customHeight="1">
      <c r="B10996" s="944"/>
    </row>
    <row r="10997" spans="2:2" ht="12.75" customHeight="1">
      <c r="B10997" s="944"/>
    </row>
    <row r="10998" spans="2:2" ht="12.75" customHeight="1">
      <c r="B10998" s="944"/>
    </row>
    <row r="10999" spans="2:2" ht="12.75" customHeight="1">
      <c r="B10999" s="944"/>
    </row>
    <row r="11000" spans="2:2" ht="12.75" customHeight="1">
      <c r="B11000" s="944"/>
    </row>
    <row r="11001" spans="2:2" ht="12.75" customHeight="1">
      <c r="B11001" s="944"/>
    </row>
    <row r="11002" spans="2:2" ht="12.75" customHeight="1">
      <c r="B11002" s="944"/>
    </row>
    <row r="11003" spans="2:2" ht="12.75" customHeight="1">
      <c r="B11003" s="944"/>
    </row>
    <row r="11004" spans="2:2" ht="12.75" customHeight="1">
      <c r="B11004" s="944"/>
    </row>
    <row r="11005" spans="2:2" ht="12.75" customHeight="1">
      <c r="B11005" s="944"/>
    </row>
    <row r="11006" spans="2:2" ht="12.75" customHeight="1">
      <c r="B11006" s="944"/>
    </row>
    <row r="11007" spans="2:2" ht="12.75" customHeight="1">
      <c r="B11007" s="944"/>
    </row>
    <row r="11008" spans="2:2" ht="12.75" customHeight="1">
      <c r="B11008" s="944"/>
    </row>
    <row r="11009" spans="2:2" ht="12.75" customHeight="1">
      <c r="B11009" s="944"/>
    </row>
    <row r="11010" spans="2:2" ht="12.75" customHeight="1">
      <c r="B11010" s="944"/>
    </row>
    <row r="11011" spans="2:2" ht="12.75" customHeight="1">
      <c r="B11011" s="944"/>
    </row>
    <row r="11012" spans="2:2" ht="12.75" customHeight="1">
      <c r="B11012" s="944"/>
    </row>
    <row r="11013" spans="2:2" ht="12.75" customHeight="1">
      <c r="B11013" s="944"/>
    </row>
    <row r="11014" spans="2:2" ht="12.75" customHeight="1">
      <c r="B11014" s="944"/>
    </row>
    <row r="11015" spans="2:2" ht="12.75" customHeight="1">
      <c r="B11015" s="944"/>
    </row>
    <row r="11016" spans="2:2" ht="12.75" customHeight="1">
      <c r="B11016" s="944"/>
    </row>
    <row r="11017" spans="2:2" ht="12.75" customHeight="1">
      <c r="B11017" s="944"/>
    </row>
    <row r="11018" spans="2:2" ht="12.75" customHeight="1">
      <c r="B11018" s="944"/>
    </row>
    <row r="11019" spans="2:2" ht="12.75" customHeight="1">
      <c r="B11019" s="944"/>
    </row>
    <row r="11020" spans="2:2" ht="12.75" customHeight="1">
      <c r="B11020" s="944"/>
    </row>
    <row r="11021" spans="2:2" ht="12.75" customHeight="1">
      <c r="B11021" s="944"/>
    </row>
    <row r="11022" spans="2:2" ht="12.75" customHeight="1">
      <c r="B11022" s="944"/>
    </row>
    <row r="11023" spans="2:2" ht="12.75" customHeight="1">
      <c r="B11023" s="944"/>
    </row>
    <row r="11024" spans="2:2" ht="12.75" customHeight="1">
      <c r="B11024" s="944"/>
    </row>
    <row r="11025" spans="2:2" ht="12.75" customHeight="1">
      <c r="B11025" s="944"/>
    </row>
    <row r="11026" spans="2:2" ht="12.75" customHeight="1">
      <c r="B11026" s="944"/>
    </row>
    <row r="11027" spans="2:2" ht="12.75" customHeight="1">
      <c r="B11027" s="944"/>
    </row>
    <row r="11028" spans="2:2" ht="12.75" customHeight="1">
      <c r="B11028" s="944"/>
    </row>
    <row r="11029" spans="2:2" ht="12.75" customHeight="1">
      <c r="B11029" s="944"/>
    </row>
    <row r="11030" spans="2:2" ht="12.75" customHeight="1">
      <c r="B11030" s="944"/>
    </row>
    <row r="11031" spans="2:2" ht="12.75" customHeight="1">
      <c r="B11031" s="944"/>
    </row>
    <row r="11032" spans="2:2" ht="12.75" customHeight="1">
      <c r="B11032" s="944"/>
    </row>
    <row r="11033" spans="2:2" ht="12.75" customHeight="1">
      <c r="B11033" s="944"/>
    </row>
    <row r="11034" spans="2:2" ht="12.75" customHeight="1">
      <c r="B11034" s="944"/>
    </row>
    <row r="11035" spans="2:2" ht="12.75" customHeight="1">
      <c r="B11035" s="944"/>
    </row>
    <row r="11036" spans="2:2" ht="12.75" customHeight="1">
      <c r="B11036" s="944"/>
    </row>
    <row r="11037" spans="2:2" ht="12.75" customHeight="1">
      <c r="B11037" s="944"/>
    </row>
    <row r="11038" spans="2:2" ht="12.75" customHeight="1">
      <c r="B11038" s="944"/>
    </row>
    <row r="11039" spans="2:2" ht="12.75" customHeight="1">
      <c r="B11039" s="944"/>
    </row>
    <row r="11040" spans="2:2" ht="12.75" customHeight="1">
      <c r="B11040" s="944"/>
    </row>
    <row r="11041" spans="2:2" ht="12.75" customHeight="1">
      <c r="B11041" s="944"/>
    </row>
    <row r="11042" spans="2:2" ht="12.75" customHeight="1">
      <c r="B11042" s="944"/>
    </row>
    <row r="11043" spans="2:2" ht="12.75" customHeight="1">
      <c r="B11043" s="944"/>
    </row>
    <row r="11044" spans="2:2" ht="12.75" customHeight="1">
      <c r="B11044" s="944"/>
    </row>
    <row r="11045" spans="2:2" ht="12.75" customHeight="1">
      <c r="B11045" s="944"/>
    </row>
    <row r="11046" spans="2:2" ht="12.75" customHeight="1">
      <c r="B11046" s="944"/>
    </row>
    <row r="11047" spans="2:2" ht="12.75" customHeight="1">
      <c r="B11047" s="944"/>
    </row>
    <row r="11048" spans="2:2" ht="12.75" customHeight="1">
      <c r="B11048" s="944"/>
    </row>
    <row r="11049" spans="2:2" ht="12.75" customHeight="1">
      <c r="B11049" s="944"/>
    </row>
    <row r="11050" spans="2:2" ht="12.75" customHeight="1">
      <c r="B11050" s="944"/>
    </row>
    <row r="11051" spans="2:2" ht="12.75" customHeight="1">
      <c r="B11051" s="944"/>
    </row>
    <row r="11052" spans="2:2" ht="12.75" customHeight="1">
      <c r="B11052" s="944"/>
    </row>
    <row r="11053" spans="2:2" ht="12.75" customHeight="1">
      <c r="B11053" s="944"/>
    </row>
    <row r="11054" spans="2:2" ht="12.75" customHeight="1">
      <c r="B11054" s="944"/>
    </row>
    <row r="11055" spans="2:2" ht="12.75" customHeight="1">
      <c r="B11055" s="944"/>
    </row>
    <row r="11056" spans="2:2" ht="12.75" customHeight="1">
      <c r="B11056" s="944"/>
    </row>
    <row r="11057" spans="2:2" ht="12.75" customHeight="1">
      <c r="B11057" s="944"/>
    </row>
    <row r="11058" spans="2:2" ht="12.75" customHeight="1">
      <c r="B11058" s="944"/>
    </row>
    <row r="11059" spans="2:2" ht="12.75" customHeight="1">
      <c r="B11059" s="944"/>
    </row>
    <row r="11060" spans="2:2" ht="12.75" customHeight="1">
      <c r="B11060" s="944"/>
    </row>
    <row r="11061" spans="2:2" ht="12.75" customHeight="1">
      <c r="B11061" s="944"/>
    </row>
    <row r="11062" spans="2:2" ht="12.75" customHeight="1">
      <c r="B11062" s="944"/>
    </row>
    <row r="11063" spans="2:2" ht="12.75" customHeight="1">
      <c r="B11063" s="944"/>
    </row>
    <row r="11064" spans="2:2" ht="12.75" customHeight="1">
      <c r="B11064" s="944"/>
    </row>
    <row r="11065" spans="2:2" ht="12.75" customHeight="1">
      <c r="B11065" s="944"/>
    </row>
    <row r="11066" spans="2:2" ht="12.75" customHeight="1">
      <c r="B11066" s="944"/>
    </row>
    <row r="11067" spans="2:2" ht="12.75" customHeight="1">
      <c r="B11067" s="944"/>
    </row>
    <row r="11068" spans="2:2" ht="12.75" customHeight="1">
      <c r="B11068" s="944"/>
    </row>
    <row r="11069" spans="2:2" ht="12.75" customHeight="1">
      <c r="B11069" s="944"/>
    </row>
    <row r="11070" spans="2:2" ht="12.75" customHeight="1">
      <c r="B11070" s="944"/>
    </row>
    <row r="11071" spans="2:2" ht="12.75" customHeight="1">
      <c r="B11071" s="944"/>
    </row>
    <row r="11072" spans="2:2" ht="12.75" customHeight="1">
      <c r="B11072" s="944"/>
    </row>
    <row r="11073" spans="2:2" ht="12.75" customHeight="1">
      <c r="B11073" s="944"/>
    </row>
    <row r="11074" spans="2:2" ht="12.75" customHeight="1">
      <c r="B11074" s="944"/>
    </row>
    <row r="11075" spans="2:2" ht="12.75" customHeight="1">
      <c r="B11075" s="944"/>
    </row>
    <row r="11076" spans="2:2" ht="12.75" customHeight="1">
      <c r="B11076" s="944"/>
    </row>
    <row r="11077" spans="2:2" ht="12.75" customHeight="1">
      <c r="B11077" s="944"/>
    </row>
    <row r="11078" spans="2:2" ht="12.75" customHeight="1">
      <c r="B11078" s="944"/>
    </row>
    <row r="11079" spans="2:2" ht="12.75" customHeight="1">
      <c r="B11079" s="944"/>
    </row>
    <row r="11080" spans="2:2" ht="12.75" customHeight="1">
      <c r="B11080" s="944"/>
    </row>
    <row r="11081" spans="2:2" ht="12.75" customHeight="1">
      <c r="B11081" s="944"/>
    </row>
    <row r="11082" spans="2:2" ht="12.75" customHeight="1">
      <c r="B11082" s="944"/>
    </row>
    <row r="11083" spans="2:2" ht="12.75" customHeight="1">
      <c r="B11083" s="944"/>
    </row>
    <row r="11084" spans="2:2" ht="12.75" customHeight="1">
      <c r="B11084" s="944"/>
    </row>
    <row r="11085" spans="2:2" ht="12.75" customHeight="1">
      <c r="B11085" s="944"/>
    </row>
    <row r="11086" spans="2:2" ht="12.75" customHeight="1">
      <c r="B11086" s="944"/>
    </row>
    <row r="11087" spans="2:2" ht="12.75" customHeight="1">
      <c r="B11087" s="944"/>
    </row>
    <row r="11088" spans="2:2" ht="12.75" customHeight="1">
      <c r="B11088" s="944"/>
    </row>
    <row r="11089" spans="2:2" ht="12.75" customHeight="1">
      <c r="B11089" s="944"/>
    </row>
    <row r="11090" spans="2:2" ht="12.75" customHeight="1">
      <c r="B11090" s="944"/>
    </row>
    <row r="11091" spans="2:2" ht="12.75" customHeight="1">
      <c r="B11091" s="944"/>
    </row>
    <row r="11092" spans="2:2" ht="12.75" customHeight="1">
      <c r="B11092" s="944"/>
    </row>
    <row r="11093" spans="2:2" ht="12.75" customHeight="1">
      <c r="B11093" s="944"/>
    </row>
    <row r="11094" spans="2:2" ht="12.75" customHeight="1">
      <c r="B11094" s="944"/>
    </row>
    <row r="11095" spans="2:2" ht="12.75" customHeight="1">
      <c r="B11095" s="944"/>
    </row>
    <row r="11096" spans="2:2" ht="12.75" customHeight="1">
      <c r="B11096" s="944"/>
    </row>
    <row r="11097" spans="2:2" ht="12.75" customHeight="1">
      <c r="B11097" s="944"/>
    </row>
    <row r="11098" spans="2:2" ht="12.75" customHeight="1">
      <c r="B11098" s="944"/>
    </row>
    <row r="11099" spans="2:2" ht="12.75" customHeight="1">
      <c r="B11099" s="944"/>
    </row>
    <row r="11100" spans="2:2" ht="12.75" customHeight="1">
      <c r="B11100" s="944"/>
    </row>
    <row r="11101" spans="2:2" ht="12.75" customHeight="1">
      <c r="B11101" s="944"/>
    </row>
    <row r="11102" spans="2:2" ht="12.75" customHeight="1">
      <c r="B11102" s="944"/>
    </row>
    <row r="11103" spans="2:2" ht="12.75" customHeight="1">
      <c r="B11103" s="944"/>
    </row>
    <row r="11104" spans="2:2" ht="12.75" customHeight="1">
      <c r="B11104" s="944"/>
    </row>
    <row r="11105" spans="2:2" ht="12.75" customHeight="1">
      <c r="B11105" s="944"/>
    </row>
    <row r="11106" spans="2:2" ht="12.75" customHeight="1">
      <c r="B11106" s="944"/>
    </row>
    <row r="11107" spans="2:2" ht="12.75" customHeight="1">
      <c r="B11107" s="944"/>
    </row>
    <row r="11108" spans="2:2" ht="12.75" customHeight="1">
      <c r="B11108" s="944"/>
    </row>
    <row r="11109" spans="2:2" ht="12.75" customHeight="1">
      <c r="B11109" s="944"/>
    </row>
    <row r="11110" spans="2:2" ht="12.75" customHeight="1">
      <c r="B11110" s="944"/>
    </row>
    <row r="11111" spans="2:2" ht="12.75" customHeight="1">
      <c r="B11111" s="944"/>
    </row>
    <row r="11112" spans="2:2" ht="12.75" customHeight="1">
      <c r="B11112" s="944"/>
    </row>
    <row r="11113" spans="2:2" ht="12.75" customHeight="1">
      <c r="B11113" s="944"/>
    </row>
    <row r="11114" spans="2:2" ht="12.75" customHeight="1">
      <c r="B11114" s="944"/>
    </row>
    <row r="11115" spans="2:2" ht="12.75" customHeight="1">
      <c r="B11115" s="944"/>
    </row>
    <row r="11116" spans="2:2" ht="12.75" customHeight="1">
      <c r="B11116" s="944"/>
    </row>
    <row r="11117" spans="2:2" ht="12.75" customHeight="1">
      <c r="B11117" s="944"/>
    </row>
    <row r="11118" spans="2:2" ht="12.75" customHeight="1">
      <c r="B11118" s="944"/>
    </row>
    <row r="11119" spans="2:2" ht="12.75" customHeight="1">
      <c r="B11119" s="944"/>
    </row>
    <row r="11120" spans="2:2" ht="12.75" customHeight="1">
      <c r="B11120" s="944"/>
    </row>
    <row r="11121" spans="2:2" ht="12.75" customHeight="1">
      <c r="B11121" s="944"/>
    </row>
    <row r="11122" spans="2:2" ht="12.75" customHeight="1">
      <c r="B11122" s="944"/>
    </row>
    <row r="11123" spans="2:2" ht="12.75" customHeight="1">
      <c r="B11123" s="944"/>
    </row>
    <row r="11124" spans="2:2" ht="12.75" customHeight="1">
      <c r="B11124" s="944"/>
    </row>
    <row r="11125" spans="2:2" ht="12.75" customHeight="1">
      <c r="B11125" s="944"/>
    </row>
    <row r="11126" spans="2:2" ht="12.75" customHeight="1">
      <c r="B11126" s="944"/>
    </row>
    <row r="11127" spans="2:2" ht="12.75" customHeight="1">
      <c r="B11127" s="944"/>
    </row>
    <row r="11128" spans="2:2" ht="12.75" customHeight="1">
      <c r="B11128" s="944"/>
    </row>
    <row r="11129" spans="2:2" ht="12.75" customHeight="1">
      <c r="B11129" s="944"/>
    </row>
    <row r="11130" spans="2:2" ht="12.75" customHeight="1">
      <c r="B11130" s="944"/>
    </row>
    <row r="11131" spans="2:2" ht="12.75" customHeight="1">
      <c r="B11131" s="944"/>
    </row>
    <row r="11132" spans="2:2" ht="12.75" customHeight="1">
      <c r="B11132" s="944"/>
    </row>
    <row r="11133" spans="2:2" ht="12.75" customHeight="1">
      <c r="B11133" s="944"/>
    </row>
    <row r="11134" spans="2:2" ht="12.75" customHeight="1">
      <c r="B11134" s="944"/>
    </row>
    <row r="11135" spans="2:2" ht="12.75" customHeight="1">
      <c r="B11135" s="944"/>
    </row>
    <row r="11136" spans="2:2" ht="12.75" customHeight="1">
      <c r="B11136" s="944"/>
    </row>
    <row r="11137" spans="2:2" ht="12.75" customHeight="1">
      <c r="B11137" s="944"/>
    </row>
    <row r="11138" spans="2:2">
      <c r="B11138" s="944"/>
    </row>
    <row r="11139" spans="2:2">
      <c r="B11139" s="944"/>
    </row>
    <row r="11140" spans="2:2">
      <c r="B11140" s="944"/>
    </row>
    <row r="11141" spans="2:2">
      <c r="B11141" s="944"/>
    </row>
    <row r="11142" spans="2:2">
      <c r="B11142" s="944"/>
    </row>
    <row r="11143" spans="2:2">
      <c r="B11143" s="944"/>
    </row>
    <row r="11144" spans="2:2">
      <c r="B11144" s="944"/>
    </row>
    <row r="11145" spans="2:2">
      <c r="B11145" s="944"/>
    </row>
    <row r="11146" spans="2:2">
      <c r="B11146" s="944"/>
    </row>
    <row r="11147" spans="2:2">
      <c r="B11147" s="944"/>
    </row>
    <row r="11148" spans="2:2">
      <c r="B11148" s="944"/>
    </row>
    <row r="11149" spans="2:2">
      <c r="B11149" s="944"/>
    </row>
    <row r="11150" spans="2:2">
      <c r="B11150" s="944"/>
    </row>
    <row r="11151" spans="2:2">
      <c r="B11151" s="944"/>
    </row>
    <row r="11152" spans="2:2">
      <c r="B11152" s="944"/>
    </row>
    <row r="11153" spans="2:2">
      <c r="B11153" s="944"/>
    </row>
    <row r="11154" spans="2:2">
      <c r="B11154" s="944"/>
    </row>
    <row r="11155" spans="2:2">
      <c r="B11155" s="944"/>
    </row>
    <row r="11156" spans="2:2">
      <c r="B11156" s="944"/>
    </row>
    <row r="11157" spans="2:2">
      <c r="B11157" s="944"/>
    </row>
    <row r="11158" spans="2:2">
      <c r="B11158" s="944"/>
    </row>
    <row r="11159" spans="2:2">
      <c r="B11159" s="944"/>
    </row>
    <row r="11160" spans="2:2">
      <c r="B11160" s="944"/>
    </row>
    <row r="11161" spans="2:2">
      <c r="B11161" s="944"/>
    </row>
    <row r="11162" spans="2:2">
      <c r="B11162" s="944"/>
    </row>
    <row r="11163" spans="2:2">
      <c r="B11163" s="944"/>
    </row>
    <row r="11164" spans="2:2">
      <c r="B11164" s="944"/>
    </row>
    <row r="11165" spans="2:2">
      <c r="B11165" s="944"/>
    </row>
    <row r="11166" spans="2:2">
      <c r="B11166" s="944"/>
    </row>
    <row r="11167" spans="2:2">
      <c r="B11167" s="944"/>
    </row>
    <row r="11168" spans="2:2">
      <c r="B11168" s="944"/>
    </row>
    <row r="11169" spans="2:2">
      <c r="B11169" s="944"/>
    </row>
    <row r="11170" spans="2:2">
      <c r="B11170" s="944"/>
    </row>
    <row r="11171" spans="2:2">
      <c r="B11171" s="944"/>
    </row>
    <row r="11172" spans="2:2">
      <c r="B11172" s="944"/>
    </row>
    <row r="11173" spans="2:2">
      <c r="B11173" s="944"/>
    </row>
    <row r="11174" spans="2:2">
      <c r="B11174" s="944"/>
    </row>
    <row r="11175" spans="2:2">
      <c r="B11175" s="944"/>
    </row>
    <row r="11176" spans="2:2">
      <c r="B11176" s="944"/>
    </row>
    <row r="11177" spans="2:2">
      <c r="B11177" s="944"/>
    </row>
    <row r="11178" spans="2:2">
      <c r="B11178" s="944"/>
    </row>
    <row r="11179" spans="2:2">
      <c r="B11179" s="944"/>
    </row>
    <row r="11180" spans="2:2">
      <c r="B11180" s="944"/>
    </row>
    <row r="11181" spans="2:2">
      <c r="B11181" s="944"/>
    </row>
    <row r="11182" spans="2:2">
      <c r="B11182" s="944"/>
    </row>
    <row r="11183" spans="2:2">
      <c r="B11183" s="944"/>
    </row>
    <row r="11184" spans="2:2">
      <c r="B11184" s="944"/>
    </row>
    <row r="11185" spans="2:2">
      <c r="B11185" s="944"/>
    </row>
    <row r="11186" spans="2:2">
      <c r="B11186" s="944"/>
    </row>
    <row r="11187" spans="2:2">
      <c r="B11187" s="944"/>
    </row>
    <row r="11188" spans="2:2">
      <c r="B11188" s="944"/>
    </row>
    <row r="11189" spans="2:2">
      <c r="B11189" s="944"/>
    </row>
    <row r="11190" spans="2:2">
      <c r="B11190" s="944"/>
    </row>
    <row r="11191" spans="2:2">
      <c r="B11191" s="944"/>
    </row>
    <row r="11192" spans="2:2">
      <c r="B11192" s="944"/>
    </row>
    <row r="11193" spans="2:2">
      <c r="B11193" s="944"/>
    </row>
    <row r="11194" spans="2:2">
      <c r="B11194" s="944"/>
    </row>
    <row r="11195" spans="2:2">
      <c r="B11195" s="944"/>
    </row>
    <row r="11196" spans="2:2">
      <c r="B11196" s="944"/>
    </row>
    <row r="11197" spans="2:2">
      <c r="B11197" s="944"/>
    </row>
    <row r="11198" spans="2:2">
      <c r="B11198" s="944"/>
    </row>
    <row r="11199" spans="2:2">
      <c r="B11199" s="944"/>
    </row>
    <row r="11200" spans="2:2">
      <c r="B11200" s="944"/>
    </row>
    <row r="11201" spans="2:2">
      <c r="B11201" s="944"/>
    </row>
    <row r="11202" spans="2:2">
      <c r="B11202" s="944"/>
    </row>
    <row r="11203" spans="2:2">
      <c r="B11203" s="944"/>
    </row>
    <row r="11204" spans="2:2">
      <c r="B11204" s="944"/>
    </row>
    <row r="11205" spans="2:2">
      <c r="B11205" s="944"/>
    </row>
    <row r="11206" spans="2:2">
      <c r="B11206" s="944"/>
    </row>
    <row r="11207" spans="2:2">
      <c r="B11207" s="944"/>
    </row>
    <row r="11208" spans="2:2">
      <c r="B11208" s="944"/>
    </row>
    <row r="11209" spans="2:2">
      <c r="B11209" s="944"/>
    </row>
    <row r="11210" spans="2:2">
      <c r="B11210" s="944"/>
    </row>
    <row r="11211" spans="2:2">
      <c r="B11211" s="944"/>
    </row>
    <row r="11212" spans="2:2">
      <c r="B11212" s="944"/>
    </row>
    <row r="11213" spans="2:2">
      <c r="B11213" s="944"/>
    </row>
    <row r="11214" spans="2:2">
      <c r="B11214" s="944"/>
    </row>
    <row r="11215" spans="2:2">
      <c r="B11215" s="944"/>
    </row>
    <row r="11216" spans="2:2">
      <c r="B11216" s="944"/>
    </row>
    <row r="11217" spans="2:2">
      <c r="B11217" s="944"/>
    </row>
    <row r="11218" spans="2:2">
      <c r="B11218" s="944"/>
    </row>
    <row r="11219" spans="2:2">
      <c r="B11219" s="944"/>
    </row>
    <row r="11220" spans="2:2">
      <c r="B11220" s="944"/>
    </row>
    <row r="11221" spans="2:2">
      <c r="B11221" s="944"/>
    </row>
    <row r="11222" spans="2:2">
      <c r="B11222" s="944"/>
    </row>
    <row r="11223" spans="2:2">
      <c r="B11223" s="944"/>
    </row>
    <row r="11224" spans="2:2">
      <c r="B11224" s="944"/>
    </row>
    <row r="11225" spans="2:2">
      <c r="B11225" s="944"/>
    </row>
    <row r="11226" spans="2:2">
      <c r="B11226" s="944"/>
    </row>
    <row r="11227" spans="2:2">
      <c r="B11227" s="944"/>
    </row>
    <row r="11228" spans="2:2">
      <c r="B11228" s="944"/>
    </row>
    <row r="11229" spans="2:2">
      <c r="B11229" s="944"/>
    </row>
    <row r="11230" spans="2:2">
      <c r="B11230" s="944"/>
    </row>
    <row r="11231" spans="2:2">
      <c r="B11231" s="944"/>
    </row>
    <row r="11232" spans="2:2">
      <c r="B11232" s="944"/>
    </row>
    <row r="11233" spans="2:2">
      <c r="B11233" s="944"/>
    </row>
    <row r="11234" spans="2:2">
      <c r="B11234" s="944"/>
    </row>
    <row r="11235" spans="2:2">
      <c r="B11235" s="944"/>
    </row>
    <row r="11236" spans="2:2">
      <c r="B11236" s="944"/>
    </row>
    <row r="11237" spans="2:2">
      <c r="B11237" s="944"/>
    </row>
    <row r="11238" spans="2:2">
      <c r="B11238" s="944"/>
    </row>
    <row r="11239" spans="2:2">
      <c r="B11239" s="944"/>
    </row>
    <row r="11240" spans="2:2">
      <c r="B11240" s="944"/>
    </row>
    <row r="11241" spans="2:2">
      <c r="B11241" s="944"/>
    </row>
    <row r="11242" spans="2:2">
      <c r="B11242" s="944"/>
    </row>
    <row r="11243" spans="2:2">
      <c r="B11243" s="944"/>
    </row>
    <row r="11244" spans="2:2">
      <c r="B11244" s="944"/>
    </row>
    <row r="11245" spans="2:2">
      <c r="B11245" s="944"/>
    </row>
    <row r="11246" spans="2:2">
      <c r="B11246" s="944"/>
    </row>
    <row r="11247" spans="2:2">
      <c r="B11247" s="944"/>
    </row>
    <row r="11248" spans="2:2">
      <c r="B11248" s="944"/>
    </row>
    <row r="11249" spans="2:2">
      <c r="B11249" s="944"/>
    </row>
    <row r="11250" spans="2:2">
      <c r="B11250" s="944"/>
    </row>
    <row r="11251" spans="2:2">
      <c r="B11251" s="944"/>
    </row>
    <row r="11252" spans="2:2">
      <c r="B11252" s="944"/>
    </row>
    <row r="11253" spans="2:2">
      <c r="B11253" s="944"/>
    </row>
    <row r="11254" spans="2:2">
      <c r="B11254" s="944"/>
    </row>
    <row r="11255" spans="2:2">
      <c r="B11255" s="944"/>
    </row>
    <row r="11256" spans="2:2">
      <c r="B11256" s="944"/>
    </row>
    <row r="11257" spans="2:2">
      <c r="B11257" s="944"/>
    </row>
    <row r="11258" spans="2:2">
      <c r="B11258" s="944"/>
    </row>
    <row r="11259" spans="2:2">
      <c r="B11259" s="944"/>
    </row>
    <row r="11260" spans="2:2">
      <c r="B11260" s="944"/>
    </row>
    <row r="11261" spans="2:2">
      <c r="B11261" s="944"/>
    </row>
    <row r="11262" spans="2:2">
      <c r="B11262" s="944"/>
    </row>
    <row r="11263" spans="2:2">
      <c r="B11263" s="944"/>
    </row>
    <row r="11264" spans="2:2">
      <c r="B11264" s="944"/>
    </row>
    <row r="11265" spans="2:2">
      <c r="B11265" s="944"/>
    </row>
    <row r="11266" spans="2:2">
      <c r="B11266" s="944"/>
    </row>
    <row r="11267" spans="2:2">
      <c r="B11267" s="944"/>
    </row>
    <row r="11268" spans="2:2">
      <c r="B11268" s="944"/>
    </row>
    <row r="11269" spans="2:2">
      <c r="B11269" s="944"/>
    </row>
    <row r="11270" spans="2:2">
      <c r="B11270" s="944"/>
    </row>
    <row r="11271" spans="2:2">
      <c r="B11271" s="944"/>
    </row>
    <row r="11272" spans="2:2">
      <c r="B11272" s="944"/>
    </row>
    <row r="11273" spans="2:2">
      <c r="B11273" s="944"/>
    </row>
    <row r="11274" spans="2:2">
      <c r="B11274" s="944"/>
    </row>
    <row r="11275" spans="2:2">
      <c r="B11275" s="944"/>
    </row>
    <row r="11276" spans="2:2">
      <c r="B11276" s="944"/>
    </row>
    <row r="11277" spans="2:2">
      <c r="B11277" s="944"/>
    </row>
    <row r="11278" spans="2:2">
      <c r="B11278" s="944"/>
    </row>
    <row r="11279" spans="2:2">
      <c r="B11279" s="944"/>
    </row>
    <row r="11280" spans="2:2">
      <c r="B11280" s="944"/>
    </row>
    <row r="11281" spans="2:2">
      <c r="B11281" s="944"/>
    </row>
    <row r="11282" spans="2:2">
      <c r="B11282" s="944"/>
    </row>
    <row r="11283" spans="2:2">
      <c r="B11283" s="944"/>
    </row>
    <row r="11284" spans="2:2">
      <c r="B11284" s="944"/>
    </row>
    <row r="11285" spans="2:2">
      <c r="B11285" s="944"/>
    </row>
    <row r="11286" spans="2:2">
      <c r="B11286" s="944"/>
    </row>
    <row r="11287" spans="2:2">
      <c r="B11287" s="944"/>
    </row>
    <row r="11288" spans="2:2">
      <c r="B11288" s="944"/>
    </row>
    <row r="11289" spans="2:2">
      <c r="B11289" s="944"/>
    </row>
    <row r="11290" spans="2:2">
      <c r="B11290" s="944"/>
    </row>
    <row r="11291" spans="2:2">
      <c r="B11291" s="944"/>
    </row>
    <row r="11292" spans="2:2">
      <c r="B11292" s="944"/>
    </row>
    <row r="11293" spans="2:2">
      <c r="B11293" s="944"/>
    </row>
    <row r="11294" spans="2:2">
      <c r="B11294" s="944"/>
    </row>
    <row r="11295" spans="2:2">
      <c r="B11295" s="944"/>
    </row>
    <row r="11296" spans="2:2">
      <c r="B11296" s="944"/>
    </row>
    <row r="11297" spans="2:2">
      <c r="B11297" s="944"/>
    </row>
    <row r="11298" spans="2:2">
      <c r="B11298" s="944"/>
    </row>
    <row r="11299" spans="2:2">
      <c r="B11299" s="944"/>
    </row>
    <row r="11300" spans="2:2">
      <c r="B11300" s="944"/>
    </row>
    <row r="11301" spans="2:2">
      <c r="B11301" s="944"/>
    </row>
    <row r="11302" spans="2:2">
      <c r="B11302" s="944"/>
    </row>
    <row r="11303" spans="2:2">
      <c r="B11303" s="944"/>
    </row>
    <row r="11304" spans="2:2">
      <c r="B11304" s="944"/>
    </row>
    <row r="11305" spans="2:2">
      <c r="B11305" s="944"/>
    </row>
    <row r="11306" spans="2:2">
      <c r="B11306" s="944"/>
    </row>
    <row r="11307" spans="2:2">
      <c r="B11307" s="944"/>
    </row>
    <row r="11308" spans="2:2">
      <c r="B11308" s="944"/>
    </row>
    <row r="11309" spans="2:2">
      <c r="B11309" s="944"/>
    </row>
    <row r="11310" spans="2:2">
      <c r="B11310" s="944"/>
    </row>
    <row r="11311" spans="2:2">
      <c r="B11311" s="944"/>
    </row>
    <row r="11312" spans="2:2">
      <c r="B11312" s="944"/>
    </row>
    <row r="11313" spans="2:2">
      <c r="B11313" s="944"/>
    </row>
    <row r="11314" spans="2:2">
      <c r="B11314" s="944"/>
    </row>
    <row r="11315" spans="2:2">
      <c r="B11315" s="944"/>
    </row>
    <row r="11316" spans="2:2">
      <c r="B11316" s="944"/>
    </row>
    <row r="11317" spans="2:2">
      <c r="B11317" s="944"/>
    </row>
    <row r="11318" spans="2:2">
      <c r="B11318" s="944"/>
    </row>
    <row r="11319" spans="2:2">
      <c r="B11319" s="944"/>
    </row>
    <row r="11320" spans="2:2">
      <c r="B11320" s="944"/>
    </row>
    <row r="11321" spans="2:2">
      <c r="B11321" s="944"/>
    </row>
    <row r="11322" spans="2:2">
      <c r="B11322" s="944"/>
    </row>
    <row r="11323" spans="2:2">
      <c r="B11323" s="944"/>
    </row>
    <row r="11324" spans="2:2">
      <c r="B11324" s="944"/>
    </row>
    <row r="11325" spans="2:2">
      <c r="B11325" s="944"/>
    </row>
    <row r="11326" spans="2:2">
      <c r="B11326" s="944"/>
    </row>
    <row r="11327" spans="2:2">
      <c r="B11327" s="944"/>
    </row>
    <row r="11328" spans="2:2">
      <c r="B11328" s="944"/>
    </row>
    <row r="11329" spans="2:2">
      <c r="B11329" s="944"/>
    </row>
    <row r="11330" spans="2:2">
      <c r="B11330" s="944"/>
    </row>
    <row r="11331" spans="2:2">
      <c r="B11331" s="944"/>
    </row>
    <row r="11332" spans="2:2">
      <c r="B11332" s="944"/>
    </row>
    <row r="11333" spans="2:2">
      <c r="B11333" s="944"/>
    </row>
    <row r="11334" spans="2:2">
      <c r="B11334" s="944"/>
    </row>
    <row r="11335" spans="2:2">
      <c r="B11335" s="944"/>
    </row>
    <row r="11336" spans="2:2">
      <c r="B11336" s="944"/>
    </row>
    <row r="11337" spans="2:2">
      <c r="B11337" s="944"/>
    </row>
    <row r="11338" spans="2:2">
      <c r="B11338" s="944"/>
    </row>
    <row r="11339" spans="2:2">
      <c r="B11339" s="944"/>
    </row>
    <row r="11340" spans="2:2">
      <c r="B11340" s="944"/>
    </row>
    <row r="11341" spans="2:2">
      <c r="B11341" s="944"/>
    </row>
    <row r="11342" spans="2:2">
      <c r="B11342" s="944"/>
    </row>
    <row r="11343" spans="2:2">
      <c r="B11343" s="944"/>
    </row>
    <row r="11344" spans="2:2">
      <c r="B11344" s="944"/>
    </row>
    <row r="11345" spans="2:2">
      <c r="B11345" s="944"/>
    </row>
    <row r="11346" spans="2:2">
      <c r="B11346" s="944"/>
    </row>
    <row r="11347" spans="2:2">
      <c r="B11347" s="944"/>
    </row>
    <row r="11348" spans="2:2">
      <c r="B11348" s="944"/>
    </row>
    <row r="11349" spans="2:2">
      <c r="B11349" s="944"/>
    </row>
    <row r="11350" spans="2:2">
      <c r="B11350" s="944"/>
    </row>
    <row r="11351" spans="2:2">
      <c r="B11351" s="944"/>
    </row>
    <row r="11352" spans="2:2">
      <c r="B11352" s="944"/>
    </row>
    <row r="11353" spans="2:2">
      <c r="B11353" s="944"/>
    </row>
    <row r="11354" spans="2:2">
      <c r="B11354" s="944"/>
    </row>
    <row r="11355" spans="2:2">
      <c r="B11355" s="944"/>
    </row>
    <row r="11356" spans="2:2">
      <c r="B11356" s="944"/>
    </row>
    <row r="11357" spans="2:2">
      <c r="B11357" s="944"/>
    </row>
    <row r="11358" spans="2:2">
      <c r="B11358" s="944"/>
    </row>
    <row r="11359" spans="2:2">
      <c r="B11359" s="944"/>
    </row>
    <row r="11360" spans="2:2">
      <c r="B11360" s="944"/>
    </row>
    <row r="11361" spans="2:2">
      <c r="B11361" s="944"/>
    </row>
    <row r="11362" spans="2:2">
      <c r="B11362" s="944"/>
    </row>
    <row r="11363" spans="2:2">
      <c r="B11363" s="944"/>
    </row>
    <row r="11364" spans="2:2">
      <c r="B11364" s="944"/>
    </row>
    <row r="11365" spans="2:2">
      <c r="B11365" s="944"/>
    </row>
    <row r="11366" spans="2:2">
      <c r="B11366" s="944"/>
    </row>
    <row r="11367" spans="2:2">
      <c r="B11367" s="944"/>
    </row>
    <row r="11368" spans="2:2">
      <c r="B11368" s="944"/>
    </row>
    <row r="11369" spans="2:2">
      <c r="B11369" s="944"/>
    </row>
    <row r="11370" spans="2:2">
      <c r="B11370" s="944"/>
    </row>
    <row r="11371" spans="2:2">
      <c r="B11371" s="944"/>
    </row>
    <row r="11372" spans="2:2">
      <c r="B11372" s="944"/>
    </row>
    <row r="11373" spans="2:2">
      <c r="B11373" s="944"/>
    </row>
    <row r="11374" spans="2:2">
      <c r="B11374" s="944"/>
    </row>
    <row r="11375" spans="2:2">
      <c r="B11375" s="944"/>
    </row>
    <row r="11376" spans="2:2">
      <c r="B11376" s="944"/>
    </row>
    <row r="11377" spans="2:2">
      <c r="B11377" s="944"/>
    </row>
    <row r="11378" spans="2:2">
      <c r="B11378" s="944"/>
    </row>
    <row r="11379" spans="2:2">
      <c r="B11379" s="944"/>
    </row>
    <row r="11380" spans="2:2">
      <c r="B11380" s="944"/>
    </row>
    <row r="11381" spans="2:2">
      <c r="B11381" s="944"/>
    </row>
    <row r="11382" spans="2:2">
      <c r="B11382" s="944"/>
    </row>
    <row r="11383" spans="2:2">
      <c r="B11383" s="944"/>
    </row>
    <row r="11384" spans="2:2">
      <c r="B11384" s="944"/>
    </row>
    <row r="11385" spans="2:2">
      <c r="B11385" s="944"/>
    </row>
    <row r="11386" spans="2:2">
      <c r="B11386" s="944"/>
    </row>
    <row r="11387" spans="2:2">
      <c r="B11387" s="944"/>
    </row>
    <row r="11388" spans="2:2">
      <c r="B11388" s="944"/>
    </row>
    <row r="11389" spans="2:2">
      <c r="B11389" s="944"/>
    </row>
    <row r="11390" spans="2:2">
      <c r="B11390" s="944"/>
    </row>
    <row r="11391" spans="2:2">
      <c r="B11391" s="944"/>
    </row>
    <row r="11392" spans="2:2">
      <c r="B11392" s="944"/>
    </row>
    <row r="11393" spans="2:2">
      <c r="B11393" s="944"/>
    </row>
    <row r="11394" spans="2:2">
      <c r="B11394" s="944"/>
    </row>
    <row r="11395" spans="2:2">
      <c r="B11395" s="944"/>
    </row>
    <row r="11396" spans="2:2">
      <c r="B11396" s="944"/>
    </row>
    <row r="11397" spans="2:2">
      <c r="B11397" s="944"/>
    </row>
    <row r="11398" spans="2:2">
      <c r="B11398" s="944"/>
    </row>
    <row r="11399" spans="2:2">
      <c r="B11399" s="944"/>
    </row>
    <row r="11400" spans="2:2">
      <c r="B11400" s="944"/>
    </row>
    <row r="11401" spans="2:2">
      <c r="B11401" s="944"/>
    </row>
    <row r="11402" spans="2:2">
      <c r="B11402" s="944"/>
    </row>
    <row r="11403" spans="2:2">
      <c r="B11403" s="944"/>
    </row>
    <row r="11404" spans="2:2">
      <c r="B11404" s="944"/>
    </row>
    <row r="11405" spans="2:2">
      <c r="B11405" s="944"/>
    </row>
    <row r="11406" spans="2:2">
      <c r="B11406" s="944"/>
    </row>
    <row r="11407" spans="2:2">
      <c r="B11407" s="944"/>
    </row>
    <row r="11408" spans="2:2">
      <c r="B11408" s="944"/>
    </row>
    <row r="11409" spans="2:2">
      <c r="B11409" s="944"/>
    </row>
    <row r="11410" spans="2:2">
      <c r="B11410" s="944"/>
    </row>
    <row r="11411" spans="2:2">
      <c r="B11411" s="944"/>
    </row>
    <row r="11412" spans="2:2">
      <c r="B11412" s="944"/>
    </row>
    <row r="11413" spans="2:2">
      <c r="B11413" s="944"/>
    </row>
    <row r="11414" spans="2:2">
      <c r="B11414" s="944"/>
    </row>
    <row r="11415" spans="2:2">
      <c r="B11415" s="944"/>
    </row>
    <row r="11416" spans="2:2">
      <c r="B11416" s="944"/>
    </row>
    <row r="11417" spans="2:2">
      <c r="B11417" s="944"/>
    </row>
    <row r="11418" spans="2:2">
      <c r="B11418" s="944"/>
    </row>
    <row r="11419" spans="2:2">
      <c r="B11419" s="944"/>
    </row>
    <row r="11420" spans="2:2">
      <c r="B11420" s="944"/>
    </row>
    <row r="11421" spans="2:2">
      <c r="B11421" s="944"/>
    </row>
    <row r="11422" spans="2:2">
      <c r="B11422" s="944"/>
    </row>
    <row r="11423" spans="2:2">
      <c r="B11423" s="944"/>
    </row>
    <row r="11424" spans="2:2">
      <c r="B11424" s="944"/>
    </row>
    <row r="11425" spans="2:2">
      <c r="B11425" s="944"/>
    </row>
    <row r="11426" spans="2:2">
      <c r="B11426" s="944"/>
    </row>
    <row r="11427" spans="2:2">
      <c r="B11427" s="944"/>
    </row>
    <row r="11428" spans="2:2">
      <c r="B11428" s="944"/>
    </row>
    <row r="11429" spans="2:2">
      <c r="B11429" s="944"/>
    </row>
    <row r="11430" spans="2:2">
      <c r="B11430" s="944"/>
    </row>
    <row r="11431" spans="2:2">
      <c r="B11431" s="944"/>
    </row>
    <row r="11432" spans="2:2">
      <c r="B11432" s="944"/>
    </row>
    <row r="11433" spans="2:2">
      <c r="B11433" s="944"/>
    </row>
    <row r="11434" spans="2:2">
      <c r="B11434" s="944"/>
    </row>
    <row r="11435" spans="2:2">
      <c r="B11435" s="944"/>
    </row>
    <row r="11436" spans="2:2">
      <c r="B11436" s="944"/>
    </row>
    <row r="11437" spans="2:2">
      <c r="B11437" s="944"/>
    </row>
    <row r="11438" spans="2:2">
      <c r="B11438" s="944"/>
    </row>
    <row r="11439" spans="2:2">
      <c r="B11439" s="944"/>
    </row>
    <row r="11440" spans="2:2">
      <c r="B11440" s="944"/>
    </row>
    <row r="11441" spans="2:2">
      <c r="B11441" s="944"/>
    </row>
    <row r="11442" spans="2:2">
      <c r="B11442" s="944"/>
    </row>
    <row r="11443" spans="2:2">
      <c r="B11443" s="944"/>
    </row>
    <row r="11444" spans="2:2">
      <c r="B11444" s="944"/>
    </row>
    <row r="11445" spans="2:2">
      <c r="B11445" s="944"/>
    </row>
    <row r="11446" spans="2:2">
      <c r="B11446" s="944"/>
    </row>
    <row r="11447" spans="2:2">
      <c r="B11447" s="944"/>
    </row>
    <row r="11448" spans="2:2">
      <c r="B11448" s="944"/>
    </row>
    <row r="11449" spans="2:2">
      <c r="B11449" s="944"/>
    </row>
    <row r="11450" spans="2:2">
      <c r="B11450" s="944"/>
    </row>
    <row r="11451" spans="2:2">
      <c r="B11451" s="944"/>
    </row>
    <row r="11452" spans="2:2">
      <c r="B11452" s="944"/>
    </row>
    <row r="11453" spans="2:2">
      <c r="B11453" s="944"/>
    </row>
    <row r="11454" spans="2:2">
      <c r="B11454" s="944"/>
    </row>
    <row r="11455" spans="2:2">
      <c r="B11455" s="944"/>
    </row>
    <row r="11456" spans="2:2">
      <c r="B11456" s="944"/>
    </row>
    <row r="11457" spans="2:2">
      <c r="B11457" s="944"/>
    </row>
    <row r="11458" spans="2:2">
      <c r="B11458" s="944"/>
    </row>
    <row r="11459" spans="2:2">
      <c r="B11459" s="944"/>
    </row>
    <row r="11460" spans="2:2">
      <c r="B11460" s="944"/>
    </row>
    <row r="11461" spans="2:2">
      <c r="B11461" s="944"/>
    </row>
    <row r="11462" spans="2:2">
      <c r="B11462" s="944"/>
    </row>
    <row r="11463" spans="2:2">
      <c r="B11463" s="944"/>
    </row>
    <row r="11464" spans="2:2">
      <c r="B11464" s="944"/>
    </row>
    <row r="11465" spans="2:2">
      <c r="B11465" s="944"/>
    </row>
    <row r="11466" spans="2:2">
      <c r="B11466" s="944"/>
    </row>
    <row r="11467" spans="2:2">
      <c r="B11467" s="944"/>
    </row>
    <row r="11468" spans="2:2">
      <c r="B11468" s="944"/>
    </row>
    <row r="11469" spans="2:2">
      <c r="B11469" s="944"/>
    </row>
    <row r="11470" spans="2:2">
      <c r="B11470" s="944"/>
    </row>
    <row r="11471" spans="2:2">
      <c r="B11471" s="944"/>
    </row>
    <row r="11472" spans="2:2">
      <c r="B11472" s="944"/>
    </row>
    <row r="11473" spans="2:2">
      <c r="B11473" s="944"/>
    </row>
    <row r="11474" spans="2:2">
      <c r="B11474" s="944"/>
    </row>
    <row r="11475" spans="2:2">
      <c r="B11475" s="944"/>
    </row>
    <row r="11476" spans="2:2">
      <c r="B11476" s="944"/>
    </row>
    <row r="11477" spans="2:2">
      <c r="B11477" s="944"/>
    </row>
    <row r="11478" spans="2:2">
      <c r="B11478" s="944"/>
    </row>
    <row r="11479" spans="2:2">
      <c r="B11479" s="944"/>
    </row>
    <row r="11480" spans="2:2">
      <c r="B11480" s="944"/>
    </row>
    <row r="11481" spans="2:2">
      <c r="B11481" s="944"/>
    </row>
    <row r="11482" spans="2:2">
      <c r="B11482" s="944"/>
    </row>
    <row r="11483" spans="2:2">
      <c r="B11483" s="944"/>
    </row>
    <row r="11484" spans="2:2">
      <c r="B11484" s="944"/>
    </row>
    <row r="11485" spans="2:2">
      <c r="B11485" s="944"/>
    </row>
    <row r="11486" spans="2:2">
      <c r="B11486" s="944"/>
    </row>
    <row r="11487" spans="2:2">
      <c r="B11487" s="944"/>
    </row>
    <row r="11488" spans="2:2">
      <c r="B11488" s="944"/>
    </row>
    <row r="11489" spans="2:2">
      <c r="B11489" s="944"/>
    </row>
    <row r="11490" spans="2:2">
      <c r="B11490" s="944"/>
    </row>
    <row r="11491" spans="2:2">
      <c r="B11491" s="944"/>
    </row>
    <row r="11492" spans="2:2">
      <c r="B11492" s="944"/>
    </row>
    <row r="11493" spans="2:2">
      <c r="B11493" s="944"/>
    </row>
    <row r="11494" spans="2:2">
      <c r="B11494" s="944"/>
    </row>
    <row r="11495" spans="2:2">
      <c r="B11495" s="944"/>
    </row>
    <row r="11496" spans="2:2">
      <c r="B11496" s="944"/>
    </row>
    <row r="11497" spans="2:2">
      <c r="B11497" s="944"/>
    </row>
    <row r="11498" spans="2:2">
      <c r="B11498" s="944"/>
    </row>
    <row r="11499" spans="2:2">
      <c r="B11499" s="944"/>
    </row>
    <row r="11500" spans="2:2">
      <c r="B11500" s="944"/>
    </row>
    <row r="11501" spans="2:2">
      <c r="B11501" s="944"/>
    </row>
    <row r="11502" spans="2:2">
      <c r="B11502" s="944"/>
    </row>
    <row r="11503" spans="2:2">
      <c r="B11503" s="944"/>
    </row>
    <row r="11504" spans="2:2">
      <c r="B11504" s="944"/>
    </row>
    <row r="11505" spans="2:2">
      <c r="B11505" s="944"/>
    </row>
    <row r="11506" spans="2:2">
      <c r="B11506" s="944"/>
    </row>
    <row r="11507" spans="2:2">
      <c r="B11507" s="944"/>
    </row>
    <row r="11508" spans="2:2">
      <c r="B11508" s="944"/>
    </row>
    <row r="11509" spans="2:2">
      <c r="B11509" s="944"/>
    </row>
    <row r="11510" spans="2:2">
      <c r="B11510" s="944"/>
    </row>
    <row r="11511" spans="2:2">
      <c r="B11511" s="944"/>
    </row>
    <row r="11512" spans="2:2">
      <c r="B11512" s="944"/>
    </row>
    <row r="11513" spans="2:2">
      <c r="B11513" s="944"/>
    </row>
    <row r="11514" spans="2:2">
      <c r="B11514" s="944"/>
    </row>
    <row r="11515" spans="2:2">
      <c r="B11515" s="944"/>
    </row>
    <row r="11516" spans="2:2">
      <c r="B11516" s="944"/>
    </row>
    <row r="11517" spans="2:2">
      <c r="B11517" s="944"/>
    </row>
    <row r="11518" spans="2:2">
      <c r="B11518" s="944"/>
    </row>
    <row r="11519" spans="2:2">
      <c r="B11519" s="944"/>
    </row>
    <row r="11520" spans="2:2">
      <c r="B11520" s="944"/>
    </row>
    <row r="11521" spans="2:2">
      <c r="B11521" s="944"/>
    </row>
    <row r="11522" spans="2:2">
      <c r="B11522" s="944"/>
    </row>
    <row r="11523" spans="2:2">
      <c r="B11523" s="944"/>
    </row>
    <row r="11524" spans="2:2">
      <c r="B11524" s="944"/>
    </row>
    <row r="11525" spans="2:2">
      <c r="B11525" s="944"/>
    </row>
    <row r="11526" spans="2:2">
      <c r="B11526" s="944"/>
    </row>
    <row r="11527" spans="2:2">
      <c r="B11527" s="944"/>
    </row>
    <row r="11528" spans="2:2">
      <c r="B11528" s="944"/>
    </row>
    <row r="11529" spans="2:2">
      <c r="B11529" s="944"/>
    </row>
    <row r="11530" spans="2:2">
      <c r="B11530" s="944"/>
    </row>
    <row r="11531" spans="2:2">
      <c r="B11531" s="944"/>
    </row>
    <row r="11532" spans="2:2">
      <c r="B11532" s="944"/>
    </row>
    <row r="11533" spans="2:2">
      <c r="B11533" s="944"/>
    </row>
    <row r="11534" spans="2:2">
      <c r="B11534" s="944"/>
    </row>
    <row r="11535" spans="2:2">
      <c r="B11535" s="944"/>
    </row>
    <row r="11536" spans="2:2">
      <c r="B11536" s="944"/>
    </row>
    <row r="11537" spans="2:2">
      <c r="B11537" s="944"/>
    </row>
    <row r="11538" spans="2:2">
      <c r="B11538" s="944"/>
    </row>
    <row r="11539" spans="2:2">
      <c r="B11539" s="944"/>
    </row>
    <row r="11540" spans="2:2">
      <c r="B11540" s="944"/>
    </row>
    <row r="11541" spans="2:2">
      <c r="B11541" s="944"/>
    </row>
    <row r="11542" spans="2:2">
      <c r="B11542" s="944"/>
    </row>
    <row r="11543" spans="2:2">
      <c r="B11543" s="944"/>
    </row>
    <row r="11544" spans="2:2">
      <c r="B11544" s="944"/>
    </row>
    <row r="11545" spans="2:2">
      <c r="B11545" s="944"/>
    </row>
    <row r="11546" spans="2:2">
      <c r="B11546" s="944"/>
    </row>
    <row r="11547" spans="2:2">
      <c r="B11547" s="944"/>
    </row>
    <row r="11548" spans="2:2">
      <c r="B11548" s="944"/>
    </row>
    <row r="11549" spans="2:2">
      <c r="B11549" s="944"/>
    </row>
    <row r="11550" spans="2:2">
      <c r="B11550" s="944"/>
    </row>
    <row r="11551" spans="2:2">
      <c r="B11551" s="944"/>
    </row>
    <row r="11552" spans="2:2">
      <c r="B11552" s="944"/>
    </row>
    <row r="11553" spans="2:2">
      <c r="B11553" s="944"/>
    </row>
    <row r="11554" spans="2:2">
      <c r="B11554" s="944"/>
    </row>
    <row r="11555" spans="2:2">
      <c r="B11555" s="944"/>
    </row>
    <row r="11556" spans="2:2">
      <c r="B11556" s="944"/>
    </row>
    <row r="11557" spans="2:2">
      <c r="B11557" s="944"/>
    </row>
    <row r="11558" spans="2:2">
      <c r="B11558" s="944"/>
    </row>
    <row r="11559" spans="2:2">
      <c r="B11559" s="944"/>
    </row>
    <row r="11560" spans="2:2">
      <c r="B11560" s="944"/>
    </row>
    <row r="11561" spans="2:2">
      <c r="B11561" s="944"/>
    </row>
    <row r="11562" spans="2:2">
      <c r="B11562" s="944"/>
    </row>
    <row r="11563" spans="2:2">
      <c r="B11563" s="944"/>
    </row>
    <row r="11564" spans="2:2">
      <c r="B11564" s="944"/>
    </row>
    <row r="11565" spans="2:2">
      <c r="B11565" s="944"/>
    </row>
    <row r="11566" spans="2:2">
      <c r="B11566" s="944"/>
    </row>
    <row r="11567" spans="2:2">
      <c r="B11567" s="944"/>
    </row>
    <row r="11568" spans="2:2">
      <c r="B11568" s="944"/>
    </row>
    <row r="11569" spans="2:2">
      <c r="B11569" s="944"/>
    </row>
    <row r="11570" spans="2:2">
      <c r="B11570" s="944"/>
    </row>
    <row r="11571" spans="2:2">
      <c r="B11571" s="944"/>
    </row>
    <row r="11572" spans="2:2">
      <c r="B11572" s="944"/>
    </row>
    <row r="11573" spans="2:2">
      <c r="B11573" s="944"/>
    </row>
    <row r="11574" spans="2:2">
      <c r="B11574" s="944"/>
    </row>
    <row r="11575" spans="2:2">
      <c r="B11575" s="944"/>
    </row>
    <row r="11576" spans="2:2">
      <c r="B11576" s="944"/>
    </row>
    <row r="11577" spans="2:2">
      <c r="B11577" s="944"/>
    </row>
    <row r="11578" spans="2:2">
      <c r="B11578" s="944"/>
    </row>
    <row r="11579" spans="2:2">
      <c r="B11579" s="944"/>
    </row>
    <row r="11580" spans="2:2">
      <c r="B11580" s="944"/>
    </row>
    <row r="11581" spans="2:2">
      <c r="B11581" s="944"/>
    </row>
    <row r="11582" spans="2:2">
      <c r="B11582" s="944"/>
    </row>
    <row r="11583" spans="2:2">
      <c r="B11583" s="944"/>
    </row>
    <row r="11584" spans="2:2">
      <c r="B11584" s="944"/>
    </row>
    <row r="11585" spans="2:2">
      <c r="B11585" s="944"/>
    </row>
    <row r="11586" spans="2:2">
      <c r="B11586" s="944"/>
    </row>
    <row r="11587" spans="2:2">
      <c r="B11587" s="944"/>
    </row>
    <row r="11588" spans="2:2">
      <c r="B11588" s="944"/>
    </row>
    <row r="11589" spans="2:2">
      <c r="B11589" s="944"/>
    </row>
    <row r="11590" spans="2:2">
      <c r="B11590" s="944"/>
    </row>
    <row r="11591" spans="2:2">
      <c r="B11591" s="944"/>
    </row>
    <row r="11592" spans="2:2">
      <c r="B11592" s="944"/>
    </row>
    <row r="11593" spans="2:2">
      <c r="B11593" s="944"/>
    </row>
    <row r="11594" spans="2:2">
      <c r="B11594" s="944"/>
    </row>
    <row r="11595" spans="2:2">
      <c r="B11595" s="944"/>
    </row>
    <row r="11596" spans="2:2">
      <c r="B11596" s="944"/>
    </row>
    <row r="11597" spans="2:2">
      <c r="B11597" s="944"/>
    </row>
    <row r="11598" spans="2:2">
      <c r="B11598" s="944"/>
    </row>
    <row r="11599" spans="2:2">
      <c r="B11599" s="944"/>
    </row>
    <row r="11600" spans="2:2">
      <c r="B11600" s="944"/>
    </row>
    <row r="11601" spans="2:2">
      <c r="B11601" s="944"/>
    </row>
    <row r="11602" spans="2:2">
      <c r="B11602" s="944"/>
    </row>
    <row r="11603" spans="2:2">
      <c r="B11603" s="944"/>
    </row>
    <row r="11604" spans="2:2">
      <c r="B11604" s="944"/>
    </row>
    <row r="11605" spans="2:2">
      <c r="B11605" s="944"/>
    </row>
    <row r="11606" spans="2:2">
      <c r="B11606" s="944"/>
    </row>
    <row r="11607" spans="2:2">
      <c r="B11607" s="944"/>
    </row>
    <row r="11608" spans="2:2">
      <c r="B11608" s="944"/>
    </row>
    <row r="11609" spans="2:2">
      <c r="B11609" s="944"/>
    </row>
    <row r="11610" spans="2:2">
      <c r="B11610" s="944"/>
    </row>
    <row r="11611" spans="2:2">
      <c r="B11611" s="944"/>
    </row>
    <row r="11612" spans="2:2">
      <c r="B11612" s="944"/>
    </row>
    <row r="11613" spans="2:2">
      <c r="B11613" s="944"/>
    </row>
    <row r="11614" spans="2:2">
      <c r="B11614" s="944"/>
    </row>
    <row r="11615" spans="2:2">
      <c r="B11615" s="944"/>
    </row>
    <row r="11616" spans="2:2">
      <c r="B11616" s="944"/>
    </row>
    <row r="11617" spans="2:2">
      <c r="B11617" s="944"/>
    </row>
    <row r="11618" spans="2:2">
      <c r="B11618" s="944"/>
    </row>
    <row r="11619" spans="2:2">
      <c r="B11619" s="944"/>
    </row>
    <row r="11620" spans="2:2">
      <c r="B11620" s="944"/>
    </row>
    <row r="11621" spans="2:2">
      <c r="B11621" s="944"/>
    </row>
    <row r="11622" spans="2:2">
      <c r="B11622" s="944"/>
    </row>
    <row r="11623" spans="2:2">
      <c r="B11623" s="944"/>
    </row>
    <row r="11624" spans="2:2">
      <c r="B11624" s="944"/>
    </row>
    <row r="11625" spans="2:2">
      <c r="B11625" s="944"/>
    </row>
    <row r="11626" spans="2:2">
      <c r="B11626" s="944"/>
    </row>
    <row r="11627" spans="2:2">
      <c r="B11627" s="944"/>
    </row>
    <row r="11628" spans="2:2">
      <c r="B11628" s="944"/>
    </row>
    <row r="11629" spans="2:2">
      <c r="B11629" s="944"/>
    </row>
    <row r="11630" spans="2:2">
      <c r="B11630" s="944"/>
    </row>
    <row r="11631" spans="2:2">
      <c r="B11631" s="944"/>
    </row>
    <row r="11632" spans="2:2">
      <c r="B11632" s="944"/>
    </row>
    <row r="11633" spans="2:2">
      <c r="B11633" s="944"/>
    </row>
    <row r="11634" spans="2:2">
      <c r="B11634" s="944"/>
    </row>
    <row r="11635" spans="2:2">
      <c r="B11635" s="944"/>
    </row>
    <row r="11636" spans="2:2">
      <c r="B11636" s="944"/>
    </row>
    <row r="11637" spans="2:2">
      <c r="B11637" s="944"/>
    </row>
    <row r="11638" spans="2:2">
      <c r="B11638" s="944"/>
    </row>
    <row r="11639" spans="2:2">
      <c r="B11639" s="944"/>
    </row>
    <row r="11640" spans="2:2">
      <c r="B11640" s="944"/>
    </row>
    <row r="11641" spans="2:2">
      <c r="B11641" s="944"/>
    </row>
    <row r="11642" spans="2:2">
      <c r="B11642" s="944"/>
    </row>
    <row r="11643" spans="2:2">
      <c r="B11643" s="944"/>
    </row>
    <row r="11644" spans="2:2">
      <c r="B11644" s="944"/>
    </row>
    <row r="11645" spans="2:2">
      <c r="B11645" s="944"/>
    </row>
    <row r="11646" spans="2:2">
      <c r="B11646" s="944"/>
    </row>
    <row r="11647" spans="2:2">
      <c r="B11647" s="944"/>
    </row>
    <row r="11648" spans="2:2">
      <c r="B11648" s="944"/>
    </row>
    <row r="11649" spans="2:2">
      <c r="B11649" s="944"/>
    </row>
    <row r="11650" spans="2:2">
      <c r="B11650" s="944"/>
    </row>
    <row r="11651" spans="2:2">
      <c r="B11651" s="944"/>
    </row>
    <row r="11652" spans="2:2">
      <c r="B11652" s="944"/>
    </row>
    <row r="11653" spans="2:2">
      <c r="B11653" s="944"/>
    </row>
    <row r="11654" spans="2:2">
      <c r="B11654" s="944"/>
    </row>
    <row r="11655" spans="2:2">
      <c r="B11655" s="944"/>
    </row>
    <row r="11656" spans="2:2">
      <c r="B11656" s="944"/>
    </row>
    <row r="11657" spans="2:2">
      <c r="B11657" s="944"/>
    </row>
    <row r="11658" spans="2:2">
      <c r="B11658" s="944"/>
    </row>
    <row r="11659" spans="2:2">
      <c r="B11659" s="944"/>
    </row>
    <row r="11660" spans="2:2">
      <c r="B11660" s="944"/>
    </row>
    <row r="11661" spans="2:2">
      <c r="B11661" s="944"/>
    </row>
    <row r="11662" spans="2:2">
      <c r="B11662" s="944"/>
    </row>
    <row r="11663" spans="2:2">
      <c r="B11663" s="944"/>
    </row>
    <row r="11664" spans="2:2">
      <c r="B11664" s="944"/>
    </row>
    <row r="11665" spans="2:2">
      <c r="B11665" s="944"/>
    </row>
    <row r="11666" spans="2:2">
      <c r="B11666" s="944"/>
    </row>
    <row r="11667" spans="2:2">
      <c r="B11667" s="944"/>
    </row>
    <row r="11668" spans="2:2">
      <c r="B11668" s="944"/>
    </row>
    <row r="11669" spans="2:2">
      <c r="B11669" s="944"/>
    </row>
    <row r="11670" spans="2:2">
      <c r="B11670" s="944"/>
    </row>
    <row r="11671" spans="2:2">
      <c r="B11671" s="944"/>
    </row>
    <row r="11672" spans="2:2">
      <c r="B11672" s="944"/>
    </row>
    <row r="11673" spans="2:2">
      <c r="B11673" s="944"/>
    </row>
    <row r="11674" spans="2:2">
      <c r="B11674" s="944"/>
    </row>
    <row r="11675" spans="2:2">
      <c r="B11675" s="944"/>
    </row>
    <row r="11676" spans="2:2">
      <c r="B11676" s="944"/>
    </row>
    <row r="11677" spans="2:2">
      <c r="B11677" s="944"/>
    </row>
    <row r="11678" spans="2:2">
      <c r="B11678" s="944"/>
    </row>
    <row r="11679" spans="2:2">
      <c r="B11679" s="944"/>
    </row>
    <row r="11680" spans="2:2">
      <c r="B11680" s="944"/>
    </row>
    <row r="11681" spans="2:2">
      <c r="B11681" s="944"/>
    </row>
    <row r="11682" spans="2:2">
      <c r="B11682" s="944"/>
    </row>
    <row r="11683" spans="2:2">
      <c r="B11683" s="944"/>
    </row>
    <row r="11684" spans="2:2">
      <c r="B11684" s="944"/>
    </row>
    <row r="11685" spans="2:2">
      <c r="B11685" s="944"/>
    </row>
    <row r="11686" spans="2:2">
      <c r="B11686" s="944"/>
    </row>
    <row r="11687" spans="2:2">
      <c r="B11687" s="944"/>
    </row>
    <row r="11688" spans="2:2">
      <c r="B11688" s="944"/>
    </row>
    <row r="11689" spans="2:2">
      <c r="B11689" s="944"/>
    </row>
    <row r="11690" spans="2:2">
      <c r="B11690" s="944"/>
    </row>
    <row r="11691" spans="2:2">
      <c r="B11691" s="944"/>
    </row>
    <row r="11692" spans="2:2">
      <c r="B11692" s="944"/>
    </row>
    <row r="11693" spans="2:2">
      <c r="B11693" s="944"/>
    </row>
    <row r="11694" spans="2:2">
      <c r="B11694" s="944"/>
    </row>
    <row r="11695" spans="2:2">
      <c r="B11695" s="944"/>
    </row>
    <row r="11696" spans="2:2">
      <c r="B11696" s="944"/>
    </row>
    <row r="11697" spans="2:2">
      <c r="B11697" s="944"/>
    </row>
    <row r="11698" spans="2:2">
      <c r="B11698" s="944"/>
    </row>
    <row r="11699" spans="2:2">
      <c r="B11699" s="944"/>
    </row>
    <row r="11700" spans="2:2">
      <c r="B11700" s="944"/>
    </row>
    <row r="11701" spans="2:2">
      <c r="B11701" s="944"/>
    </row>
    <row r="11702" spans="2:2">
      <c r="B11702" s="944"/>
    </row>
    <row r="11703" spans="2:2">
      <c r="B11703" s="944"/>
    </row>
    <row r="11704" spans="2:2">
      <c r="B11704" s="944"/>
    </row>
    <row r="11705" spans="2:2">
      <c r="B11705" s="944"/>
    </row>
    <row r="11706" spans="2:2">
      <c r="B11706" s="944"/>
    </row>
    <row r="11707" spans="2:2">
      <c r="B11707" s="944"/>
    </row>
    <row r="11708" spans="2:2">
      <c r="B11708" s="944"/>
    </row>
    <row r="11709" spans="2:2">
      <c r="B11709" s="944"/>
    </row>
    <row r="11710" spans="2:2">
      <c r="B11710" s="944"/>
    </row>
    <row r="11711" spans="2:2">
      <c r="B11711" s="944"/>
    </row>
    <row r="11712" spans="2:2">
      <c r="B11712" s="944"/>
    </row>
    <row r="11713" spans="2:2">
      <c r="B11713" s="944"/>
    </row>
    <row r="11714" spans="2:2">
      <c r="B11714" s="944"/>
    </row>
    <row r="11715" spans="2:2">
      <c r="B11715" s="944"/>
    </row>
    <row r="11716" spans="2:2">
      <c r="B11716" s="944"/>
    </row>
    <row r="11717" spans="2:2">
      <c r="B11717" s="944"/>
    </row>
    <row r="11718" spans="2:2">
      <c r="B11718" s="944"/>
    </row>
    <row r="11719" spans="2:2">
      <c r="B11719" s="944"/>
    </row>
    <row r="11720" spans="2:2">
      <c r="B11720" s="944"/>
    </row>
    <row r="11721" spans="2:2">
      <c r="B11721" s="944"/>
    </row>
    <row r="11722" spans="2:2">
      <c r="B11722" s="944"/>
    </row>
    <row r="11723" spans="2:2">
      <c r="B11723" s="944"/>
    </row>
    <row r="11724" spans="2:2">
      <c r="B11724" s="944"/>
    </row>
    <row r="11725" spans="2:2">
      <c r="B11725" s="944"/>
    </row>
    <row r="11726" spans="2:2">
      <c r="B11726" s="944"/>
    </row>
    <row r="11727" spans="2:2">
      <c r="B11727" s="944"/>
    </row>
    <row r="11728" spans="2:2">
      <c r="B11728" s="944"/>
    </row>
    <row r="11729" spans="2:2">
      <c r="B11729" s="944"/>
    </row>
    <row r="11730" spans="2:2">
      <c r="B11730" s="944"/>
    </row>
    <row r="11731" spans="2:2">
      <c r="B11731" s="944"/>
    </row>
    <row r="11732" spans="2:2">
      <c r="B11732" s="944"/>
    </row>
    <row r="11733" spans="2:2">
      <c r="B11733" s="944"/>
    </row>
    <row r="11734" spans="2:2">
      <c r="B11734" s="944"/>
    </row>
    <row r="11735" spans="2:2">
      <c r="B11735" s="944"/>
    </row>
    <row r="11736" spans="2:2">
      <c r="B11736" s="944"/>
    </row>
    <row r="11737" spans="2:2">
      <c r="B11737" s="944"/>
    </row>
    <row r="11738" spans="2:2">
      <c r="B11738" s="944"/>
    </row>
    <row r="11739" spans="2:2">
      <c r="B11739" s="944"/>
    </row>
    <row r="11740" spans="2:2">
      <c r="B11740" s="944"/>
    </row>
    <row r="11741" spans="2:2">
      <c r="B11741" s="944"/>
    </row>
    <row r="11742" spans="2:2">
      <c r="B11742" s="944"/>
    </row>
    <row r="11743" spans="2:2">
      <c r="B11743" s="944"/>
    </row>
    <row r="11744" spans="2:2">
      <c r="B11744" s="944"/>
    </row>
    <row r="11745" spans="2:2">
      <c r="B11745" s="944"/>
    </row>
    <row r="11746" spans="2:2">
      <c r="B11746" s="944"/>
    </row>
    <row r="11747" spans="2:2">
      <c r="B11747" s="944"/>
    </row>
    <row r="11748" spans="2:2">
      <c r="B11748" s="944"/>
    </row>
    <row r="11749" spans="2:2">
      <c r="B11749" s="944"/>
    </row>
    <row r="11750" spans="2:2">
      <c r="B11750" s="944"/>
    </row>
    <row r="11751" spans="2:2">
      <c r="B11751" s="944"/>
    </row>
    <row r="11752" spans="2:2">
      <c r="B11752" s="944"/>
    </row>
    <row r="11753" spans="2:2">
      <c r="B11753" s="944"/>
    </row>
    <row r="11754" spans="2:2">
      <c r="B11754" s="944"/>
    </row>
    <row r="11755" spans="2:2">
      <c r="B11755" s="944"/>
    </row>
    <row r="11756" spans="2:2">
      <c r="B11756" s="944"/>
    </row>
    <row r="11757" spans="2:2">
      <c r="B11757" s="944"/>
    </row>
    <row r="11758" spans="2:2">
      <c r="B11758" s="944"/>
    </row>
    <row r="11759" spans="2:2">
      <c r="B11759" s="944"/>
    </row>
    <row r="11760" spans="2:2">
      <c r="B11760" s="944"/>
    </row>
    <row r="11761" spans="2:2">
      <c r="B11761" s="944"/>
    </row>
    <row r="11762" spans="2:2">
      <c r="B11762" s="944"/>
    </row>
    <row r="11763" spans="2:2">
      <c r="B11763" s="944"/>
    </row>
    <row r="11764" spans="2:2">
      <c r="B11764" s="944"/>
    </row>
    <row r="11765" spans="2:2">
      <c r="B11765" s="944"/>
    </row>
    <row r="11766" spans="2:2">
      <c r="B11766" s="944"/>
    </row>
    <row r="11767" spans="2:2">
      <c r="B11767" s="944"/>
    </row>
    <row r="11768" spans="2:2">
      <c r="B11768" s="944"/>
    </row>
    <row r="11769" spans="2:2">
      <c r="B11769" s="944"/>
    </row>
    <row r="11770" spans="2:2">
      <c r="B11770" s="944"/>
    </row>
    <row r="11771" spans="2:2">
      <c r="B11771" s="944"/>
    </row>
    <row r="11772" spans="2:2">
      <c r="B11772" s="944"/>
    </row>
    <row r="11773" spans="2:2">
      <c r="B11773" s="944"/>
    </row>
    <row r="11774" spans="2:2">
      <c r="B11774" s="944"/>
    </row>
    <row r="11775" spans="2:2">
      <c r="B11775" s="944"/>
    </row>
    <row r="11776" spans="2:2">
      <c r="B11776" s="944"/>
    </row>
    <row r="11777" spans="2:2">
      <c r="B11777" s="944"/>
    </row>
    <row r="11778" spans="2:2">
      <c r="B11778" s="944"/>
    </row>
    <row r="11779" spans="2:2">
      <c r="B11779" s="944"/>
    </row>
    <row r="11780" spans="2:2">
      <c r="B11780" s="944"/>
    </row>
    <row r="11781" spans="2:2">
      <c r="B11781" s="944"/>
    </row>
    <row r="11782" spans="2:2">
      <c r="B11782" s="944"/>
    </row>
    <row r="11783" spans="2:2">
      <c r="B11783" s="944"/>
    </row>
    <row r="11784" spans="2:2">
      <c r="B11784" s="944"/>
    </row>
    <row r="11785" spans="2:2">
      <c r="B11785" s="944"/>
    </row>
    <row r="11786" spans="2:2">
      <c r="B11786" s="944"/>
    </row>
    <row r="11787" spans="2:2">
      <c r="B11787" s="944"/>
    </row>
    <row r="11788" spans="2:2">
      <c r="B11788" s="944"/>
    </row>
    <row r="11789" spans="2:2">
      <c r="B11789" s="944"/>
    </row>
    <row r="11790" spans="2:2">
      <c r="B11790" s="944"/>
    </row>
    <row r="11791" spans="2:2">
      <c r="B11791" s="944"/>
    </row>
    <row r="11792" spans="2:2">
      <c r="B11792" s="944"/>
    </row>
    <row r="11793" spans="2:2">
      <c r="B11793" s="944"/>
    </row>
    <row r="11794" spans="2:2">
      <c r="B11794" s="944"/>
    </row>
    <row r="11795" spans="2:2">
      <c r="B11795" s="944"/>
    </row>
    <row r="11796" spans="2:2">
      <c r="B11796" s="944"/>
    </row>
    <row r="11797" spans="2:2">
      <c r="B11797" s="944"/>
    </row>
    <row r="11798" spans="2:2">
      <c r="B11798" s="944"/>
    </row>
    <row r="11799" spans="2:2">
      <c r="B11799" s="944"/>
    </row>
    <row r="11800" spans="2:2">
      <c r="B11800" s="944"/>
    </row>
    <row r="11801" spans="2:2">
      <c r="B11801" s="944"/>
    </row>
    <row r="11802" spans="2:2">
      <c r="B11802" s="944"/>
    </row>
    <row r="11803" spans="2:2">
      <c r="B11803" s="944"/>
    </row>
    <row r="11804" spans="2:2">
      <c r="B11804" s="944"/>
    </row>
    <row r="11805" spans="2:2">
      <c r="B11805" s="944"/>
    </row>
    <row r="11806" spans="2:2">
      <c r="B11806" s="944"/>
    </row>
    <row r="11807" spans="2:2">
      <c r="B11807" s="944"/>
    </row>
    <row r="11808" spans="2:2">
      <c r="B11808" s="944"/>
    </row>
    <row r="11809" spans="2:2">
      <c r="B11809" s="944"/>
    </row>
    <row r="11810" spans="2:2">
      <c r="B11810" s="944"/>
    </row>
    <row r="11811" spans="2:2">
      <c r="B11811" s="944"/>
    </row>
    <row r="11812" spans="2:2">
      <c r="B11812" s="944"/>
    </row>
    <row r="11813" spans="2:2">
      <c r="B11813" s="944"/>
    </row>
    <row r="11814" spans="2:2">
      <c r="B11814" s="944"/>
    </row>
    <row r="11815" spans="2:2">
      <c r="B11815" s="944"/>
    </row>
    <row r="11816" spans="2:2">
      <c r="B11816" s="944"/>
    </row>
    <row r="11817" spans="2:2">
      <c r="B11817" s="944"/>
    </row>
    <row r="11818" spans="2:2">
      <c r="B11818" s="944"/>
    </row>
    <row r="11819" spans="2:2">
      <c r="B11819" s="944"/>
    </row>
    <row r="11820" spans="2:2">
      <c r="B11820" s="944"/>
    </row>
    <row r="11821" spans="2:2">
      <c r="B11821" s="944"/>
    </row>
    <row r="11822" spans="2:2">
      <c r="B11822" s="944"/>
    </row>
    <row r="11823" spans="2:2">
      <c r="B11823" s="944"/>
    </row>
    <row r="11824" spans="2:2">
      <c r="B11824" s="944"/>
    </row>
    <row r="11825" spans="2:2">
      <c r="B11825" s="944"/>
    </row>
    <row r="11826" spans="2:2">
      <c r="B11826" s="944"/>
    </row>
    <row r="11827" spans="2:2">
      <c r="B11827" s="944"/>
    </row>
    <row r="11828" spans="2:2">
      <c r="B11828" s="944"/>
    </row>
    <row r="11829" spans="2:2">
      <c r="B11829" s="944"/>
    </row>
    <row r="11830" spans="2:2">
      <c r="B11830" s="944"/>
    </row>
    <row r="11831" spans="2:2">
      <c r="B11831" s="944"/>
    </row>
    <row r="11832" spans="2:2">
      <c r="B11832" s="944"/>
    </row>
    <row r="11833" spans="2:2">
      <c r="B11833" s="944"/>
    </row>
    <row r="11834" spans="2:2">
      <c r="B11834" s="944"/>
    </row>
    <row r="11835" spans="2:2">
      <c r="B11835" s="944"/>
    </row>
    <row r="11836" spans="2:2">
      <c r="B11836" s="944"/>
    </row>
    <row r="11837" spans="2:2">
      <c r="B11837" s="944"/>
    </row>
    <row r="11838" spans="2:2">
      <c r="B11838" s="944"/>
    </row>
    <row r="11839" spans="2:2">
      <c r="B11839" s="944"/>
    </row>
    <row r="11840" spans="2:2">
      <c r="B11840" s="944"/>
    </row>
    <row r="11841" spans="2:2">
      <c r="B11841" s="944"/>
    </row>
    <row r="11842" spans="2:2">
      <c r="B11842" s="944"/>
    </row>
    <row r="11843" spans="2:2">
      <c r="B11843" s="944"/>
    </row>
    <row r="11844" spans="2:2">
      <c r="B11844" s="944"/>
    </row>
    <row r="11845" spans="2:2">
      <c r="B11845" s="944"/>
    </row>
    <row r="11846" spans="2:2">
      <c r="B11846" s="944"/>
    </row>
    <row r="11847" spans="2:2">
      <c r="B11847" s="944"/>
    </row>
    <row r="11848" spans="2:2">
      <c r="B11848" s="944"/>
    </row>
    <row r="11849" spans="2:2">
      <c r="B11849" s="944"/>
    </row>
    <row r="11850" spans="2:2">
      <c r="B11850" s="944"/>
    </row>
    <row r="11851" spans="2:2">
      <c r="B11851" s="944"/>
    </row>
    <row r="11852" spans="2:2">
      <c r="B11852" s="944"/>
    </row>
    <row r="11853" spans="2:2">
      <c r="B11853" s="944"/>
    </row>
    <row r="11854" spans="2:2">
      <c r="B11854" s="944"/>
    </row>
    <row r="11855" spans="2:2">
      <c r="B11855" s="944"/>
    </row>
    <row r="11856" spans="2:2">
      <c r="B11856" s="944"/>
    </row>
    <row r="11857" spans="2:2">
      <c r="B11857" s="944"/>
    </row>
    <row r="11858" spans="2:2">
      <c r="B11858" s="944"/>
    </row>
    <row r="11859" spans="2:2">
      <c r="B11859" s="944"/>
    </row>
    <row r="11860" spans="2:2">
      <c r="B11860" s="944"/>
    </row>
    <row r="11861" spans="2:2">
      <c r="B11861" s="944"/>
    </row>
    <row r="11862" spans="2:2">
      <c r="B11862" s="944"/>
    </row>
    <row r="11863" spans="2:2">
      <c r="B11863" s="944"/>
    </row>
    <row r="11864" spans="2:2">
      <c r="B11864" s="944"/>
    </row>
    <row r="11865" spans="2:2">
      <c r="B11865" s="944"/>
    </row>
    <row r="11866" spans="2:2">
      <c r="B11866" s="944"/>
    </row>
    <row r="11867" spans="2:2">
      <c r="B11867" s="944"/>
    </row>
    <row r="11868" spans="2:2">
      <c r="B11868" s="944"/>
    </row>
    <row r="11869" spans="2:2">
      <c r="B11869" s="944"/>
    </row>
    <row r="11870" spans="2:2">
      <c r="B11870" s="944"/>
    </row>
    <row r="11871" spans="2:2">
      <c r="B11871" s="944"/>
    </row>
    <row r="11872" spans="2:2">
      <c r="B11872" s="944"/>
    </row>
    <row r="11873" spans="2:2">
      <c r="B11873" s="944"/>
    </row>
    <row r="11874" spans="2:2">
      <c r="B11874" s="944"/>
    </row>
    <row r="11875" spans="2:2">
      <c r="B11875" s="944"/>
    </row>
    <row r="11876" spans="2:2">
      <c r="B11876" s="944"/>
    </row>
    <row r="11877" spans="2:2">
      <c r="B11877" s="944"/>
    </row>
    <row r="11878" spans="2:2">
      <c r="B11878" s="944"/>
    </row>
    <row r="11879" spans="2:2">
      <c r="B11879" s="944"/>
    </row>
    <row r="11880" spans="2:2">
      <c r="B11880" s="944"/>
    </row>
    <row r="11881" spans="2:2">
      <c r="B11881" s="944"/>
    </row>
    <row r="11882" spans="2:2">
      <c r="B11882" s="944"/>
    </row>
    <row r="11883" spans="2:2">
      <c r="B11883" s="944"/>
    </row>
    <row r="11884" spans="2:2">
      <c r="B11884" s="944"/>
    </row>
    <row r="11885" spans="2:2">
      <c r="B11885" s="944"/>
    </row>
    <row r="11886" spans="2:2">
      <c r="B11886" s="944"/>
    </row>
    <row r="11887" spans="2:2">
      <c r="B11887" s="944"/>
    </row>
    <row r="11888" spans="2:2">
      <c r="B11888" s="944"/>
    </row>
    <row r="11889" spans="2:2">
      <c r="B11889" s="944"/>
    </row>
    <row r="11890" spans="2:2">
      <c r="B11890" s="944"/>
    </row>
    <row r="11891" spans="2:2">
      <c r="B11891" s="944"/>
    </row>
    <row r="11892" spans="2:2">
      <c r="B11892" s="944"/>
    </row>
    <row r="11893" spans="2:2">
      <c r="B11893" s="944"/>
    </row>
    <row r="11894" spans="2:2">
      <c r="B11894" s="944"/>
    </row>
    <row r="11895" spans="2:2">
      <c r="B11895" s="944"/>
    </row>
    <row r="11896" spans="2:2">
      <c r="B11896" s="944"/>
    </row>
    <row r="11897" spans="2:2">
      <c r="B11897" s="944"/>
    </row>
    <row r="11898" spans="2:2">
      <c r="B11898" s="944"/>
    </row>
    <row r="11899" spans="2:2">
      <c r="B11899" s="944"/>
    </row>
    <row r="11900" spans="2:2">
      <c r="B11900" s="944"/>
    </row>
    <row r="11901" spans="2:2">
      <c r="B11901" s="944"/>
    </row>
    <row r="11902" spans="2:2">
      <c r="B11902" s="944"/>
    </row>
    <row r="11903" spans="2:2">
      <c r="B11903" s="944"/>
    </row>
    <row r="11904" spans="2:2">
      <c r="B11904" s="944"/>
    </row>
    <row r="11905" spans="2:2">
      <c r="B11905" s="944"/>
    </row>
    <row r="11906" spans="2:2">
      <c r="B11906" s="944"/>
    </row>
    <row r="11907" spans="2:2">
      <c r="B11907" s="944"/>
    </row>
    <row r="11908" spans="2:2">
      <c r="B11908" s="944"/>
    </row>
    <row r="11909" spans="2:2">
      <c r="B11909" s="944"/>
    </row>
    <row r="11910" spans="2:2">
      <c r="B11910" s="944"/>
    </row>
    <row r="11911" spans="2:2">
      <c r="B11911" s="944"/>
    </row>
    <row r="11912" spans="2:2">
      <c r="B11912" s="944"/>
    </row>
    <row r="11913" spans="2:2">
      <c r="B11913" s="944"/>
    </row>
    <row r="11914" spans="2:2">
      <c r="B11914" s="944"/>
    </row>
    <row r="11915" spans="2:2">
      <c r="B11915" s="944"/>
    </row>
    <row r="11916" spans="2:2">
      <c r="B11916" s="944"/>
    </row>
    <row r="11917" spans="2:2">
      <c r="B11917" s="944"/>
    </row>
    <row r="11918" spans="2:2">
      <c r="B11918" s="944"/>
    </row>
    <row r="11919" spans="2:2">
      <c r="B11919" s="944"/>
    </row>
    <row r="11920" spans="2:2">
      <c r="B11920" s="944"/>
    </row>
    <row r="11921" spans="2:2">
      <c r="B11921" s="944"/>
    </row>
    <row r="11922" spans="2:2">
      <c r="B11922" s="944"/>
    </row>
    <row r="11923" spans="2:2">
      <c r="B11923" s="944"/>
    </row>
    <row r="11924" spans="2:2">
      <c r="B11924" s="944"/>
    </row>
    <row r="11925" spans="2:2">
      <c r="B11925" s="944"/>
    </row>
    <row r="11926" spans="2:2">
      <c r="B11926" s="944"/>
    </row>
    <row r="11927" spans="2:2">
      <c r="B11927" s="944"/>
    </row>
    <row r="11928" spans="2:2">
      <c r="B11928" s="944"/>
    </row>
    <row r="11929" spans="2:2">
      <c r="B11929" s="944"/>
    </row>
    <row r="11930" spans="2:2">
      <c r="B11930" s="944"/>
    </row>
    <row r="11931" spans="2:2">
      <c r="B11931" s="944"/>
    </row>
    <row r="11932" spans="2:2">
      <c r="B11932" s="944"/>
    </row>
    <row r="11933" spans="2:2">
      <c r="B11933" s="944"/>
    </row>
    <row r="11934" spans="2:2">
      <c r="B11934" s="944"/>
    </row>
    <row r="11935" spans="2:2">
      <c r="B11935" s="944"/>
    </row>
    <row r="11936" spans="2:2">
      <c r="B11936" s="944"/>
    </row>
    <row r="11937" spans="2:2">
      <c r="B11937" s="944"/>
    </row>
    <row r="11938" spans="2:2">
      <c r="B11938" s="944"/>
    </row>
    <row r="11939" spans="2:2">
      <c r="B11939" s="944"/>
    </row>
    <row r="11940" spans="2:2">
      <c r="B11940" s="944"/>
    </row>
    <row r="11941" spans="2:2">
      <c r="B11941" s="944"/>
    </row>
    <row r="11942" spans="2:2">
      <c r="B11942" s="944"/>
    </row>
    <row r="11943" spans="2:2">
      <c r="B11943" s="944"/>
    </row>
    <row r="11944" spans="2:2">
      <c r="B11944" s="944"/>
    </row>
    <row r="11945" spans="2:2">
      <c r="B11945" s="944"/>
    </row>
    <row r="11946" spans="2:2">
      <c r="B11946" s="944"/>
    </row>
    <row r="11947" spans="2:2">
      <c r="B11947" s="944"/>
    </row>
    <row r="11948" spans="2:2">
      <c r="B11948" s="944"/>
    </row>
    <row r="11949" spans="2:2">
      <c r="B11949" s="944"/>
    </row>
    <row r="11950" spans="2:2">
      <c r="B11950" s="944"/>
    </row>
    <row r="11951" spans="2:2">
      <c r="B11951" s="944"/>
    </row>
    <row r="11952" spans="2:2">
      <c r="B11952" s="944"/>
    </row>
    <row r="11953" spans="2:2">
      <c r="B11953" s="944"/>
    </row>
    <row r="11954" spans="2:2">
      <c r="B11954" s="944"/>
    </row>
    <row r="11955" spans="2:2">
      <c r="B11955" s="944"/>
    </row>
    <row r="11956" spans="2:2">
      <c r="B11956" s="944"/>
    </row>
    <row r="11957" spans="2:2">
      <c r="B11957" s="944"/>
    </row>
    <row r="11958" spans="2:2">
      <c r="B11958" s="944"/>
    </row>
    <row r="11959" spans="2:2">
      <c r="B11959" s="944"/>
    </row>
    <row r="11960" spans="2:2">
      <c r="B11960" s="944"/>
    </row>
    <row r="11961" spans="2:2">
      <c r="B11961" s="944"/>
    </row>
    <row r="11962" spans="2:2">
      <c r="B11962" s="944"/>
    </row>
    <row r="11963" spans="2:2">
      <c r="B11963" s="944"/>
    </row>
    <row r="11964" spans="2:2">
      <c r="B11964" s="944"/>
    </row>
    <row r="11965" spans="2:2">
      <c r="B11965" s="944"/>
    </row>
    <row r="11966" spans="2:2">
      <c r="B11966" s="944"/>
    </row>
    <row r="11967" spans="2:2">
      <c r="B11967" s="944"/>
    </row>
    <row r="11968" spans="2:2">
      <c r="B11968" s="944"/>
    </row>
    <row r="11969" spans="2:2">
      <c r="B11969" s="944"/>
    </row>
    <row r="11970" spans="2:2">
      <c r="B11970" s="944"/>
    </row>
    <row r="11971" spans="2:2">
      <c r="B11971" s="944"/>
    </row>
    <row r="11972" spans="2:2">
      <c r="B11972" s="944"/>
    </row>
    <row r="11973" spans="2:2">
      <c r="B11973" s="944"/>
    </row>
    <row r="11974" spans="2:2">
      <c r="B11974" s="944"/>
    </row>
    <row r="11975" spans="2:2">
      <c r="B11975" s="944"/>
    </row>
    <row r="11976" spans="2:2">
      <c r="B11976" s="944"/>
    </row>
    <row r="11977" spans="2:2">
      <c r="B11977" s="944"/>
    </row>
    <row r="11978" spans="2:2">
      <c r="B11978" s="944"/>
    </row>
    <row r="11979" spans="2:2">
      <c r="B11979" s="944"/>
    </row>
    <row r="11980" spans="2:2">
      <c r="B11980" s="944"/>
    </row>
    <row r="11981" spans="2:2">
      <c r="B11981" s="944"/>
    </row>
    <row r="11982" spans="2:2">
      <c r="B11982" s="944"/>
    </row>
    <row r="11983" spans="2:2">
      <c r="B11983" s="944"/>
    </row>
    <row r="11984" spans="2:2">
      <c r="B11984" s="944"/>
    </row>
    <row r="11985" spans="2:2">
      <c r="B11985" s="944"/>
    </row>
    <row r="11986" spans="2:2">
      <c r="B11986" s="944"/>
    </row>
    <row r="11987" spans="2:2">
      <c r="B11987" s="944"/>
    </row>
    <row r="11988" spans="2:2">
      <c r="B11988" s="944"/>
    </row>
    <row r="11989" spans="2:2">
      <c r="B11989" s="944"/>
    </row>
    <row r="11990" spans="2:2">
      <c r="B11990" s="944"/>
    </row>
    <row r="11991" spans="2:2">
      <c r="B11991" s="944"/>
    </row>
    <row r="11992" spans="2:2">
      <c r="B11992" s="944"/>
    </row>
    <row r="11993" spans="2:2">
      <c r="B11993" s="944"/>
    </row>
    <row r="11994" spans="2:2">
      <c r="B11994" s="944"/>
    </row>
    <row r="11995" spans="2:2">
      <c r="B11995" s="944"/>
    </row>
    <row r="11996" spans="2:2">
      <c r="B11996" s="944"/>
    </row>
    <row r="11997" spans="2:2">
      <c r="B11997" s="944"/>
    </row>
    <row r="11998" spans="2:2">
      <c r="B11998" s="944"/>
    </row>
    <row r="11999" spans="2:2">
      <c r="B11999" s="944"/>
    </row>
    <row r="12000" spans="2:2">
      <c r="B12000" s="944"/>
    </row>
    <row r="12001" spans="2:2">
      <c r="B12001" s="944"/>
    </row>
    <row r="12002" spans="2:2">
      <c r="B12002" s="944"/>
    </row>
    <row r="12003" spans="2:2">
      <c r="B12003" s="944"/>
    </row>
    <row r="12004" spans="2:2">
      <c r="B12004" s="944"/>
    </row>
    <row r="12005" spans="2:2">
      <c r="B12005" s="944"/>
    </row>
    <row r="12006" spans="2:2">
      <c r="B12006" s="944"/>
    </row>
    <row r="12007" spans="2:2">
      <c r="B12007" s="944"/>
    </row>
    <row r="12008" spans="2:2">
      <c r="B12008" s="944"/>
    </row>
    <row r="12009" spans="2:2">
      <c r="B12009" s="944"/>
    </row>
    <row r="12010" spans="2:2">
      <c r="B12010" s="944"/>
    </row>
    <row r="12011" spans="2:2">
      <c r="B12011" s="944"/>
    </row>
    <row r="12012" spans="2:2">
      <c r="B12012" s="944"/>
    </row>
    <row r="12013" spans="2:2">
      <c r="B12013" s="944"/>
    </row>
    <row r="12014" spans="2:2">
      <c r="B12014" s="944"/>
    </row>
    <row r="12015" spans="2:2">
      <c r="B12015" s="944"/>
    </row>
    <row r="12016" spans="2:2">
      <c r="B12016" s="944"/>
    </row>
    <row r="12017" spans="2:2">
      <c r="B12017" s="944"/>
    </row>
    <row r="12018" spans="2:2">
      <c r="B12018" s="944"/>
    </row>
    <row r="12019" spans="2:2">
      <c r="B12019" s="944"/>
    </row>
    <row r="12020" spans="2:2">
      <c r="B12020" s="944"/>
    </row>
    <row r="12021" spans="2:2">
      <c r="B12021" s="944"/>
    </row>
    <row r="12022" spans="2:2">
      <c r="B12022" s="944"/>
    </row>
    <row r="12023" spans="2:2">
      <c r="B12023" s="944"/>
    </row>
    <row r="12024" spans="2:2">
      <c r="B12024" s="944"/>
    </row>
    <row r="12025" spans="2:2">
      <c r="B12025" s="944"/>
    </row>
    <row r="12026" spans="2:2">
      <c r="B12026" s="944"/>
    </row>
    <row r="12027" spans="2:2">
      <c r="B12027" s="944"/>
    </row>
    <row r="12028" spans="2:2">
      <c r="B12028" s="944"/>
    </row>
    <row r="12029" spans="2:2">
      <c r="B12029" s="944"/>
    </row>
    <row r="12030" spans="2:2">
      <c r="B12030" s="944"/>
    </row>
    <row r="12031" spans="2:2">
      <c r="B12031" s="944"/>
    </row>
    <row r="12032" spans="2:2">
      <c r="B12032" s="944"/>
    </row>
    <row r="12033" spans="2:2">
      <c r="B12033" s="944"/>
    </row>
    <row r="12034" spans="2:2">
      <c r="B12034" s="944"/>
    </row>
    <row r="12035" spans="2:2">
      <c r="B12035" s="944"/>
    </row>
    <row r="12036" spans="2:2">
      <c r="B12036" s="944"/>
    </row>
    <row r="12037" spans="2:2">
      <c r="B12037" s="944"/>
    </row>
    <row r="12038" spans="2:2">
      <c r="B12038" s="944"/>
    </row>
    <row r="12039" spans="2:2">
      <c r="B12039" s="944"/>
    </row>
    <row r="12040" spans="2:2">
      <c r="B12040" s="944"/>
    </row>
    <row r="12041" spans="2:2">
      <c r="B12041" s="944"/>
    </row>
    <row r="12042" spans="2:2">
      <c r="B12042" s="944"/>
    </row>
    <row r="12043" spans="2:2">
      <c r="B12043" s="944"/>
    </row>
    <row r="12044" spans="2:2">
      <c r="B12044" s="944"/>
    </row>
    <row r="12045" spans="2:2">
      <c r="B12045" s="944"/>
    </row>
    <row r="12046" spans="2:2">
      <c r="B12046" s="944"/>
    </row>
    <row r="12047" spans="2:2">
      <c r="B12047" s="944"/>
    </row>
    <row r="12048" spans="2:2">
      <c r="B12048" s="944"/>
    </row>
    <row r="12049" spans="2:2">
      <c r="B12049" s="944"/>
    </row>
    <row r="12050" spans="2:2">
      <c r="B12050" s="944"/>
    </row>
    <row r="12051" spans="2:2">
      <c r="B12051" s="944"/>
    </row>
    <row r="12052" spans="2:2">
      <c r="B12052" s="944"/>
    </row>
    <row r="12053" spans="2:2">
      <c r="B12053" s="944"/>
    </row>
    <row r="12054" spans="2:2">
      <c r="B12054" s="944"/>
    </row>
    <row r="12055" spans="2:2">
      <c r="B12055" s="944"/>
    </row>
    <row r="12056" spans="2:2">
      <c r="B12056" s="944"/>
    </row>
    <row r="12057" spans="2:2">
      <c r="B12057" s="944"/>
    </row>
    <row r="12058" spans="2:2">
      <c r="B12058" s="944"/>
    </row>
    <row r="12059" spans="2:2">
      <c r="B12059" s="944"/>
    </row>
    <row r="12060" spans="2:2">
      <c r="B12060" s="944"/>
    </row>
    <row r="12061" spans="2:2">
      <c r="B12061" s="944"/>
    </row>
    <row r="12062" spans="2:2">
      <c r="B12062" s="944"/>
    </row>
    <row r="12063" spans="2:2">
      <c r="B12063" s="944"/>
    </row>
    <row r="12064" spans="2:2">
      <c r="B12064" s="944"/>
    </row>
    <row r="12065" spans="2:2">
      <c r="B12065" s="944"/>
    </row>
    <row r="12066" spans="2:2">
      <c r="B12066" s="944"/>
    </row>
    <row r="12067" spans="2:2">
      <c r="B12067" s="944"/>
    </row>
    <row r="12068" spans="2:2">
      <c r="B12068" s="944"/>
    </row>
    <row r="12069" spans="2:2">
      <c r="B12069" s="944"/>
    </row>
    <row r="12070" spans="2:2">
      <c r="B12070" s="944"/>
    </row>
    <row r="12071" spans="2:2">
      <c r="B12071" s="944"/>
    </row>
    <row r="12072" spans="2:2">
      <c r="B12072" s="944"/>
    </row>
    <row r="12073" spans="2:2">
      <c r="B12073" s="944"/>
    </row>
    <row r="12074" spans="2:2">
      <c r="B12074" s="944"/>
    </row>
    <row r="12075" spans="2:2">
      <c r="B12075" s="944"/>
    </row>
    <row r="12076" spans="2:2">
      <c r="B12076" s="944"/>
    </row>
    <row r="12077" spans="2:2">
      <c r="B12077" s="944"/>
    </row>
    <row r="12078" spans="2:2">
      <c r="B12078" s="944"/>
    </row>
    <row r="12079" spans="2:2">
      <c r="B12079" s="944"/>
    </row>
    <row r="12080" spans="2:2">
      <c r="B12080" s="944"/>
    </row>
    <row r="12081" spans="2:2">
      <c r="B12081" s="944"/>
    </row>
    <row r="12082" spans="2:2">
      <c r="B12082" s="944"/>
    </row>
    <row r="12083" spans="2:2">
      <c r="B12083" s="944"/>
    </row>
    <row r="12084" spans="2:2">
      <c r="B12084" s="944"/>
    </row>
    <row r="12085" spans="2:2">
      <c r="B12085" s="944"/>
    </row>
    <row r="12086" spans="2:2">
      <c r="B12086" s="944"/>
    </row>
    <row r="12087" spans="2:2">
      <c r="B12087" s="944"/>
    </row>
    <row r="12088" spans="2:2">
      <c r="B12088" s="944"/>
    </row>
    <row r="12089" spans="2:2">
      <c r="B12089" s="944"/>
    </row>
    <row r="12090" spans="2:2">
      <c r="B12090" s="944"/>
    </row>
    <row r="12091" spans="2:2">
      <c r="B12091" s="944"/>
    </row>
    <row r="12092" spans="2:2">
      <c r="B12092" s="944"/>
    </row>
    <row r="12093" spans="2:2">
      <c r="B12093" s="944"/>
    </row>
    <row r="12094" spans="2:2">
      <c r="B12094" s="944"/>
    </row>
    <row r="12095" spans="2:2">
      <c r="B12095" s="944"/>
    </row>
    <row r="12096" spans="2:2">
      <c r="B12096" s="944"/>
    </row>
    <row r="12097" spans="2:2">
      <c r="B12097" s="944"/>
    </row>
    <row r="12098" spans="2:2">
      <c r="B12098" s="944"/>
    </row>
    <row r="12099" spans="2:2">
      <c r="B12099" s="944"/>
    </row>
    <row r="12100" spans="2:2">
      <c r="B12100" s="944"/>
    </row>
    <row r="12101" spans="2:2">
      <c r="B12101" s="944"/>
    </row>
    <row r="12102" spans="2:2">
      <c r="B12102" s="944"/>
    </row>
    <row r="12103" spans="2:2">
      <c r="B12103" s="944"/>
    </row>
    <row r="12104" spans="2:2">
      <c r="B12104" s="944"/>
    </row>
    <row r="12105" spans="2:2">
      <c r="B12105" s="944"/>
    </row>
    <row r="12106" spans="2:2">
      <c r="B12106" s="944"/>
    </row>
    <row r="12107" spans="2:2">
      <c r="B12107" s="944"/>
    </row>
    <row r="12108" spans="2:2">
      <c r="B12108" s="944"/>
    </row>
    <row r="12109" spans="2:2">
      <c r="B12109" s="944"/>
    </row>
    <row r="12110" spans="2:2">
      <c r="B12110" s="944"/>
    </row>
    <row r="12111" spans="2:2">
      <c r="B12111" s="944"/>
    </row>
    <row r="12112" spans="2:2">
      <c r="B12112" s="944"/>
    </row>
    <row r="12113" spans="2:2">
      <c r="B12113" s="944"/>
    </row>
    <row r="12114" spans="2:2">
      <c r="B12114" s="944"/>
    </row>
    <row r="12115" spans="2:2">
      <c r="B12115" s="944"/>
    </row>
    <row r="12116" spans="2:2">
      <c r="B12116" s="944"/>
    </row>
    <row r="12117" spans="2:2">
      <c r="B12117" s="944"/>
    </row>
    <row r="12118" spans="2:2">
      <c r="B12118" s="944"/>
    </row>
    <row r="12119" spans="2:2">
      <c r="B12119" s="944"/>
    </row>
    <row r="12120" spans="2:2">
      <c r="B12120" s="944"/>
    </row>
    <row r="12121" spans="2:2">
      <c r="B12121" s="944"/>
    </row>
    <row r="12122" spans="2:2">
      <c r="B12122" s="944"/>
    </row>
    <row r="12123" spans="2:2">
      <c r="B12123" s="944"/>
    </row>
    <row r="12124" spans="2:2">
      <c r="B12124" s="944"/>
    </row>
    <row r="12125" spans="2:2">
      <c r="B12125" s="944"/>
    </row>
    <row r="12126" spans="2:2">
      <c r="B12126" s="944"/>
    </row>
    <row r="12127" spans="2:2">
      <c r="B12127" s="944"/>
    </row>
    <row r="12128" spans="2:2">
      <c r="B12128" s="944"/>
    </row>
    <row r="12129" spans="2:2">
      <c r="B12129" s="944"/>
    </row>
    <row r="12130" spans="2:2">
      <c r="B12130" s="944"/>
    </row>
    <row r="12131" spans="2:2">
      <c r="B12131" s="944"/>
    </row>
    <row r="12132" spans="2:2">
      <c r="B12132" s="944"/>
    </row>
    <row r="12133" spans="2:2">
      <c r="B12133" s="944"/>
    </row>
    <row r="12134" spans="2:2">
      <c r="B12134" s="944"/>
    </row>
    <row r="12135" spans="2:2">
      <c r="B12135" s="944"/>
    </row>
    <row r="12136" spans="2:2">
      <c r="B12136" s="944"/>
    </row>
    <row r="12137" spans="2:2">
      <c r="B12137" s="944"/>
    </row>
    <row r="12138" spans="2:2">
      <c r="B12138" s="944"/>
    </row>
    <row r="12139" spans="2:2">
      <c r="B12139" s="944"/>
    </row>
    <row r="12140" spans="2:2">
      <c r="B12140" s="944"/>
    </row>
    <row r="12141" spans="2:2">
      <c r="B12141" s="944"/>
    </row>
    <row r="12142" spans="2:2">
      <c r="B12142" s="944"/>
    </row>
    <row r="12143" spans="2:2">
      <c r="B12143" s="944"/>
    </row>
    <row r="12144" spans="2:2">
      <c r="B12144" s="944"/>
    </row>
    <row r="12145" spans="2:2">
      <c r="B12145" s="944"/>
    </row>
    <row r="12146" spans="2:2">
      <c r="B12146" s="944"/>
    </row>
    <row r="12147" spans="2:2">
      <c r="B12147" s="944"/>
    </row>
    <row r="12148" spans="2:2">
      <c r="B12148" s="944"/>
    </row>
    <row r="12149" spans="2:2">
      <c r="B12149" s="944"/>
    </row>
    <row r="12150" spans="2:2">
      <c r="B12150" s="944"/>
    </row>
    <row r="12151" spans="2:2">
      <c r="B12151" s="944"/>
    </row>
    <row r="12152" spans="2:2">
      <c r="B12152" s="944"/>
    </row>
    <row r="12153" spans="2:2">
      <c r="B12153" s="944"/>
    </row>
    <row r="12154" spans="2:2">
      <c r="B12154" s="944"/>
    </row>
    <row r="12155" spans="2:2">
      <c r="B12155" s="944"/>
    </row>
    <row r="12156" spans="2:2">
      <c r="B12156" s="944"/>
    </row>
    <row r="12157" spans="2:2">
      <c r="B12157" s="944"/>
    </row>
    <row r="12158" spans="2:2">
      <c r="B12158" s="944"/>
    </row>
    <row r="12159" spans="2:2">
      <c r="B12159" s="944"/>
    </row>
    <row r="12160" spans="2:2">
      <c r="B12160" s="944"/>
    </row>
    <row r="12161" spans="2:2">
      <c r="B12161" s="944"/>
    </row>
    <row r="12162" spans="2:2">
      <c r="B12162" s="944"/>
    </row>
    <row r="12163" spans="2:2">
      <c r="B12163" s="944"/>
    </row>
    <row r="12164" spans="2:2">
      <c r="B12164" s="944"/>
    </row>
    <row r="12165" spans="2:2">
      <c r="B12165" s="944"/>
    </row>
    <row r="12166" spans="2:2">
      <c r="B12166" s="944"/>
    </row>
    <row r="12167" spans="2:2">
      <c r="B12167" s="944"/>
    </row>
    <row r="12168" spans="2:2">
      <c r="B12168" s="944"/>
    </row>
    <row r="12169" spans="2:2">
      <c r="B12169" s="944"/>
    </row>
    <row r="12170" spans="2:2">
      <c r="B12170" s="944"/>
    </row>
    <row r="12171" spans="2:2">
      <c r="B12171" s="944"/>
    </row>
    <row r="12172" spans="2:2">
      <c r="B12172" s="944"/>
    </row>
    <row r="12173" spans="2:2">
      <c r="B12173" s="944"/>
    </row>
    <row r="12174" spans="2:2">
      <c r="B12174" s="944"/>
    </row>
    <row r="12175" spans="2:2">
      <c r="B12175" s="944"/>
    </row>
    <row r="12176" spans="2:2">
      <c r="B12176" s="944"/>
    </row>
    <row r="12177" spans="2:2">
      <c r="B12177" s="944"/>
    </row>
    <row r="12178" spans="2:2">
      <c r="B12178" s="944"/>
    </row>
    <row r="12179" spans="2:2">
      <c r="B12179" s="944"/>
    </row>
    <row r="12180" spans="2:2">
      <c r="B12180" s="944"/>
    </row>
    <row r="12181" spans="2:2">
      <c r="B12181" s="944"/>
    </row>
    <row r="12182" spans="2:2">
      <c r="B12182" s="944"/>
    </row>
    <row r="12183" spans="2:2">
      <c r="B12183" s="944"/>
    </row>
    <row r="12184" spans="2:2">
      <c r="B12184" s="944"/>
    </row>
    <row r="12185" spans="2:2">
      <c r="B12185" s="944"/>
    </row>
    <row r="12186" spans="2:2">
      <c r="B12186" s="944"/>
    </row>
    <row r="12187" spans="2:2">
      <c r="B12187" s="944"/>
    </row>
    <row r="12188" spans="2:2">
      <c r="B12188" s="944"/>
    </row>
    <row r="12189" spans="2:2">
      <c r="B12189" s="944"/>
    </row>
    <row r="12190" spans="2:2">
      <c r="B12190" s="944"/>
    </row>
    <row r="12191" spans="2:2">
      <c r="B12191" s="944"/>
    </row>
    <row r="12192" spans="2:2">
      <c r="B12192" s="944"/>
    </row>
    <row r="12193" spans="2:2">
      <c r="B12193" s="944"/>
    </row>
    <row r="12194" spans="2:2">
      <c r="B12194" s="944"/>
    </row>
    <row r="12195" spans="2:2">
      <c r="B12195" s="944"/>
    </row>
    <row r="12196" spans="2:2">
      <c r="B12196" s="944"/>
    </row>
    <row r="12197" spans="2:2">
      <c r="B12197" s="944"/>
    </row>
    <row r="12198" spans="2:2">
      <c r="B12198" s="944"/>
    </row>
    <row r="12199" spans="2:2">
      <c r="B12199" s="944"/>
    </row>
    <row r="12200" spans="2:2">
      <c r="B12200" s="944"/>
    </row>
    <row r="12201" spans="2:2">
      <c r="B12201" s="944"/>
    </row>
    <row r="12202" spans="2:2">
      <c r="B12202" s="944"/>
    </row>
    <row r="12203" spans="2:2">
      <c r="B12203" s="944"/>
    </row>
    <row r="12204" spans="2:2">
      <c r="B12204" s="944"/>
    </row>
    <row r="12205" spans="2:2">
      <c r="B12205" s="944"/>
    </row>
    <row r="12206" spans="2:2">
      <c r="B12206" s="944"/>
    </row>
    <row r="12207" spans="2:2">
      <c r="B12207" s="944"/>
    </row>
    <row r="12208" spans="2:2">
      <c r="B12208" s="944"/>
    </row>
    <row r="12209" spans="2:2">
      <c r="B12209" s="944"/>
    </row>
    <row r="12210" spans="2:2">
      <c r="B12210" s="944"/>
    </row>
    <row r="12211" spans="2:2">
      <c r="B12211" s="944"/>
    </row>
    <row r="12212" spans="2:2">
      <c r="B12212" s="944"/>
    </row>
    <row r="12213" spans="2:2">
      <c r="B12213" s="944"/>
    </row>
    <row r="12214" spans="2:2">
      <c r="B12214" s="944"/>
    </row>
    <row r="12215" spans="2:2">
      <c r="B12215" s="944"/>
    </row>
    <row r="12216" spans="2:2">
      <c r="B12216" s="944"/>
    </row>
    <row r="12217" spans="2:2">
      <c r="B12217" s="944"/>
    </row>
    <row r="12218" spans="2:2">
      <c r="B12218" s="944"/>
    </row>
    <row r="12219" spans="2:2">
      <c r="B12219" s="944"/>
    </row>
    <row r="12220" spans="2:2">
      <c r="B12220" s="944"/>
    </row>
    <row r="12221" spans="2:2">
      <c r="B12221" s="944"/>
    </row>
    <row r="12222" spans="2:2">
      <c r="B12222" s="944"/>
    </row>
    <row r="12223" spans="2:2">
      <c r="B12223" s="944"/>
    </row>
    <row r="12224" spans="2:2">
      <c r="B12224" s="944"/>
    </row>
    <row r="12225" spans="2:2">
      <c r="B12225" s="944"/>
    </row>
    <row r="12226" spans="2:2">
      <c r="B12226" s="944"/>
    </row>
    <row r="12227" spans="2:2">
      <c r="B12227" s="944"/>
    </row>
    <row r="12228" spans="2:2">
      <c r="B12228" s="944"/>
    </row>
    <row r="12229" spans="2:2">
      <c r="B12229" s="944"/>
    </row>
    <row r="12230" spans="2:2">
      <c r="B12230" s="944"/>
    </row>
    <row r="12231" spans="2:2">
      <c r="B12231" s="944"/>
    </row>
    <row r="12232" spans="2:2">
      <c r="B12232" s="944"/>
    </row>
    <row r="12233" spans="2:2">
      <c r="B12233" s="944"/>
    </row>
    <row r="12234" spans="2:2">
      <c r="B12234" s="944"/>
    </row>
    <row r="12235" spans="2:2">
      <c r="B12235" s="944"/>
    </row>
    <row r="12236" spans="2:2">
      <c r="B12236" s="944"/>
    </row>
    <row r="12237" spans="2:2">
      <c r="B12237" s="944"/>
    </row>
    <row r="12238" spans="2:2">
      <c r="B12238" s="944"/>
    </row>
    <row r="12239" spans="2:2">
      <c r="B12239" s="944"/>
    </row>
    <row r="12240" spans="2:2">
      <c r="B12240" s="944"/>
    </row>
    <row r="12241" spans="2:2">
      <c r="B12241" s="944"/>
    </row>
    <row r="12242" spans="2:2">
      <c r="B12242" s="944"/>
    </row>
    <row r="12243" spans="2:2">
      <c r="B12243" s="944"/>
    </row>
    <row r="12244" spans="2:2">
      <c r="B12244" s="944"/>
    </row>
    <row r="12245" spans="2:2">
      <c r="B12245" s="944"/>
    </row>
    <row r="12246" spans="2:2">
      <c r="B12246" s="944"/>
    </row>
    <row r="12247" spans="2:2">
      <c r="B12247" s="944"/>
    </row>
    <row r="12248" spans="2:2">
      <c r="B12248" s="944"/>
    </row>
    <row r="12249" spans="2:2">
      <c r="B12249" s="944"/>
    </row>
    <row r="12250" spans="2:2">
      <c r="B12250" s="944"/>
    </row>
    <row r="12251" spans="2:2">
      <c r="B12251" s="944"/>
    </row>
    <row r="12252" spans="2:2">
      <c r="B12252" s="944"/>
    </row>
    <row r="12253" spans="2:2">
      <c r="B12253" s="944"/>
    </row>
    <row r="12254" spans="2:2">
      <c r="B12254" s="944"/>
    </row>
    <row r="12255" spans="2:2">
      <c r="B12255" s="944"/>
    </row>
    <row r="12256" spans="2:2">
      <c r="B12256" s="944"/>
    </row>
    <row r="12257" spans="2:2">
      <c r="B12257" s="944"/>
    </row>
    <row r="12258" spans="2:2">
      <c r="B12258" s="944"/>
    </row>
    <row r="12259" spans="2:2">
      <c r="B12259" s="944"/>
    </row>
    <row r="12260" spans="2:2">
      <c r="B12260" s="944"/>
    </row>
    <row r="12261" spans="2:2">
      <c r="B12261" s="944"/>
    </row>
    <row r="12262" spans="2:2">
      <c r="B12262" s="944"/>
    </row>
    <row r="12263" spans="2:2">
      <c r="B12263" s="944"/>
    </row>
    <row r="12264" spans="2:2">
      <c r="B12264" s="944"/>
    </row>
    <row r="12265" spans="2:2">
      <c r="B12265" s="944"/>
    </row>
    <row r="12266" spans="2:2">
      <c r="B12266" s="944"/>
    </row>
    <row r="12267" spans="2:2">
      <c r="B12267" s="944"/>
    </row>
    <row r="12268" spans="2:2">
      <c r="B12268" s="944"/>
    </row>
    <row r="12269" spans="2:2">
      <c r="B12269" s="944"/>
    </row>
    <row r="12270" spans="2:2">
      <c r="B12270" s="944"/>
    </row>
    <row r="12271" spans="2:2">
      <c r="B12271" s="944"/>
    </row>
    <row r="12272" spans="2:2">
      <c r="B12272" s="944"/>
    </row>
    <row r="12273" spans="2:2">
      <c r="B12273" s="944"/>
    </row>
    <row r="12274" spans="2:2">
      <c r="B12274" s="944"/>
    </row>
    <row r="12275" spans="2:2">
      <c r="B12275" s="944"/>
    </row>
    <row r="12276" spans="2:2">
      <c r="B12276" s="944"/>
    </row>
    <row r="12277" spans="2:2">
      <c r="B12277" s="944"/>
    </row>
    <row r="12278" spans="2:2">
      <c r="B12278" s="944"/>
    </row>
    <row r="12279" spans="2:2">
      <c r="B12279" s="944"/>
    </row>
    <row r="12280" spans="2:2">
      <c r="B12280" s="944"/>
    </row>
    <row r="12281" spans="2:2">
      <c r="B12281" s="944"/>
    </row>
    <row r="12282" spans="2:2">
      <c r="B12282" s="944"/>
    </row>
    <row r="12283" spans="2:2">
      <c r="B12283" s="944"/>
    </row>
    <row r="12284" spans="2:2">
      <c r="B12284" s="944"/>
    </row>
    <row r="12285" spans="2:2">
      <c r="B12285" s="944"/>
    </row>
    <row r="12286" spans="2:2">
      <c r="B12286" s="944"/>
    </row>
    <row r="12287" spans="2:2">
      <c r="B12287" s="944"/>
    </row>
    <row r="12288" spans="2:2">
      <c r="B12288" s="944"/>
    </row>
    <row r="12289" spans="2:2">
      <c r="B12289" s="944"/>
    </row>
    <row r="12290" spans="2:2">
      <c r="B12290" s="944"/>
    </row>
    <row r="12291" spans="2:2">
      <c r="B12291" s="944"/>
    </row>
    <row r="12292" spans="2:2">
      <c r="B12292" s="944"/>
    </row>
    <row r="12293" spans="2:2">
      <c r="B12293" s="944"/>
    </row>
    <row r="12294" spans="2:2">
      <c r="B12294" s="944"/>
    </row>
    <row r="12295" spans="2:2">
      <c r="B12295" s="944"/>
    </row>
    <row r="12296" spans="2:2">
      <c r="B12296" s="944"/>
    </row>
    <row r="12297" spans="2:2">
      <c r="B12297" s="944"/>
    </row>
    <row r="12298" spans="2:2">
      <c r="B12298" s="944"/>
    </row>
    <row r="12299" spans="2:2">
      <c r="B12299" s="944"/>
    </row>
    <row r="12300" spans="2:2">
      <c r="B12300" s="944"/>
    </row>
    <row r="12301" spans="2:2">
      <c r="B12301" s="944"/>
    </row>
    <row r="12302" spans="2:2">
      <c r="B12302" s="944"/>
    </row>
    <row r="12303" spans="2:2">
      <c r="B12303" s="944"/>
    </row>
    <row r="12304" spans="2:2">
      <c r="B12304" s="944"/>
    </row>
    <row r="12305" spans="2:2">
      <c r="B12305" s="944"/>
    </row>
    <row r="12306" spans="2:2">
      <c r="B12306" s="944"/>
    </row>
    <row r="12307" spans="2:2">
      <c r="B12307" s="944"/>
    </row>
    <row r="12308" spans="2:2">
      <c r="B12308" s="944"/>
    </row>
    <row r="12309" spans="2:2">
      <c r="B12309" s="944"/>
    </row>
    <row r="12310" spans="2:2">
      <c r="B12310" s="944"/>
    </row>
    <row r="12311" spans="2:2">
      <c r="B12311" s="944"/>
    </row>
    <row r="12312" spans="2:2">
      <c r="B12312" s="944"/>
    </row>
    <row r="12313" spans="2:2">
      <c r="B12313" s="944"/>
    </row>
    <row r="12314" spans="2:2">
      <c r="B12314" s="944"/>
    </row>
    <row r="12315" spans="2:2">
      <c r="B12315" s="944"/>
    </row>
    <row r="12316" spans="2:2">
      <c r="B12316" s="944"/>
    </row>
    <row r="12317" spans="2:2">
      <c r="B12317" s="944"/>
    </row>
    <row r="12318" spans="2:2">
      <c r="B12318" s="944"/>
    </row>
    <row r="12319" spans="2:2">
      <c r="B12319" s="944"/>
    </row>
    <row r="12320" spans="2:2">
      <c r="B12320" s="944"/>
    </row>
    <row r="12321" spans="2:2">
      <c r="B12321" s="944"/>
    </row>
    <row r="12322" spans="2:2">
      <c r="B12322" s="944"/>
    </row>
    <row r="12323" spans="2:2">
      <c r="B12323" s="944"/>
    </row>
    <row r="12324" spans="2:2">
      <c r="B12324" s="944"/>
    </row>
    <row r="12325" spans="2:2">
      <c r="B12325" s="944"/>
    </row>
    <row r="12326" spans="2:2">
      <c r="B12326" s="944"/>
    </row>
    <row r="12327" spans="2:2">
      <c r="B12327" s="944"/>
    </row>
    <row r="12328" spans="2:2">
      <c r="B12328" s="944"/>
    </row>
    <row r="12329" spans="2:2">
      <c r="B12329" s="944"/>
    </row>
    <row r="12330" spans="2:2">
      <c r="B12330" s="944"/>
    </row>
    <row r="12331" spans="2:2">
      <c r="B12331" s="944"/>
    </row>
    <row r="12332" spans="2:2">
      <c r="B12332" s="944"/>
    </row>
    <row r="12333" spans="2:2">
      <c r="B12333" s="944"/>
    </row>
    <row r="12334" spans="2:2">
      <c r="B12334" s="944"/>
    </row>
    <row r="12335" spans="2:2">
      <c r="B12335" s="944"/>
    </row>
    <row r="12336" spans="2:2">
      <c r="B12336" s="944"/>
    </row>
    <row r="12337" spans="2:2">
      <c r="B12337" s="944"/>
    </row>
    <row r="12338" spans="2:2">
      <c r="B12338" s="944"/>
    </row>
    <row r="12339" spans="2:2">
      <c r="B12339" s="944"/>
    </row>
    <row r="12340" spans="2:2">
      <c r="B12340" s="944"/>
    </row>
    <row r="12341" spans="2:2">
      <c r="B12341" s="944"/>
    </row>
    <row r="12342" spans="2:2">
      <c r="B12342" s="944"/>
    </row>
    <row r="12343" spans="2:2">
      <c r="B12343" s="944"/>
    </row>
    <row r="12344" spans="2:2">
      <c r="B12344" s="944"/>
    </row>
    <row r="12345" spans="2:2">
      <c r="B12345" s="944"/>
    </row>
    <row r="12346" spans="2:2">
      <c r="B12346" s="944"/>
    </row>
    <row r="12347" spans="2:2">
      <c r="B12347" s="944"/>
    </row>
    <row r="12348" spans="2:2">
      <c r="B12348" s="944"/>
    </row>
    <row r="12349" spans="2:2">
      <c r="B12349" s="944"/>
    </row>
    <row r="12350" spans="2:2">
      <c r="B12350" s="944"/>
    </row>
    <row r="12351" spans="2:2">
      <c r="B12351" s="944"/>
    </row>
    <row r="12352" spans="2:2">
      <c r="B12352" s="944"/>
    </row>
    <row r="12353" spans="2:2">
      <c r="B12353" s="944"/>
    </row>
    <row r="12354" spans="2:2">
      <c r="B12354" s="944"/>
    </row>
    <row r="12355" spans="2:2">
      <c r="B12355" s="944"/>
    </row>
    <row r="12356" spans="2:2">
      <c r="B12356" s="944"/>
    </row>
    <row r="12357" spans="2:2">
      <c r="B12357" s="944"/>
    </row>
    <row r="12358" spans="2:2">
      <c r="B12358" s="944"/>
    </row>
    <row r="12359" spans="2:2">
      <c r="B12359" s="944"/>
    </row>
    <row r="12360" spans="2:2">
      <c r="B12360" s="944"/>
    </row>
    <row r="12361" spans="2:2">
      <c r="B12361" s="944"/>
    </row>
    <row r="12362" spans="2:2">
      <c r="B12362" s="944"/>
    </row>
    <row r="12363" spans="2:2">
      <c r="B12363" s="944"/>
    </row>
    <row r="12364" spans="2:2">
      <c r="B12364" s="944"/>
    </row>
    <row r="12365" spans="2:2">
      <c r="B12365" s="944"/>
    </row>
    <row r="12366" spans="2:2">
      <c r="B12366" s="944"/>
    </row>
    <row r="12367" spans="2:2">
      <c r="B12367" s="944"/>
    </row>
    <row r="12368" spans="2:2">
      <c r="B12368" s="944"/>
    </row>
    <row r="12369" spans="2:2">
      <c r="B12369" s="944"/>
    </row>
    <row r="12370" spans="2:2">
      <c r="B12370" s="944"/>
    </row>
    <row r="12371" spans="2:2">
      <c r="B12371" s="944"/>
    </row>
    <row r="12372" spans="2:2">
      <c r="B12372" s="944"/>
    </row>
    <row r="12373" spans="2:2">
      <c r="B12373" s="944"/>
    </row>
    <row r="12374" spans="2:2">
      <c r="B12374" s="944"/>
    </row>
    <row r="12375" spans="2:2">
      <c r="B12375" s="944"/>
    </row>
    <row r="12376" spans="2:2">
      <c r="B12376" s="944"/>
    </row>
    <row r="12377" spans="2:2">
      <c r="B12377" s="944"/>
    </row>
    <row r="12378" spans="2:2">
      <c r="B12378" s="944"/>
    </row>
    <row r="12379" spans="2:2">
      <c r="B12379" s="944"/>
    </row>
    <row r="12380" spans="2:2">
      <c r="B12380" s="944"/>
    </row>
    <row r="12381" spans="2:2">
      <c r="B12381" s="944"/>
    </row>
    <row r="12382" spans="2:2">
      <c r="B12382" s="944"/>
    </row>
    <row r="12383" spans="2:2">
      <c r="B12383" s="944"/>
    </row>
    <row r="12384" spans="2:2">
      <c r="B12384" s="944"/>
    </row>
    <row r="12385" spans="2:2">
      <c r="B12385" s="944"/>
    </row>
    <row r="12386" spans="2:2">
      <c r="B12386" s="944"/>
    </row>
    <row r="12387" spans="2:2">
      <c r="B12387" s="944"/>
    </row>
    <row r="12388" spans="2:2">
      <c r="B12388" s="944"/>
    </row>
    <row r="12389" spans="2:2">
      <c r="B12389" s="944"/>
    </row>
    <row r="12390" spans="2:2">
      <c r="B12390" s="944"/>
    </row>
    <row r="12391" spans="2:2">
      <c r="B12391" s="944"/>
    </row>
    <row r="12392" spans="2:2">
      <c r="B12392" s="944"/>
    </row>
    <row r="12393" spans="2:2">
      <c r="B12393" s="944"/>
    </row>
    <row r="12394" spans="2:2">
      <c r="B12394" s="944"/>
    </row>
    <row r="12395" spans="2:2">
      <c r="B12395" s="944"/>
    </row>
    <row r="12396" spans="2:2">
      <c r="B12396" s="944"/>
    </row>
    <row r="12397" spans="2:2">
      <c r="B12397" s="944"/>
    </row>
    <row r="12398" spans="2:2">
      <c r="B12398" s="944"/>
    </row>
    <row r="12399" spans="2:2">
      <c r="B12399" s="944"/>
    </row>
    <row r="12400" spans="2:2">
      <c r="B12400" s="944"/>
    </row>
    <row r="12401" spans="2:2">
      <c r="B12401" s="944"/>
    </row>
    <row r="12402" spans="2:2">
      <c r="B12402" s="944"/>
    </row>
    <row r="12403" spans="2:2">
      <c r="B12403" s="944"/>
    </row>
    <row r="12404" spans="2:2">
      <c r="B12404" s="944"/>
    </row>
    <row r="12405" spans="2:2">
      <c r="B12405" s="944"/>
    </row>
    <row r="12406" spans="2:2">
      <c r="B12406" s="944"/>
    </row>
    <row r="12407" spans="2:2">
      <c r="B12407" s="944"/>
    </row>
    <row r="12408" spans="2:2">
      <c r="B12408" s="944"/>
    </row>
    <row r="12409" spans="2:2">
      <c r="B12409" s="944"/>
    </row>
    <row r="12410" spans="2:2">
      <c r="B12410" s="944"/>
    </row>
    <row r="12411" spans="2:2">
      <c r="B12411" s="944"/>
    </row>
    <row r="12412" spans="2:2">
      <c r="B12412" s="944"/>
    </row>
    <row r="12413" spans="2:2">
      <c r="B12413" s="944"/>
    </row>
    <row r="12414" spans="2:2">
      <c r="B12414" s="944"/>
    </row>
    <row r="12415" spans="2:2">
      <c r="B12415" s="944"/>
    </row>
    <row r="12416" spans="2:2">
      <c r="B12416" s="944"/>
    </row>
    <row r="12417" spans="2:2">
      <c r="B12417" s="944"/>
    </row>
    <row r="12418" spans="2:2">
      <c r="B12418" s="944"/>
    </row>
    <row r="12419" spans="2:2">
      <c r="B12419" s="944"/>
    </row>
    <row r="12420" spans="2:2">
      <c r="B12420" s="944"/>
    </row>
    <row r="12421" spans="2:2">
      <c r="B12421" s="944"/>
    </row>
    <row r="12422" spans="2:2">
      <c r="B12422" s="944"/>
    </row>
    <row r="12423" spans="2:2">
      <c r="B12423" s="944"/>
    </row>
    <row r="12424" spans="2:2">
      <c r="B12424" s="944"/>
    </row>
    <row r="12425" spans="2:2">
      <c r="B12425" s="944"/>
    </row>
    <row r="12426" spans="2:2">
      <c r="B12426" s="944"/>
    </row>
    <row r="12427" spans="2:2">
      <c r="B12427" s="944"/>
    </row>
    <row r="12428" spans="2:2">
      <c r="B12428" s="944"/>
    </row>
    <row r="12429" spans="2:2">
      <c r="B12429" s="944"/>
    </row>
    <row r="12430" spans="2:2">
      <c r="B12430" s="944"/>
    </row>
    <row r="12431" spans="2:2">
      <c r="B12431" s="944"/>
    </row>
    <row r="12432" spans="2:2">
      <c r="B12432" s="944"/>
    </row>
    <row r="12433" spans="2:2">
      <c r="B12433" s="944"/>
    </row>
    <row r="12434" spans="2:2">
      <c r="B12434" s="944"/>
    </row>
    <row r="12435" spans="2:2">
      <c r="B12435" s="944"/>
    </row>
    <row r="12436" spans="2:2">
      <c r="B12436" s="944"/>
    </row>
    <row r="12437" spans="2:2">
      <c r="B12437" s="944"/>
    </row>
    <row r="12438" spans="2:2">
      <c r="B12438" s="944"/>
    </row>
    <row r="12439" spans="2:2">
      <c r="B12439" s="944"/>
    </row>
    <row r="12440" spans="2:2">
      <c r="B12440" s="944"/>
    </row>
    <row r="12441" spans="2:2">
      <c r="B12441" s="944"/>
    </row>
    <row r="12442" spans="2:2">
      <c r="B12442" s="944"/>
    </row>
    <row r="12443" spans="2:2">
      <c r="B12443" s="944"/>
    </row>
    <row r="12444" spans="2:2">
      <c r="B12444" s="944"/>
    </row>
    <row r="12445" spans="2:2">
      <c r="B12445" s="944"/>
    </row>
    <row r="12446" spans="2:2">
      <c r="B12446" s="944"/>
    </row>
    <row r="12447" spans="2:2">
      <c r="B12447" s="944"/>
    </row>
    <row r="12448" spans="2:2">
      <c r="B12448" s="944"/>
    </row>
    <row r="12449" spans="2:2">
      <c r="B12449" s="944"/>
    </row>
    <row r="12450" spans="2:2">
      <c r="B12450" s="944"/>
    </row>
    <row r="12451" spans="2:2">
      <c r="B12451" s="944"/>
    </row>
    <row r="12452" spans="2:2">
      <c r="B12452" s="944"/>
    </row>
    <row r="12453" spans="2:2">
      <c r="B12453" s="944"/>
    </row>
    <row r="12454" spans="2:2">
      <c r="B12454" s="944"/>
    </row>
    <row r="12455" spans="2:2">
      <c r="B12455" s="944"/>
    </row>
    <row r="12456" spans="2:2">
      <c r="B12456" s="944"/>
    </row>
    <row r="12457" spans="2:2">
      <c r="B12457" s="944"/>
    </row>
    <row r="12458" spans="2:2">
      <c r="B12458" s="944"/>
    </row>
    <row r="12459" spans="2:2">
      <c r="B12459" s="944"/>
    </row>
    <row r="12460" spans="2:2">
      <c r="B12460" s="944"/>
    </row>
    <row r="12461" spans="2:2">
      <c r="B12461" s="944"/>
    </row>
    <row r="12462" spans="2:2">
      <c r="B12462" s="944"/>
    </row>
    <row r="12463" spans="2:2">
      <c r="B12463" s="944"/>
    </row>
    <row r="12464" spans="2:2">
      <c r="B12464" s="944"/>
    </row>
    <row r="12465" spans="2:2">
      <c r="B12465" s="944"/>
    </row>
    <row r="12466" spans="2:2">
      <c r="B12466" s="944"/>
    </row>
    <row r="12467" spans="2:2">
      <c r="B12467" s="944"/>
    </row>
    <row r="12468" spans="2:2">
      <c r="B12468" s="944"/>
    </row>
    <row r="12469" spans="2:2">
      <c r="B12469" s="944"/>
    </row>
    <row r="12470" spans="2:2">
      <c r="B12470" s="944"/>
    </row>
    <row r="12471" spans="2:2">
      <c r="B12471" s="944"/>
    </row>
    <row r="12472" spans="2:2">
      <c r="B12472" s="944"/>
    </row>
    <row r="12473" spans="2:2">
      <c r="B12473" s="944"/>
    </row>
    <row r="12474" spans="2:2">
      <c r="B12474" s="944"/>
    </row>
    <row r="12475" spans="2:2">
      <c r="B12475" s="944"/>
    </row>
    <row r="12476" spans="2:2">
      <c r="B12476" s="944"/>
    </row>
    <row r="12477" spans="2:2">
      <c r="B12477" s="944"/>
    </row>
    <row r="12478" spans="2:2">
      <c r="B12478" s="944"/>
    </row>
    <row r="12479" spans="2:2">
      <c r="B12479" s="944"/>
    </row>
    <row r="12480" spans="2:2">
      <c r="B12480" s="944"/>
    </row>
    <row r="12481" spans="2:2">
      <c r="B12481" s="944"/>
    </row>
    <row r="12482" spans="2:2">
      <c r="B12482" s="944"/>
    </row>
    <row r="12483" spans="2:2">
      <c r="B12483" s="944"/>
    </row>
    <row r="12484" spans="2:2">
      <c r="B12484" s="944"/>
    </row>
    <row r="12485" spans="2:2">
      <c r="B12485" s="944"/>
    </row>
    <row r="12486" spans="2:2">
      <c r="B12486" s="944"/>
    </row>
    <row r="12487" spans="2:2">
      <c r="B12487" s="944"/>
    </row>
    <row r="12488" spans="2:2">
      <c r="B12488" s="944"/>
    </row>
    <row r="12489" spans="2:2">
      <c r="B12489" s="944"/>
    </row>
    <row r="12490" spans="2:2">
      <c r="B12490" s="944"/>
    </row>
    <row r="12491" spans="2:2">
      <c r="B12491" s="944"/>
    </row>
    <row r="12492" spans="2:2">
      <c r="B12492" s="944"/>
    </row>
    <row r="12493" spans="2:2">
      <c r="B12493" s="944"/>
    </row>
    <row r="12494" spans="2:2">
      <c r="B12494" s="944"/>
    </row>
    <row r="12495" spans="2:2">
      <c r="B12495" s="944"/>
    </row>
    <row r="12496" spans="2:2">
      <c r="B12496" s="944"/>
    </row>
    <row r="12497" spans="2:2">
      <c r="B12497" s="944"/>
    </row>
    <row r="12498" spans="2:2">
      <c r="B12498" s="944"/>
    </row>
    <row r="12499" spans="2:2">
      <c r="B12499" s="944"/>
    </row>
    <row r="12500" spans="2:2">
      <c r="B12500" s="944"/>
    </row>
    <row r="12501" spans="2:2">
      <c r="B12501" s="944"/>
    </row>
    <row r="12502" spans="2:2">
      <c r="B12502" s="944"/>
    </row>
    <row r="12503" spans="2:2">
      <c r="B12503" s="944"/>
    </row>
    <row r="12504" spans="2:2">
      <c r="B12504" s="944"/>
    </row>
    <row r="12505" spans="2:2">
      <c r="B12505" s="944"/>
    </row>
    <row r="12506" spans="2:2">
      <c r="B12506" s="944"/>
    </row>
    <row r="12507" spans="2:2">
      <c r="B12507" s="944"/>
    </row>
    <row r="12508" spans="2:2">
      <c r="B12508" s="944"/>
    </row>
    <row r="12509" spans="2:2">
      <c r="B12509" s="944"/>
    </row>
    <row r="12510" spans="2:2">
      <c r="B12510" s="944"/>
    </row>
    <row r="12511" spans="2:2">
      <c r="B12511" s="944"/>
    </row>
    <row r="12512" spans="2:2">
      <c r="B12512" s="944"/>
    </row>
    <row r="12513" spans="2:2">
      <c r="B12513" s="944"/>
    </row>
    <row r="12514" spans="2:2">
      <c r="B12514" s="944"/>
    </row>
    <row r="12515" spans="2:2">
      <c r="B12515" s="944"/>
    </row>
    <row r="12516" spans="2:2">
      <c r="B12516" s="944"/>
    </row>
    <row r="12517" spans="2:2">
      <c r="B12517" s="944"/>
    </row>
    <row r="12518" spans="2:2">
      <c r="B12518" s="944"/>
    </row>
    <row r="12519" spans="2:2">
      <c r="B12519" s="944"/>
    </row>
    <row r="12520" spans="2:2">
      <c r="B12520" s="944"/>
    </row>
    <row r="12521" spans="2:2">
      <c r="B12521" s="944"/>
    </row>
    <row r="12522" spans="2:2">
      <c r="B12522" s="944"/>
    </row>
    <row r="12523" spans="2:2">
      <c r="B12523" s="944"/>
    </row>
    <row r="12524" spans="2:2">
      <c r="B12524" s="944"/>
    </row>
    <row r="12525" spans="2:2">
      <c r="B12525" s="944"/>
    </row>
    <row r="12526" spans="2:2">
      <c r="B12526" s="944"/>
    </row>
    <row r="12527" spans="2:2">
      <c r="B12527" s="944"/>
    </row>
    <row r="12528" spans="2:2">
      <c r="B12528" s="944"/>
    </row>
    <row r="12529" spans="2:2">
      <c r="B12529" s="944"/>
    </row>
    <row r="12530" spans="2:2">
      <c r="B12530" s="944"/>
    </row>
    <row r="12531" spans="2:2">
      <c r="B12531" s="944"/>
    </row>
    <row r="12532" spans="2:2">
      <c r="B12532" s="944"/>
    </row>
    <row r="12533" spans="2:2">
      <c r="B12533" s="944"/>
    </row>
    <row r="12534" spans="2:2">
      <c r="B12534" s="944"/>
    </row>
    <row r="12535" spans="2:2">
      <c r="B12535" s="944"/>
    </row>
    <row r="12536" spans="2:2">
      <c r="B12536" s="944"/>
    </row>
    <row r="12537" spans="2:2">
      <c r="B12537" s="944"/>
    </row>
    <row r="12538" spans="2:2">
      <c r="B12538" s="944"/>
    </row>
    <row r="12539" spans="2:2">
      <c r="B12539" s="944"/>
    </row>
    <row r="12540" spans="2:2">
      <c r="B12540" s="944"/>
    </row>
    <row r="12541" spans="2:2">
      <c r="B12541" s="944"/>
    </row>
    <row r="12542" spans="2:2">
      <c r="B12542" s="944"/>
    </row>
    <row r="12543" spans="2:2">
      <c r="B12543" s="944"/>
    </row>
    <row r="12544" spans="2:2">
      <c r="B12544" s="944"/>
    </row>
    <row r="12545" spans="2:2">
      <c r="B12545" s="944"/>
    </row>
    <row r="12546" spans="2:2">
      <c r="B12546" s="944"/>
    </row>
    <row r="12547" spans="2:2">
      <c r="B12547" s="944"/>
    </row>
    <row r="12548" spans="2:2">
      <c r="B12548" s="944"/>
    </row>
    <row r="12549" spans="2:2">
      <c r="B12549" s="944"/>
    </row>
    <row r="12550" spans="2:2">
      <c r="B12550" s="944"/>
    </row>
    <row r="12551" spans="2:2">
      <c r="B12551" s="944"/>
    </row>
    <row r="12552" spans="2:2">
      <c r="B12552" s="944"/>
    </row>
    <row r="12553" spans="2:2">
      <c r="B12553" s="944"/>
    </row>
    <row r="12554" spans="2:2">
      <c r="B12554" s="944"/>
    </row>
    <row r="12555" spans="2:2">
      <c r="B12555" s="944"/>
    </row>
    <row r="12556" spans="2:2">
      <c r="B12556" s="944"/>
    </row>
    <row r="12557" spans="2:2">
      <c r="B12557" s="944"/>
    </row>
    <row r="12558" spans="2:2">
      <c r="B12558" s="944"/>
    </row>
    <row r="12559" spans="2:2">
      <c r="B12559" s="944"/>
    </row>
    <row r="12560" spans="2:2">
      <c r="B12560" s="944"/>
    </row>
    <row r="12561" spans="2:2">
      <c r="B12561" s="944"/>
    </row>
    <row r="12562" spans="2:2">
      <c r="B12562" s="944"/>
    </row>
    <row r="12563" spans="2:2">
      <c r="B12563" s="944"/>
    </row>
    <row r="12564" spans="2:2">
      <c r="B12564" s="944"/>
    </row>
    <row r="12565" spans="2:2">
      <c r="B12565" s="944"/>
    </row>
    <row r="12566" spans="2:2">
      <c r="B12566" s="944"/>
    </row>
    <row r="12567" spans="2:2">
      <c r="B12567" s="944"/>
    </row>
    <row r="12568" spans="2:2">
      <c r="B12568" s="944"/>
    </row>
    <row r="12569" spans="2:2">
      <c r="B12569" s="944"/>
    </row>
    <row r="12570" spans="2:2">
      <c r="B12570" s="944"/>
    </row>
    <row r="12571" spans="2:2">
      <c r="B12571" s="944"/>
    </row>
    <row r="12572" spans="2:2">
      <c r="B12572" s="944"/>
    </row>
    <row r="12573" spans="2:2">
      <c r="B12573" s="944"/>
    </row>
    <row r="12574" spans="2:2">
      <c r="B12574" s="944"/>
    </row>
    <row r="12575" spans="2:2">
      <c r="B12575" s="944"/>
    </row>
    <row r="12576" spans="2:2">
      <c r="B12576" s="944"/>
    </row>
    <row r="12577" spans="2:2">
      <c r="B12577" s="944"/>
    </row>
    <row r="12578" spans="2:2">
      <c r="B12578" s="944"/>
    </row>
    <row r="12579" spans="2:2">
      <c r="B12579" s="944"/>
    </row>
    <row r="12580" spans="2:2">
      <c r="B12580" s="944"/>
    </row>
    <row r="12581" spans="2:2">
      <c r="B12581" s="944"/>
    </row>
    <row r="12582" spans="2:2">
      <c r="B12582" s="944"/>
    </row>
    <row r="12583" spans="2:2">
      <c r="B12583" s="944"/>
    </row>
    <row r="12584" spans="2:2">
      <c r="B12584" s="944"/>
    </row>
    <row r="12585" spans="2:2">
      <c r="B12585" s="944"/>
    </row>
    <row r="12586" spans="2:2">
      <c r="B12586" s="944"/>
    </row>
    <row r="12587" spans="2:2">
      <c r="B12587" s="944"/>
    </row>
    <row r="12588" spans="2:2">
      <c r="B12588" s="944"/>
    </row>
    <row r="12589" spans="2:2">
      <c r="B12589" s="944"/>
    </row>
    <row r="12590" spans="2:2">
      <c r="B12590" s="944"/>
    </row>
    <row r="12591" spans="2:2">
      <c r="B12591" s="944"/>
    </row>
    <row r="12592" spans="2:2">
      <c r="B12592" s="944"/>
    </row>
    <row r="12593" spans="2:2">
      <c r="B12593" s="944"/>
    </row>
    <row r="12594" spans="2:2">
      <c r="B12594" s="944"/>
    </row>
    <row r="12595" spans="2:2">
      <c r="B12595" s="944"/>
    </row>
    <row r="12596" spans="2:2">
      <c r="B12596" s="944"/>
    </row>
    <row r="12597" spans="2:2">
      <c r="B12597" s="944"/>
    </row>
    <row r="12598" spans="2:2">
      <c r="B12598" s="944"/>
    </row>
    <row r="12599" spans="2:2">
      <c r="B12599" s="944"/>
    </row>
    <row r="12600" spans="2:2">
      <c r="B12600" s="944"/>
    </row>
    <row r="12601" spans="2:2">
      <c r="B12601" s="944"/>
    </row>
    <row r="12602" spans="2:2">
      <c r="B12602" s="944"/>
    </row>
    <row r="12603" spans="2:2">
      <c r="B12603" s="944"/>
    </row>
    <row r="12604" spans="2:2">
      <c r="B12604" s="944"/>
    </row>
    <row r="12605" spans="2:2">
      <c r="B12605" s="944"/>
    </row>
    <row r="12606" spans="2:2">
      <c r="B12606" s="944"/>
    </row>
    <row r="12607" spans="2:2">
      <c r="B12607" s="944"/>
    </row>
    <row r="12608" spans="2:2">
      <c r="B12608" s="944"/>
    </row>
    <row r="12609" spans="2:2">
      <c r="B12609" s="944"/>
    </row>
    <row r="12610" spans="2:2">
      <c r="B12610" s="944"/>
    </row>
    <row r="12611" spans="2:2">
      <c r="B12611" s="944"/>
    </row>
    <row r="12612" spans="2:2">
      <c r="B12612" s="944"/>
    </row>
    <row r="12613" spans="2:2">
      <c r="B12613" s="944"/>
    </row>
    <row r="12614" spans="2:2">
      <c r="B12614" s="944"/>
    </row>
    <row r="12615" spans="2:2">
      <c r="B12615" s="944"/>
    </row>
    <row r="12616" spans="2:2">
      <c r="B12616" s="944"/>
    </row>
    <row r="12617" spans="2:2">
      <c r="B12617" s="944"/>
    </row>
    <row r="12618" spans="2:2">
      <c r="B12618" s="944"/>
    </row>
    <row r="12619" spans="2:2">
      <c r="B12619" s="944"/>
    </row>
    <row r="12620" spans="2:2">
      <c r="B12620" s="944"/>
    </row>
    <row r="12621" spans="2:2">
      <c r="B12621" s="944"/>
    </row>
    <row r="12622" spans="2:2">
      <c r="B12622" s="944"/>
    </row>
    <row r="12623" spans="2:2">
      <c r="B12623" s="944"/>
    </row>
    <row r="12624" spans="2:2">
      <c r="B12624" s="944"/>
    </row>
    <row r="12625" spans="2:2">
      <c r="B12625" s="944"/>
    </row>
    <row r="12626" spans="2:2">
      <c r="B12626" s="944"/>
    </row>
    <row r="12627" spans="2:2">
      <c r="B12627" s="944"/>
    </row>
    <row r="12628" spans="2:2">
      <c r="B12628" s="944"/>
    </row>
    <row r="12629" spans="2:2">
      <c r="B12629" s="944"/>
    </row>
    <row r="12630" spans="2:2">
      <c r="B12630" s="944"/>
    </row>
    <row r="12631" spans="2:2">
      <c r="B12631" s="944"/>
    </row>
    <row r="12632" spans="2:2">
      <c r="B12632" s="944"/>
    </row>
    <row r="12633" spans="2:2">
      <c r="B12633" s="944"/>
    </row>
    <row r="12634" spans="2:2">
      <c r="B12634" s="944"/>
    </row>
    <row r="12635" spans="2:2">
      <c r="B12635" s="944"/>
    </row>
    <row r="12636" spans="2:2">
      <c r="B12636" s="944"/>
    </row>
    <row r="12637" spans="2:2">
      <c r="B12637" s="944"/>
    </row>
    <row r="12638" spans="2:2">
      <c r="B12638" s="944"/>
    </row>
    <row r="12639" spans="2:2">
      <c r="B12639" s="944"/>
    </row>
    <row r="12640" spans="2:2">
      <c r="B12640" s="944"/>
    </row>
    <row r="12641" spans="2:2">
      <c r="B12641" s="944"/>
    </row>
    <row r="12642" spans="2:2">
      <c r="B12642" s="944"/>
    </row>
    <row r="12643" spans="2:2">
      <c r="B12643" s="944"/>
    </row>
    <row r="12644" spans="2:2">
      <c r="B12644" s="944"/>
    </row>
    <row r="12645" spans="2:2">
      <c r="B12645" s="944"/>
    </row>
    <row r="12646" spans="2:2">
      <c r="B12646" s="944"/>
    </row>
    <row r="12647" spans="2:2">
      <c r="B12647" s="944"/>
    </row>
    <row r="12648" spans="2:2">
      <c r="B12648" s="944"/>
    </row>
    <row r="12649" spans="2:2">
      <c r="B12649" s="944"/>
    </row>
    <row r="12650" spans="2:2">
      <c r="B12650" s="944"/>
    </row>
    <row r="12651" spans="2:2">
      <c r="B12651" s="944"/>
    </row>
    <row r="12652" spans="2:2">
      <c r="B12652" s="944"/>
    </row>
    <row r="12653" spans="2:2">
      <c r="B12653" s="944"/>
    </row>
    <row r="12654" spans="2:2">
      <c r="B12654" s="944"/>
    </row>
    <row r="12655" spans="2:2">
      <c r="B12655" s="944"/>
    </row>
    <row r="12656" spans="2:2">
      <c r="B12656" s="944"/>
    </row>
    <row r="12657" spans="2:2">
      <c r="B12657" s="944"/>
    </row>
    <row r="12658" spans="2:2">
      <c r="B12658" s="944"/>
    </row>
    <row r="12659" spans="2:2">
      <c r="B12659" s="944"/>
    </row>
    <row r="12660" spans="2:2">
      <c r="B12660" s="944"/>
    </row>
    <row r="12661" spans="2:2">
      <c r="B12661" s="944"/>
    </row>
    <row r="12662" spans="2:2">
      <c r="B12662" s="944"/>
    </row>
    <row r="12663" spans="2:2">
      <c r="B12663" s="944"/>
    </row>
    <row r="12664" spans="2:2">
      <c r="B12664" s="944"/>
    </row>
    <row r="12665" spans="2:2">
      <c r="B12665" s="944"/>
    </row>
    <row r="12666" spans="2:2">
      <c r="B12666" s="944"/>
    </row>
    <row r="12667" spans="2:2">
      <c r="B12667" s="944"/>
    </row>
    <row r="12668" spans="2:2">
      <c r="B12668" s="944"/>
    </row>
    <row r="12669" spans="2:2">
      <c r="B12669" s="944"/>
    </row>
    <row r="12670" spans="2:2">
      <c r="B12670" s="944"/>
    </row>
    <row r="12671" spans="2:2">
      <c r="B12671" s="944"/>
    </row>
    <row r="12672" spans="2:2">
      <c r="B12672" s="944"/>
    </row>
    <row r="12673" spans="2:2">
      <c r="B12673" s="944"/>
    </row>
    <row r="12674" spans="2:2">
      <c r="B12674" s="944"/>
    </row>
    <row r="12675" spans="2:2">
      <c r="B12675" s="944"/>
    </row>
    <row r="12676" spans="2:2">
      <c r="B12676" s="944"/>
    </row>
    <row r="12677" spans="2:2">
      <c r="B12677" s="944"/>
    </row>
    <row r="12678" spans="2:2">
      <c r="B12678" s="944"/>
    </row>
    <row r="12679" spans="2:2">
      <c r="B12679" s="944"/>
    </row>
    <row r="12680" spans="2:2">
      <c r="B12680" s="944"/>
    </row>
    <row r="12681" spans="2:2">
      <c r="B12681" s="944"/>
    </row>
    <row r="12682" spans="2:2">
      <c r="B12682" s="944"/>
    </row>
    <row r="12683" spans="2:2">
      <c r="B12683" s="944"/>
    </row>
    <row r="12684" spans="2:2">
      <c r="B12684" s="944"/>
    </row>
    <row r="12685" spans="2:2">
      <c r="B12685" s="944"/>
    </row>
    <row r="12686" spans="2:2">
      <c r="B12686" s="944"/>
    </row>
    <row r="12687" spans="2:2">
      <c r="B12687" s="944"/>
    </row>
    <row r="12688" spans="2:2">
      <c r="B12688" s="944"/>
    </row>
    <row r="12689" spans="2:2">
      <c r="B12689" s="944"/>
    </row>
    <row r="12690" spans="2:2">
      <c r="B12690" s="944"/>
    </row>
    <row r="12691" spans="2:2">
      <c r="B12691" s="944"/>
    </row>
    <row r="12692" spans="2:2">
      <c r="B12692" s="944"/>
    </row>
    <row r="12693" spans="2:2">
      <c r="B12693" s="944"/>
    </row>
    <row r="12694" spans="2:2">
      <c r="B12694" s="944"/>
    </row>
    <row r="12695" spans="2:2">
      <c r="B12695" s="944"/>
    </row>
    <row r="12696" spans="2:2">
      <c r="B12696" s="944"/>
    </row>
    <row r="12697" spans="2:2">
      <c r="B12697" s="944"/>
    </row>
    <row r="12698" spans="2:2">
      <c r="B12698" s="944"/>
    </row>
    <row r="12699" spans="2:2">
      <c r="B12699" s="944"/>
    </row>
    <row r="12700" spans="2:2">
      <c r="B12700" s="944"/>
    </row>
    <row r="12701" spans="2:2">
      <c r="B12701" s="944"/>
    </row>
    <row r="12702" spans="2:2">
      <c r="B12702" s="944"/>
    </row>
    <row r="12703" spans="2:2">
      <c r="B12703" s="944"/>
    </row>
    <row r="12704" spans="2:2">
      <c r="B12704" s="944"/>
    </row>
    <row r="12705" spans="2:2">
      <c r="B12705" s="944"/>
    </row>
    <row r="12706" spans="2:2">
      <c r="B12706" s="944"/>
    </row>
    <row r="12707" spans="2:2">
      <c r="B12707" s="944"/>
    </row>
    <row r="12708" spans="2:2">
      <c r="B12708" s="944"/>
    </row>
    <row r="12709" spans="2:2">
      <c r="B12709" s="944"/>
    </row>
    <row r="12710" spans="2:2">
      <c r="B12710" s="944"/>
    </row>
    <row r="12711" spans="2:2">
      <c r="B12711" s="944"/>
    </row>
    <row r="12712" spans="2:2">
      <c r="B12712" s="944"/>
    </row>
    <row r="12713" spans="2:2">
      <c r="B12713" s="944"/>
    </row>
    <row r="12714" spans="2:2">
      <c r="B12714" s="944"/>
    </row>
    <row r="12715" spans="2:2">
      <c r="B12715" s="944"/>
    </row>
    <row r="12716" spans="2:2">
      <c r="B12716" s="944"/>
    </row>
    <row r="12717" spans="2:2">
      <c r="B12717" s="944"/>
    </row>
    <row r="12718" spans="2:2">
      <c r="B12718" s="944"/>
    </row>
    <row r="12719" spans="2:2">
      <c r="B12719" s="944"/>
    </row>
    <row r="12720" spans="2:2">
      <c r="B12720" s="944"/>
    </row>
    <row r="12721" spans="2:2">
      <c r="B12721" s="944"/>
    </row>
    <row r="12722" spans="2:2">
      <c r="B12722" s="944"/>
    </row>
    <row r="12723" spans="2:2">
      <c r="B12723" s="944"/>
    </row>
    <row r="12724" spans="2:2">
      <c r="B12724" s="944"/>
    </row>
    <row r="12725" spans="2:2">
      <c r="B12725" s="944"/>
    </row>
    <row r="12726" spans="2:2">
      <c r="B12726" s="944"/>
    </row>
    <row r="12727" spans="2:2">
      <c r="B12727" s="944"/>
    </row>
    <row r="12728" spans="2:2">
      <c r="B12728" s="944"/>
    </row>
    <row r="12729" spans="2:2">
      <c r="B12729" s="944"/>
    </row>
    <row r="12730" spans="2:2">
      <c r="B12730" s="944"/>
    </row>
    <row r="12731" spans="2:2">
      <c r="B12731" s="944"/>
    </row>
    <row r="12732" spans="2:2">
      <c r="B12732" s="944"/>
    </row>
    <row r="12733" spans="2:2">
      <c r="B12733" s="944"/>
    </row>
    <row r="12734" spans="2:2">
      <c r="B12734" s="944"/>
    </row>
    <row r="12735" spans="2:2">
      <c r="B12735" s="944"/>
    </row>
    <row r="12736" spans="2:2">
      <c r="B12736" s="944"/>
    </row>
    <row r="12737" spans="2:2">
      <c r="B12737" s="944"/>
    </row>
    <row r="12738" spans="2:2">
      <c r="B12738" s="944"/>
    </row>
    <row r="12739" spans="2:2">
      <c r="B12739" s="944"/>
    </row>
    <row r="12740" spans="2:2">
      <c r="B12740" s="944"/>
    </row>
    <row r="12741" spans="2:2">
      <c r="B12741" s="944"/>
    </row>
    <row r="12742" spans="2:2">
      <c r="B12742" s="944"/>
    </row>
    <row r="12743" spans="2:2">
      <c r="B12743" s="944"/>
    </row>
    <row r="12744" spans="2:2">
      <c r="B12744" s="944"/>
    </row>
    <row r="12745" spans="2:2">
      <c r="B12745" s="944"/>
    </row>
    <row r="12746" spans="2:2">
      <c r="B12746" s="944"/>
    </row>
    <row r="12747" spans="2:2">
      <c r="B12747" s="944"/>
    </row>
    <row r="12748" spans="2:2">
      <c r="B12748" s="944"/>
    </row>
    <row r="12749" spans="2:2">
      <c r="B12749" s="944"/>
    </row>
    <row r="12750" spans="2:2">
      <c r="B12750" s="944"/>
    </row>
    <row r="12751" spans="2:2">
      <c r="B12751" s="944"/>
    </row>
    <row r="12752" spans="2:2">
      <c r="B12752" s="944"/>
    </row>
    <row r="12753" spans="2:2">
      <c r="B12753" s="944"/>
    </row>
    <row r="12754" spans="2:2">
      <c r="B12754" s="944"/>
    </row>
    <row r="12755" spans="2:2">
      <c r="B12755" s="944"/>
    </row>
    <row r="12756" spans="2:2">
      <c r="B12756" s="944"/>
    </row>
    <row r="12757" spans="2:2">
      <c r="B12757" s="944"/>
    </row>
    <row r="12758" spans="2:2">
      <c r="B12758" s="944"/>
    </row>
    <row r="12759" spans="2:2">
      <c r="B12759" s="944"/>
    </row>
    <row r="12760" spans="2:2">
      <c r="B12760" s="944"/>
    </row>
    <row r="12761" spans="2:2">
      <c r="B12761" s="944"/>
    </row>
    <row r="12762" spans="2:2">
      <c r="B12762" s="944"/>
    </row>
    <row r="12763" spans="2:2">
      <c r="B12763" s="944"/>
    </row>
    <row r="12764" spans="2:2">
      <c r="B12764" s="944"/>
    </row>
    <row r="12765" spans="2:2">
      <c r="B12765" s="944"/>
    </row>
    <row r="12766" spans="2:2">
      <c r="B12766" s="944"/>
    </row>
    <row r="12767" spans="2:2">
      <c r="B12767" s="944"/>
    </row>
    <row r="12768" spans="2:2">
      <c r="B12768" s="944"/>
    </row>
    <row r="12769" spans="2:2">
      <c r="B12769" s="944"/>
    </row>
    <row r="12770" spans="2:2">
      <c r="B12770" s="944"/>
    </row>
    <row r="12771" spans="2:2">
      <c r="B12771" s="944"/>
    </row>
    <row r="12772" spans="2:2">
      <c r="B12772" s="944"/>
    </row>
    <row r="12773" spans="2:2">
      <c r="B12773" s="944"/>
    </row>
    <row r="12774" spans="2:2">
      <c r="B12774" s="944"/>
    </row>
    <row r="12775" spans="2:2">
      <c r="B12775" s="944"/>
    </row>
    <row r="12776" spans="2:2">
      <c r="B12776" s="944"/>
    </row>
    <row r="12777" spans="2:2">
      <c r="B12777" s="944"/>
    </row>
    <row r="12778" spans="2:2">
      <c r="B12778" s="944"/>
    </row>
    <row r="12779" spans="2:2">
      <c r="B12779" s="944"/>
    </row>
    <row r="12780" spans="2:2">
      <c r="B12780" s="944"/>
    </row>
    <row r="12781" spans="2:2">
      <c r="B12781" s="944"/>
    </row>
    <row r="12782" spans="2:2">
      <c r="B12782" s="944"/>
    </row>
    <row r="12783" spans="2:2">
      <c r="B12783" s="944"/>
    </row>
    <row r="12784" spans="2:2">
      <c r="B12784" s="944"/>
    </row>
    <row r="12785" spans="2:2">
      <c r="B12785" s="944"/>
    </row>
    <row r="12786" spans="2:2">
      <c r="B12786" s="944"/>
    </row>
    <row r="12787" spans="2:2">
      <c r="B12787" s="944"/>
    </row>
    <row r="12788" spans="2:2">
      <c r="B12788" s="944"/>
    </row>
    <row r="12789" spans="2:2">
      <c r="B12789" s="944"/>
    </row>
    <row r="12790" spans="2:2">
      <c r="B12790" s="944"/>
    </row>
    <row r="12791" spans="2:2">
      <c r="B12791" s="944"/>
    </row>
    <row r="12792" spans="2:2">
      <c r="B12792" s="944"/>
    </row>
    <row r="12793" spans="2:2">
      <c r="B12793" s="944"/>
    </row>
    <row r="12794" spans="2:2">
      <c r="B12794" s="944"/>
    </row>
    <row r="12795" spans="2:2">
      <c r="B12795" s="944"/>
    </row>
    <row r="12796" spans="2:2">
      <c r="B12796" s="944"/>
    </row>
    <row r="12797" spans="2:2">
      <c r="B12797" s="944"/>
    </row>
    <row r="12798" spans="2:2">
      <c r="B12798" s="944"/>
    </row>
    <row r="12799" spans="2:2">
      <c r="B12799" s="944"/>
    </row>
    <row r="12800" spans="2:2">
      <c r="B12800" s="944"/>
    </row>
    <row r="12801" spans="2:2">
      <c r="B12801" s="944"/>
    </row>
    <row r="12802" spans="2:2">
      <c r="B12802" s="944"/>
    </row>
    <row r="12803" spans="2:2">
      <c r="B12803" s="944"/>
    </row>
    <row r="12804" spans="2:2">
      <c r="B12804" s="944"/>
    </row>
    <row r="12805" spans="2:2">
      <c r="B12805" s="944"/>
    </row>
    <row r="12806" spans="2:2">
      <c r="B12806" s="944"/>
    </row>
    <row r="12807" spans="2:2">
      <c r="B12807" s="944"/>
    </row>
    <row r="12808" spans="2:2">
      <c r="B12808" s="944"/>
    </row>
    <row r="12809" spans="2:2">
      <c r="B12809" s="944"/>
    </row>
    <row r="12810" spans="2:2">
      <c r="B12810" s="944"/>
    </row>
    <row r="12811" spans="2:2">
      <c r="B12811" s="944"/>
    </row>
    <row r="12812" spans="2:2">
      <c r="B12812" s="944"/>
    </row>
    <row r="12813" spans="2:2">
      <c r="B12813" s="944"/>
    </row>
    <row r="12814" spans="2:2">
      <c r="B12814" s="944"/>
    </row>
    <row r="12815" spans="2:2">
      <c r="B12815" s="944"/>
    </row>
    <row r="12816" spans="2:2">
      <c r="B12816" s="944"/>
    </row>
    <row r="12817" spans="2:2">
      <c r="B12817" s="944"/>
    </row>
    <row r="12818" spans="2:2">
      <c r="B12818" s="944"/>
    </row>
    <row r="12819" spans="2:2">
      <c r="B12819" s="944"/>
    </row>
    <row r="12820" spans="2:2">
      <c r="B12820" s="944"/>
    </row>
    <row r="12821" spans="2:2">
      <c r="B12821" s="944"/>
    </row>
    <row r="12822" spans="2:2">
      <c r="B12822" s="944"/>
    </row>
    <row r="12823" spans="2:2">
      <c r="B12823" s="944"/>
    </row>
    <row r="12824" spans="2:2">
      <c r="B12824" s="944"/>
    </row>
    <row r="12825" spans="2:2">
      <c r="B12825" s="944"/>
    </row>
    <row r="12826" spans="2:2">
      <c r="B12826" s="944"/>
    </row>
    <row r="12827" spans="2:2">
      <c r="B12827" s="944"/>
    </row>
    <row r="12828" spans="2:2">
      <c r="B12828" s="944"/>
    </row>
    <row r="12829" spans="2:2">
      <c r="B12829" s="944"/>
    </row>
    <row r="12830" spans="2:2">
      <c r="B12830" s="944"/>
    </row>
    <row r="12831" spans="2:2">
      <c r="B12831" s="944"/>
    </row>
    <row r="12832" spans="2:2">
      <c r="B12832" s="944"/>
    </row>
    <row r="12833" spans="2:2">
      <c r="B12833" s="944"/>
    </row>
    <row r="12834" spans="2:2">
      <c r="B12834" s="944"/>
    </row>
    <row r="12835" spans="2:2">
      <c r="B12835" s="944"/>
    </row>
    <row r="12836" spans="2:2">
      <c r="B12836" s="944"/>
    </row>
    <row r="12837" spans="2:2">
      <c r="B12837" s="944"/>
    </row>
    <row r="12838" spans="2:2">
      <c r="B12838" s="944"/>
    </row>
    <row r="12839" spans="2:2">
      <c r="B12839" s="944"/>
    </row>
    <row r="12840" spans="2:2">
      <c r="B12840" s="944"/>
    </row>
    <row r="12841" spans="2:2">
      <c r="B12841" s="944"/>
    </row>
    <row r="12842" spans="2:2">
      <c r="B12842" s="944"/>
    </row>
    <row r="12843" spans="2:2">
      <c r="B12843" s="944"/>
    </row>
    <row r="12844" spans="2:2">
      <c r="B12844" s="944"/>
    </row>
    <row r="12845" spans="2:2">
      <c r="B12845" s="944"/>
    </row>
    <row r="12846" spans="2:2">
      <c r="B12846" s="944"/>
    </row>
    <row r="12847" spans="2:2">
      <c r="B12847" s="944"/>
    </row>
    <row r="12848" spans="2:2">
      <c r="B12848" s="944"/>
    </row>
    <row r="12849" spans="2:2">
      <c r="B12849" s="944"/>
    </row>
    <row r="12850" spans="2:2">
      <c r="B12850" s="944"/>
    </row>
    <row r="12851" spans="2:2">
      <c r="B12851" s="944"/>
    </row>
    <row r="12852" spans="2:2">
      <c r="B12852" s="944"/>
    </row>
    <row r="12853" spans="2:2">
      <c r="B12853" s="944"/>
    </row>
    <row r="12854" spans="2:2">
      <c r="B12854" s="944"/>
    </row>
    <row r="12855" spans="2:2">
      <c r="B12855" s="944"/>
    </row>
    <row r="12856" spans="2:2">
      <c r="B12856" s="944"/>
    </row>
    <row r="12857" spans="2:2">
      <c r="B12857" s="944"/>
    </row>
    <row r="12858" spans="2:2">
      <c r="B12858" s="944"/>
    </row>
    <row r="12859" spans="2:2">
      <c r="B12859" s="944"/>
    </row>
    <row r="12860" spans="2:2">
      <c r="B12860" s="944"/>
    </row>
    <row r="12861" spans="2:2">
      <c r="B12861" s="944"/>
    </row>
    <row r="12862" spans="2:2">
      <c r="B12862" s="944"/>
    </row>
    <row r="12863" spans="2:2">
      <c r="B12863" s="944"/>
    </row>
    <row r="12864" spans="2:2">
      <c r="B12864" s="944"/>
    </row>
    <row r="12865" spans="2:2">
      <c r="B12865" s="944"/>
    </row>
    <row r="12866" spans="2:2">
      <c r="B12866" s="944"/>
    </row>
  </sheetData>
  <protectedRanges>
    <protectedRange sqref="G3 G1" name="Range1"/>
    <protectedRange sqref="G2" name="Range1_1"/>
  </protectedRanges>
  <mergeCells count="3">
    <mergeCell ref="A2:G2"/>
    <mergeCell ref="A1:I1"/>
    <mergeCell ref="A3:L3"/>
  </mergeCells>
  <phoneticPr fontId="0" type="noConversion"/>
  <hyperlinks>
    <hyperlink ref="O31" r:id="rId1"/>
    <hyperlink ref="O56" r:id="rId2"/>
    <hyperlink ref="O174" r:id="rId3"/>
    <hyperlink ref="O169" r:id="rId4"/>
    <hyperlink ref="O246" r:id="rId5"/>
    <hyperlink ref="O104" r:id="rId6"/>
    <hyperlink ref="O122" r:id="rId7"/>
    <hyperlink ref="O125" r:id="rId8"/>
    <hyperlink ref="O126" r:id="rId9"/>
    <hyperlink ref="O135" r:id="rId10"/>
    <hyperlink ref="O139" r:id="rId11"/>
    <hyperlink ref="O208" r:id="rId12"/>
    <hyperlink ref="O212" r:id="rId13"/>
    <hyperlink ref="O214" r:id="rId14"/>
    <hyperlink ref="O242" r:id="rId15"/>
    <hyperlink ref="O318" r:id="rId16"/>
    <hyperlink ref="O391" r:id="rId17"/>
    <hyperlink ref="O390" r:id="rId18"/>
    <hyperlink ref="O389" r:id="rId19"/>
    <hyperlink ref="O396" r:id="rId20"/>
    <hyperlink ref="O401" r:id="rId21"/>
    <hyperlink ref="O393" r:id="rId22"/>
    <hyperlink ref="O35" r:id="rId23"/>
    <hyperlink ref="O413" r:id="rId24"/>
    <hyperlink ref="O411" r:id="rId25"/>
    <hyperlink ref="O410" r:id="rId26"/>
    <hyperlink ref="O406" r:id="rId27"/>
    <hyperlink ref="O420" r:id="rId28"/>
    <hyperlink ref="O419" r:id="rId29"/>
    <hyperlink ref="O418" r:id="rId30"/>
    <hyperlink ref="O258" r:id="rId31"/>
    <hyperlink ref="O260" r:id="rId32"/>
    <hyperlink ref="O300" r:id="rId33"/>
    <hyperlink ref="O368" r:id="rId34"/>
    <hyperlink ref="O397" r:id="rId35"/>
    <hyperlink ref="O427" r:id="rId36"/>
    <hyperlink ref="O164" r:id="rId37"/>
    <hyperlink ref="O186" r:id="rId38"/>
    <hyperlink ref="O220" r:id="rId39"/>
    <hyperlink ref="O259" r:id="rId40"/>
    <hyperlink ref="O272" r:id="rId41"/>
    <hyperlink ref="O296" r:id="rId42"/>
    <hyperlink ref="O325" r:id="rId43"/>
    <hyperlink ref="O16" r:id="rId44"/>
    <hyperlink ref="O459" r:id="rId45"/>
    <hyperlink ref="O461" r:id="rId46"/>
    <hyperlink ref="O462" r:id="rId47"/>
    <hyperlink ref="O472" r:id="rId48"/>
    <hyperlink ref="O537" r:id="rId49"/>
    <hyperlink ref="O504" r:id="rId50"/>
    <hyperlink ref="O529" r:id="rId51"/>
    <hyperlink ref="O536" r:id="rId52"/>
    <hyperlink ref="O535" r:id="rId53"/>
    <hyperlink ref="O534" r:id="rId54"/>
    <hyperlink ref="O533" r:id="rId55"/>
    <hyperlink ref="O532" r:id="rId56"/>
    <hyperlink ref="O531" r:id="rId57"/>
    <hyperlink ref="O530" r:id="rId58"/>
    <hyperlink ref="O528" r:id="rId59"/>
    <hyperlink ref="O527" r:id="rId60"/>
    <hyperlink ref="O526" r:id="rId61"/>
    <hyperlink ref="O525" r:id="rId62"/>
    <hyperlink ref="O524" r:id="rId63"/>
    <hyperlink ref="O523" r:id="rId64"/>
    <hyperlink ref="O522" r:id="rId65"/>
    <hyperlink ref="O520" r:id="rId66"/>
    <hyperlink ref="O518" r:id="rId67"/>
    <hyperlink ref="O517" r:id="rId68"/>
    <hyperlink ref="O516" r:id="rId69"/>
    <hyperlink ref="O514" r:id="rId70"/>
    <hyperlink ref="O513" r:id="rId71"/>
    <hyperlink ref="O509" r:id="rId72"/>
    <hyperlink ref="O510" r:id="rId73"/>
    <hyperlink ref="O511" r:id="rId74"/>
    <hyperlink ref="O512" r:id="rId75"/>
    <hyperlink ref="O508" r:id="rId76"/>
    <hyperlink ref="O507" r:id="rId77"/>
    <hyperlink ref="O506" r:id="rId78"/>
    <hyperlink ref="O505" r:id="rId79"/>
    <hyperlink ref="O503" r:id="rId80"/>
    <hyperlink ref="O502" r:id="rId81"/>
    <hyperlink ref="O501" r:id="rId82"/>
    <hyperlink ref="O500" r:id="rId83"/>
    <hyperlink ref="O499" r:id="rId84"/>
    <hyperlink ref="O498" r:id="rId85"/>
    <hyperlink ref="O497" r:id="rId86"/>
    <hyperlink ref="O494" r:id="rId87"/>
    <hyperlink ref="O493" r:id="rId88"/>
    <hyperlink ref="O492" r:id="rId89"/>
    <hyperlink ref="O491" r:id="rId90"/>
    <hyperlink ref="O490" r:id="rId91"/>
    <hyperlink ref="O489" r:id="rId92"/>
    <hyperlink ref="O488" r:id="rId93"/>
    <hyperlink ref="O487" r:id="rId94"/>
    <hyperlink ref="O486" r:id="rId95"/>
    <hyperlink ref="O485" r:id="rId96"/>
    <hyperlink ref="O479" r:id="rId97"/>
    <hyperlink ref="O478" r:id="rId98"/>
    <hyperlink ref="O477" r:id="rId99"/>
    <hyperlink ref="O484" r:id="rId100"/>
    <hyperlink ref="O483" r:id="rId101"/>
    <hyperlink ref="O482" r:id="rId102"/>
    <hyperlink ref="O481" r:id="rId103"/>
    <hyperlink ref="O475" r:id="rId104"/>
    <hyperlink ref="O476" r:id="rId105"/>
    <hyperlink ref="O474" r:id="rId106"/>
    <hyperlink ref="O473" r:id="rId107"/>
    <hyperlink ref="O546" r:id="rId108"/>
    <hyperlink ref="O545" r:id="rId109"/>
    <hyperlink ref="O544" r:id="rId110"/>
    <hyperlink ref="O541" r:id="rId111" display="mailto:herdrich@irs.uni-stuttgart.de"/>
    <hyperlink ref="O540" r:id="rId112"/>
    <hyperlink ref="O539" r:id="rId113"/>
  </hyperlinks>
  <printOptions horizontalCentered="1"/>
  <pageMargins left="0" right="0" top="0" bottom="0.25" header="0.5" footer="0.5"/>
  <pageSetup scale="10" orientation="landscape" r:id="rId114"/>
  <headerFooter alignWithMargins="0"/>
</worksheet>
</file>

<file path=xl/worksheets/sheet21.xml><?xml version="1.0" encoding="utf-8"?>
<worksheet xmlns="http://schemas.openxmlformats.org/spreadsheetml/2006/main" xmlns:r="http://schemas.openxmlformats.org/officeDocument/2006/relationships">
  <sheetPr codeName="Sheet19">
    <pageSetUpPr fitToPage="1"/>
  </sheetPr>
  <dimension ref="A1:N12894"/>
  <sheetViews>
    <sheetView zoomScaleNormal="100" workbookViewId="0">
      <selection activeCell="D11" sqref="D11"/>
    </sheetView>
  </sheetViews>
  <sheetFormatPr defaultColWidth="6.85546875" defaultRowHeight="12.75"/>
  <cols>
    <col min="1" max="1" width="9.140625" customWidth="1"/>
    <col min="2" max="3" width="58.85546875" customWidth="1"/>
    <col min="4" max="4" width="6.140625" customWidth="1"/>
    <col min="5" max="5" width="6.5703125" customWidth="1"/>
    <col min="6" max="6" width="8" customWidth="1"/>
    <col min="7" max="7" width="30.7109375" customWidth="1"/>
    <col min="8" max="8" width="31.140625" customWidth="1"/>
    <col min="9" max="9" width="22.7109375" bestFit="1" customWidth="1"/>
    <col min="10" max="10" width="10" customWidth="1"/>
    <col min="11" max="11" width="17.140625" customWidth="1"/>
    <col min="12" max="12" width="10.28515625" customWidth="1"/>
    <col min="13" max="13" width="21" customWidth="1"/>
    <col min="14" max="14" width="19.5703125" customWidth="1"/>
  </cols>
  <sheetData>
    <row r="1" spans="1:14" ht="13.5" thickBot="1"/>
    <row r="2" spans="1:14" ht="28.5" thickBot="1">
      <c r="B2" s="2802" t="s">
        <v>2421</v>
      </c>
      <c r="C2" s="2803"/>
      <c r="D2" s="2803"/>
      <c r="E2" s="2803"/>
      <c r="F2" s="2804"/>
    </row>
    <row r="3" spans="1:14" ht="26.25" customHeight="1">
      <c r="B3" s="495" t="s">
        <v>2422</v>
      </c>
      <c r="C3" s="495"/>
      <c r="D3" s="495"/>
    </row>
    <row r="4" spans="1:14">
      <c r="F4" s="10"/>
      <c r="G4" s="10" t="s">
        <v>2258</v>
      </c>
      <c r="H4" s="10"/>
      <c r="I4" s="10"/>
      <c r="J4" s="10"/>
      <c r="K4" s="10"/>
      <c r="L4" s="10"/>
      <c r="M4" s="10"/>
      <c r="N4" s="10"/>
    </row>
    <row r="5" spans="1:14" s="982" customFormat="1" ht="47.25" customHeight="1" thickBot="1">
      <c r="A5" s="980" t="s">
        <v>316</v>
      </c>
      <c r="B5" s="980" t="s">
        <v>3471</v>
      </c>
      <c r="C5" s="980" t="s">
        <v>2418</v>
      </c>
      <c r="D5" s="2805" t="s">
        <v>2420</v>
      </c>
      <c r="E5" s="2425"/>
      <c r="F5" s="980" t="s">
        <v>2419</v>
      </c>
      <c r="G5" s="980" t="s">
        <v>2263</v>
      </c>
      <c r="H5" s="980" t="s">
        <v>2264</v>
      </c>
      <c r="I5" s="980" t="s">
        <v>2265</v>
      </c>
      <c r="J5" s="981" t="s">
        <v>1182</v>
      </c>
      <c r="K5" s="980" t="s">
        <v>2266</v>
      </c>
      <c r="L5" s="981" t="s">
        <v>1184</v>
      </c>
      <c r="M5" s="980" t="s">
        <v>1185</v>
      </c>
      <c r="N5" s="980" t="s">
        <v>2267</v>
      </c>
    </row>
    <row r="6" spans="1:14" s="1037" customFormat="1" ht="12.75" customHeight="1" thickBot="1">
      <c r="A6" s="1038"/>
      <c r="B6" s="1038"/>
      <c r="C6" s="1038"/>
      <c r="D6" s="1036" t="s">
        <v>3467</v>
      </c>
      <c r="E6" s="1036" t="s">
        <v>3468</v>
      </c>
      <c r="F6" s="1038"/>
      <c r="G6" s="1038"/>
      <c r="H6" s="1038"/>
      <c r="I6" s="1038"/>
      <c r="J6" s="1038"/>
      <c r="K6" s="1038"/>
      <c r="L6" s="1038"/>
      <c r="M6" s="1038"/>
      <c r="N6" s="1038"/>
    </row>
    <row r="7" spans="1:14">
      <c r="A7" s="989">
        <f>+'Financial Summary'!B5</f>
        <v>11352</v>
      </c>
      <c r="B7" s="983" t="str">
        <f>+'Financial Summary'!B4</f>
        <v>IEEE - International Conference on Plasma Science 2008</v>
      </c>
      <c r="C7" s="983"/>
      <c r="F7" s="10"/>
      <c r="G7" s="950"/>
      <c r="H7" s="950"/>
      <c r="I7" s="10"/>
      <c r="J7" s="10"/>
      <c r="K7" s="10"/>
      <c r="L7" s="10"/>
      <c r="M7" s="10"/>
      <c r="N7" s="10"/>
    </row>
    <row r="6912" spans="2:4">
      <c r="B6912" s="944"/>
      <c r="C6912" s="944"/>
      <c r="D6912" s="944"/>
    </row>
    <row r="6913" spans="2:4">
      <c r="B6913" s="944"/>
      <c r="C6913" s="944"/>
      <c r="D6913" s="944"/>
    </row>
    <row r="6914" spans="2:4">
      <c r="B6914" s="944"/>
      <c r="C6914" s="944"/>
      <c r="D6914" s="944"/>
    </row>
    <row r="6915" spans="2:4">
      <c r="B6915" s="944"/>
      <c r="C6915" s="944"/>
      <c r="D6915" s="944"/>
    </row>
    <row r="6916" spans="2:4">
      <c r="B6916" s="944"/>
      <c r="C6916" s="944"/>
      <c r="D6916" s="944"/>
    </row>
    <row r="6917" spans="2:4">
      <c r="B6917" s="944"/>
      <c r="C6917" s="944"/>
      <c r="D6917" s="944"/>
    </row>
    <row r="6918" spans="2:4">
      <c r="B6918" s="944"/>
      <c r="C6918" s="944"/>
      <c r="D6918" s="944"/>
    </row>
    <row r="6919" spans="2:4">
      <c r="B6919" s="944"/>
      <c r="C6919" s="944"/>
      <c r="D6919" s="944"/>
    </row>
    <row r="6920" spans="2:4">
      <c r="B6920" s="944"/>
      <c r="C6920" s="944"/>
      <c r="D6920" s="944"/>
    </row>
    <row r="6921" spans="2:4">
      <c r="B6921" s="944"/>
      <c r="C6921" s="944"/>
      <c r="D6921" s="944"/>
    </row>
    <row r="6922" spans="2:4">
      <c r="B6922" s="944"/>
      <c r="C6922" s="944"/>
      <c r="D6922" s="944"/>
    </row>
    <row r="6923" spans="2:4">
      <c r="B6923" s="944"/>
      <c r="C6923" s="944"/>
      <c r="D6923" s="944"/>
    </row>
    <row r="6924" spans="2:4">
      <c r="B6924" s="944"/>
      <c r="C6924" s="944"/>
      <c r="D6924" s="944"/>
    </row>
    <row r="6925" spans="2:4">
      <c r="B6925" s="944"/>
      <c r="C6925" s="944"/>
      <c r="D6925" s="944"/>
    </row>
    <row r="6926" spans="2:4">
      <c r="B6926" s="944"/>
      <c r="C6926" s="944"/>
      <c r="D6926" s="944"/>
    </row>
    <row r="6927" spans="2:4">
      <c r="B6927" s="944"/>
      <c r="C6927" s="944"/>
      <c r="D6927" s="944"/>
    </row>
    <row r="6928" spans="2:4">
      <c r="B6928" s="944"/>
      <c r="C6928" s="944"/>
      <c r="D6928" s="944"/>
    </row>
    <row r="6929" spans="2:4">
      <c r="B6929" s="944"/>
      <c r="C6929" s="944"/>
      <c r="D6929" s="944"/>
    </row>
    <row r="6930" spans="2:4">
      <c r="B6930" s="944"/>
      <c r="C6930" s="944"/>
      <c r="D6930" s="944"/>
    </row>
    <row r="6931" spans="2:4">
      <c r="B6931" s="944"/>
      <c r="C6931" s="944"/>
      <c r="D6931" s="944"/>
    </row>
    <row r="6932" spans="2:4">
      <c r="B6932" s="944"/>
      <c r="C6932" s="944"/>
      <c r="D6932" s="944"/>
    </row>
    <row r="6933" spans="2:4">
      <c r="B6933" s="944"/>
      <c r="C6933" s="944"/>
      <c r="D6933" s="944"/>
    </row>
    <row r="6934" spans="2:4">
      <c r="B6934" s="944"/>
      <c r="C6934" s="944"/>
      <c r="D6934" s="944"/>
    </row>
    <row r="6935" spans="2:4">
      <c r="B6935" s="944"/>
      <c r="C6935" s="944"/>
      <c r="D6935" s="944"/>
    </row>
    <row r="6936" spans="2:4">
      <c r="B6936" s="944"/>
      <c r="C6936" s="944"/>
      <c r="D6936" s="944"/>
    </row>
    <row r="6937" spans="2:4">
      <c r="B6937" s="944"/>
      <c r="C6937" s="944"/>
      <c r="D6937" s="944"/>
    </row>
    <row r="6938" spans="2:4">
      <c r="B6938" s="944"/>
      <c r="C6938" s="944"/>
      <c r="D6938" s="944"/>
    </row>
    <row r="6939" spans="2:4">
      <c r="B6939" s="944"/>
      <c r="C6939" s="944"/>
      <c r="D6939" s="944"/>
    </row>
    <row r="6940" spans="2:4">
      <c r="B6940" s="944"/>
      <c r="C6940" s="944"/>
      <c r="D6940" s="944"/>
    </row>
    <row r="6941" spans="2:4">
      <c r="B6941" s="944"/>
      <c r="C6941" s="944"/>
      <c r="D6941" s="944"/>
    </row>
    <row r="6942" spans="2:4">
      <c r="B6942" s="944"/>
      <c r="C6942" s="944"/>
      <c r="D6942" s="944"/>
    </row>
    <row r="6943" spans="2:4">
      <c r="B6943" s="944"/>
      <c r="C6943" s="944"/>
      <c r="D6943" s="944"/>
    </row>
    <row r="6944" spans="2:4">
      <c r="B6944" s="944"/>
      <c r="C6944" s="944"/>
      <c r="D6944" s="944"/>
    </row>
    <row r="6945" spans="2:4">
      <c r="B6945" s="944"/>
      <c r="C6945" s="944"/>
      <c r="D6945" s="944"/>
    </row>
    <row r="6946" spans="2:4">
      <c r="B6946" s="944"/>
      <c r="C6946" s="944"/>
      <c r="D6946" s="944"/>
    </row>
    <row r="6947" spans="2:4">
      <c r="B6947" s="944"/>
      <c r="C6947" s="944"/>
      <c r="D6947" s="944"/>
    </row>
    <row r="6948" spans="2:4">
      <c r="B6948" s="944"/>
      <c r="C6948" s="944"/>
      <c r="D6948" s="944"/>
    </row>
    <row r="6949" spans="2:4">
      <c r="B6949" s="944"/>
      <c r="C6949" s="944"/>
      <c r="D6949" s="944"/>
    </row>
    <row r="6950" spans="2:4">
      <c r="B6950" s="944"/>
      <c r="C6950" s="944"/>
      <c r="D6950" s="944"/>
    </row>
    <row r="6951" spans="2:4">
      <c r="B6951" s="944"/>
      <c r="C6951" s="944"/>
      <c r="D6951" s="944"/>
    </row>
    <row r="6952" spans="2:4">
      <c r="B6952" s="944"/>
      <c r="C6952" s="944"/>
      <c r="D6952" s="944"/>
    </row>
    <row r="6953" spans="2:4">
      <c r="B6953" s="944"/>
      <c r="C6953" s="944"/>
      <c r="D6953" s="944"/>
    </row>
    <row r="6954" spans="2:4">
      <c r="B6954" s="944"/>
      <c r="C6954" s="944"/>
      <c r="D6954" s="944"/>
    </row>
    <row r="6955" spans="2:4">
      <c r="B6955" s="944"/>
      <c r="C6955" s="944"/>
      <c r="D6955" s="944"/>
    </row>
    <row r="6956" spans="2:4">
      <c r="B6956" s="944"/>
      <c r="C6956" s="944"/>
      <c r="D6956" s="944"/>
    </row>
    <row r="6957" spans="2:4">
      <c r="B6957" s="944"/>
      <c r="C6957" s="944"/>
      <c r="D6957" s="944"/>
    </row>
    <row r="6958" spans="2:4">
      <c r="B6958" s="944"/>
      <c r="C6958" s="944"/>
      <c r="D6958" s="944"/>
    </row>
    <row r="6959" spans="2:4">
      <c r="B6959" s="944"/>
      <c r="C6959" s="944"/>
      <c r="D6959" s="944"/>
    </row>
    <row r="6960" spans="2:4">
      <c r="B6960" s="944"/>
      <c r="C6960" s="944"/>
      <c r="D6960" s="944"/>
    </row>
    <row r="6961" spans="2:4">
      <c r="B6961" s="944"/>
      <c r="C6961" s="944"/>
      <c r="D6961" s="944"/>
    </row>
    <row r="6962" spans="2:4">
      <c r="B6962" s="944"/>
      <c r="C6962" s="944"/>
      <c r="D6962" s="944"/>
    </row>
    <row r="6963" spans="2:4">
      <c r="B6963" s="944"/>
      <c r="C6963" s="944"/>
      <c r="D6963" s="944"/>
    </row>
    <row r="6964" spans="2:4">
      <c r="B6964" s="944"/>
      <c r="C6964" s="944"/>
      <c r="D6964" s="944"/>
    </row>
    <row r="6965" spans="2:4">
      <c r="B6965" s="944"/>
      <c r="C6965" s="944"/>
      <c r="D6965" s="944"/>
    </row>
    <row r="6966" spans="2:4">
      <c r="B6966" s="944"/>
      <c r="C6966" s="944"/>
      <c r="D6966" s="944"/>
    </row>
    <row r="6967" spans="2:4">
      <c r="B6967" s="944"/>
      <c r="C6967" s="944"/>
      <c r="D6967" s="944"/>
    </row>
    <row r="6968" spans="2:4">
      <c r="B6968" s="944"/>
      <c r="C6968" s="944"/>
      <c r="D6968" s="944"/>
    </row>
    <row r="6969" spans="2:4">
      <c r="B6969" s="944"/>
      <c r="C6969" s="944"/>
      <c r="D6969" s="944"/>
    </row>
    <row r="6970" spans="2:4">
      <c r="B6970" s="944"/>
      <c r="C6970" s="944"/>
      <c r="D6970" s="944"/>
    </row>
    <row r="6971" spans="2:4">
      <c r="B6971" s="944"/>
      <c r="C6971" s="944"/>
      <c r="D6971" s="944"/>
    </row>
    <row r="6972" spans="2:4">
      <c r="B6972" s="944"/>
      <c r="C6972" s="944"/>
      <c r="D6972" s="944"/>
    </row>
    <row r="6973" spans="2:4">
      <c r="B6973" s="944"/>
      <c r="C6973" s="944"/>
      <c r="D6973" s="944"/>
    </row>
    <row r="6974" spans="2:4">
      <c r="B6974" s="944"/>
      <c r="C6974" s="944"/>
      <c r="D6974" s="944"/>
    </row>
    <row r="6975" spans="2:4">
      <c r="B6975" s="944"/>
      <c r="C6975" s="944"/>
      <c r="D6975" s="944"/>
    </row>
    <row r="6976" spans="2:4">
      <c r="B6976" s="944"/>
      <c r="C6976" s="944"/>
      <c r="D6976" s="944"/>
    </row>
    <row r="6977" spans="2:4">
      <c r="B6977" s="944"/>
      <c r="C6977" s="944"/>
      <c r="D6977" s="944"/>
    </row>
    <row r="6978" spans="2:4">
      <c r="B6978" s="944"/>
      <c r="C6978" s="944"/>
      <c r="D6978" s="944"/>
    </row>
    <row r="6979" spans="2:4">
      <c r="B6979" s="944"/>
      <c r="C6979" s="944"/>
      <c r="D6979" s="944"/>
    </row>
    <row r="6980" spans="2:4">
      <c r="B6980" s="944"/>
      <c r="C6980" s="944"/>
      <c r="D6980" s="944"/>
    </row>
    <row r="6981" spans="2:4">
      <c r="B6981" s="944"/>
      <c r="C6981" s="944"/>
      <c r="D6981" s="944"/>
    </row>
    <row r="6982" spans="2:4">
      <c r="B6982" s="944"/>
      <c r="C6982" s="944"/>
      <c r="D6982" s="944"/>
    </row>
    <row r="6983" spans="2:4">
      <c r="B6983" s="944"/>
      <c r="C6983" s="944"/>
      <c r="D6983" s="944"/>
    </row>
    <row r="6984" spans="2:4">
      <c r="B6984" s="944"/>
      <c r="C6984" s="944"/>
      <c r="D6984" s="944"/>
    </row>
    <row r="6985" spans="2:4">
      <c r="B6985" s="944"/>
      <c r="C6985" s="944"/>
      <c r="D6985" s="944"/>
    </row>
    <row r="6986" spans="2:4">
      <c r="B6986" s="944"/>
      <c r="C6986" s="944"/>
      <c r="D6986" s="944"/>
    </row>
    <row r="6987" spans="2:4">
      <c r="B6987" s="944"/>
      <c r="C6987" s="944"/>
      <c r="D6987" s="944"/>
    </row>
    <row r="6988" spans="2:4">
      <c r="B6988" s="944"/>
      <c r="C6988" s="944"/>
      <c r="D6988" s="944"/>
    </row>
    <row r="6989" spans="2:4">
      <c r="B6989" s="944"/>
      <c r="C6989" s="944"/>
      <c r="D6989" s="944"/>
    </row>
    <row r="6990" spans="2:4">
      <c r="B6990" s="944"/>
      <c r="C6990" s="944"/>
      <c r="D6990" s="944"/>
    </row>
    <row r="6991" spans="2:4">
      <c r="B6991" s="944"/>
      <c r="C6991" s="944"/>
      <c r="D6991" s="944"/>
    </row>
    <row r="6992" spans="2:4">
      <c r="B6992" s="944"/>
      <c r="C6992" s="944"/>
      <c r="D6992" s="944"/>
    </row>
    <row r="6993" spans="2:4">
      <c r="B6993" s="944"/>
      <c r="C6993" s="944"/>
      <c r="D6993" s="944"/>
    </row>
    <row r="6994" spans="2:4">
      <c r="B6994" s="944"/>
      <c r="C6994" s="944"/>
      <c r="D6994" s="944"/>
    </row>
    <row r="6995" spans="2:4">
      <c r="B6995" s="944"/>
      <c r="C6995" s="944"/>
      <c r="D6995" s="944"/>
    </row>
    <row r="6996" spans="2:4">
      <c r="B6996" s="944"/>
      <c r="C6996" s="944"/>
      <c r="D6996" s="944"/>
    </row>
    <row r="6997" spans="2:4">
      <c r="B6997" s="944"/>
      <c r="C6997" s="944"/>
      <c r="D6997" s="944"/>
    </row>
    <row r="6998" spans="2:4">
      <c r="B6998" s="944"/>
      <c r="C6998" s="944"/>
      <c r="D6998" s="944"/>
    </row>
    <row r="6999" spans="2:4">
      <c r="B6999" s="944"/>
      <c r="C6999" s="944"/>
      <c r="D6999" s="944"/>
    </row>
    <row r="7000" spans="2:4">
      <c r="B7000" s="944"/>
      <c r="C7000" s="944"/>
      <c r="D7000" s="944"/>
    </row>
    <row r="7001" spans="2:4">
      <c r="B7001" s="944"/>
      <c r="C7001" s="944"/>
      <c r="D7001" s="944"/>
    </row>
    <row r="7002" spans="2:4">
      <c r="B7002" s="944"/>
      <c r="C7002" s="944"/>
      <c r="D7002" s="944"/>
    </row>
    <row r="7003" spans="2:4">
      <c r="B7003" s="944"/>
      <c r="C7003" s="944"/>
      <c r="D7003" s="944"/>
    </row>
    <row r="7004" spans="2:4">
      <c r="B7004" s="944"/>
      <c r="C7004" s="944"/>
      <c r="D7004" s="944"/>
    </row>
    <row r="7005" spans="2:4">
      <c r="B7005" s="944"/>
      <c r="C7005" s="944"/>
      <c r="D7005" s="944"/>
    </row>
    <row r="7006" spans="2:4">
      <c r="B7006" s="944"/>
      <c r="C7006" s="944"/>
      <c r="D7006" s="944"/>
    </row>
    <row r="7007" spans="2:4">
      <c r="B7007" s="944"/>
      <c r="C7007" s="944"/>
      <c r="D7007" s="944"/>
    </row>
    <row r="7008" spans="2:4">
      <c r="B7008" s="944"/>
      <c r="C7008" s="944"/>
      <c r="D7008" s="944"/>
    </row>
    <row r="7009" spans="2:4">
      <c r="B7009" s="944"/>
      <c r="C7009" s="944"/>
      <c r="D7009" s="944"/>
    </row>
    <row r="7010" spans="2:4">
      <c r="B7010" s="944"/>
      <c r="C7010" s="944"/>
      <c r="D7010" s="944"/>
    </row>
    <row r="7011" spans="2:4">
      <c r="B7011" s="944"/>
      <c r="C7011" s="944"/>
      <c r="D7011" s="944"/>
    </row>
    <row r="7012" spans="2:4">
      <c r="B7012" s="944"/>
      <c r="C7012" s="944"/>
      <c r="D7012" s="944"/>
    </row>
    <row r="7013" spans="2:4">
      <c r="B7013" s="944"/>
      <c r="C7013" s="944"/>
      <c r="D7013" s="944"/>
    </row>
    <row r="7014" spans="2:4">
      <c r="B7014" s="944"/>
      <c r="C7014" s="944"/>
      <c r="D7014" s="944"/>
    </row>
    <row r="7015" spans="2:4">
      <c r="B7015" s="944"/>
      <c r="C7015" s="944"/>
      <c r="D7015" s="944"/>
    </row>
    <row r="7016" spans="2:4">
      <c r="B7016" s="944"/>
      <c r="C7016" s="944"/>
      <c r="D7016" s="944"/>
    </row>
    <row r="7017" spans="2:4">
      <c r="B7017" s="944"/>
      <c r="C7017" s="944"/>
      <c r="D7017" s="944"/>
    </row>
    <row r="7018" spans="2:4">
      <c r="B7018" s="944"/>
      <c r="C7018" s="944"/>
      <c r="D7018" s="944"/>
    </row>
    <row r="7019" spans="2:4">
      <c r="B7019" s="944"/>
      <c r="C7019" s="944"/>
      <c r="D7019" s="944"/>
    </row>
    <row r="7020" spans="2:4">
      <c r="B7020" s="944"/>
      <c r="C7020" s="944"/>
      <c r="D7020" s="944"/>
    </row>
    <row r="7021" spans="2:4">
      <c r="B7021" s="944"/>
      <c r="C7021" s="944"/>
      <c r="D7021" s="944"/>
    </row>
    <row r="7022" spans="2:4">
      <c r="B7022" s="944"/>
      <c r="C7022" s="944"/>
      <c r="D7022" s="944"/>
    </row>
    <row r="7023" spans="2:4">
      <c r="B7023" s="944"/>
      <c r="C7023" s="944"/>
      <c r="D7023" s="944"/>
    </row>
    <row r="7024" spans="2:4">
      <c r="B7024" s="944"/>
      <c r="C7024" s="944"/>
      <c r="D7024" s="944"/>
    </row>
    <row r="7025" spans="2:4">
      <c r="B7025" s="944"/>
      <c r="C7025" s="944"/>
      <c r="D7025" s="944"/>
    </row>
    <row r="7026" spans="2:4">
      <c r="B7026" s="944"/>
      <c r="C7026" s="944"/>
      <c r="D7026" s="944"/>
    </row>
    <row r="7027" spans="2:4">
      <c r="B7027" s="944"/>
      <c r="C7027" s="944"/>
      <c r="D7027" s="944"/>
    </row>
    <row r="7028" spans="2:4">
      <c r="B7028" s="944"/>
      <c r="C7028" s="944"/>
      <c r="D7028" s="944"/>
    </row>
    <row r="7029" spans="2:4">
      <c r="B7029" s="944"/>
      <c r="C7029" s="944"/>
      <c r="D7029" s="944"/>
    </row>
    <row r="7030" spans="2:4">
      <c r="B7030" s="944"/>
      <c r="C7030" s="944"/>
      <c r="D7030" s="944"/>
    </row>
    <row r="7031" spans="2:4">
      <c r="B7031" s="944"/>
      <c r="C7031" s="944"/>
      <c r="D7031" s="944"/>
    </row>
    <row r="7032" spans="2:4">
      <c r="B7032" s="944"/>
      <c r="C7032" s="944"/>
      <c r="D7032" s="944"/>
    </row>
    <row r="7033" spans="2:4">
      <c r="B7033" s="944"/>
      <c r="C7033" s="944"/>
      <c r="D7033" s="944"/>
    </row>
    <row r="7034" spans="2:4">
      <c r="B7034" s="944"/>
      <c r="C7034" s="944"/>
      <c r="D7034" s="944"/>
    </row>
    <row r="7035" spans="2:4">
      <c r="B7035" s="944"/>
      <c r="C7035" s="944"/>
      <c r="D7035" s="944"/>
    </row>
    <row r="7036" spans="2:4">
      <c r="B7036" s="944"/>
      <c r="C7036" s="944"/>
      <c r="D7036" s="944"/>
    </row>
    <row r="7037" spans="2:4">
      <c r="B7037" s="944"/>
      <c r="C7037" s="944"/>
      <c r="D7037" s="944"/>
    </row>
    <row r="7038" spans="2:4">
      <c r="B7038" s="944"/>
      <c r="C7038" s="944"/>
      <c r="D7038" s="944"/>
    </row>
    <row r="7039" spans="2:4">
      <c r="B7039" s="944"/>
      <c r="C7039" s="944"/>
      <c r="D7039" s="944"/>
    </row>
    <row r="7040" spans="2:4">
      <c r="B7040" s="944"/>
      <c r="C7040" s="944"/>
      <c r="D7040" s="944"/>
    </row>
    <row r="7041" spans="2:4">
      <c r="B7041" s="944"/>
      <c r="C7041" s="944"/>
      <c r="D7041" s="944"/>
    </row>
    <row r="7042" spans="2:4">
      <c r="B7042" s="944"/>
      <c r="C7042" s="944"/>
      <c r="D7042" s="944"/>
    </row>
    <row r="7043" spans="2:4">
      <c r="B7043" s="944"/>
      <c r="C7043" s="944"/>
      <c r="D7043" s="944"/>
    </row>
    <row r="7044" spans="2:4">
      <c r="B7044" s="944"/>
      <c r="C7044" s="944"/>
      <c r="D7044" s="944"/>
    </row>
    <row r="7045" spans="2:4">
      <c r="B7045" s="944"/>
      <c r="C7045" s="944"/>
      <c r="D7045" s="944"/>
    </row>
    <row r="7046" spans="2:4">
      <c r="B7046" s="944"/>
      <c r="C7046" s="944"/>
      <c r="D7046" s="944"/>
    </row>
    <row r="7047" spans="2:4">
      <c r="B7047" s="944"/>
      <c r="C7047" s="944"/>
      <c r="D7047" s="944"/>
    </row>
    <row r="7048" spans="2:4">
      <c r="B7048" s="944"/>
      <c r="C7048" s="944"/>
      <c r="D7048" s="944"/>
    </row>
    <row r="7049" spans="2:4">
      <c r="B7049" s="944"/>
      <c r="C7049" s="944"/>
      <c r="D7049" s="944"/>
    </row>
    <row r="7050" spans="2:4">
      <c r="B7050" s="944"/>
      <c r="C7050" s="944"/>
      <c r="D7050" s="944"/>
    </row>
    <row r="7051" spans="2:4">
      <c r="B7051" s="944"/>
      <c r="C7051" s="944"/>
      <c r="D7051" s="944"/>
    </row>
    <row r="7052" spans="2:4">
      <c r="B7052" s="944"/>
      <c r="C7052" s="944"/>
      <c r="D7052" s="944"/>
    </row>
    <row r="7053" spans="2:4">
      <c r="B7053" s="944"/>
      <c r="C7053" s="944"/>
      <c r="D7053" s="944"/>
    </row>
    <row r="7054" spans="2:4">
      <c r="B7054" s="944"/>
      <c r="C7054" s="944"/>
      <c r="D7054" s="944"/>
    </row>
    <row r="7055" spans="2:4">
      <c r="B7055" s="944"/>
      <c r="C7055" s="944"/>
      <c r="D7055" s="944"/>
    </row>
    <row r="7056" spans="2:4">
      <c r="B7056" s="944"/>
      <c r="C7056" s="944"/>
      <c r="D7056" s="944"/>
    </row>
    <row r="7057" spans="2:4">
      <c r="B7057" s="944"/>
      <c r="C7057" s="944"/>
      <c r="D7057" s="944"/>
    </row>
    <row r="7058" spans="2:4">
      <c r="B7058" s="944"/>
      <c r="C7058" s="944"/>
      <c r="D7058" s="944"/>
    </row>
    <row r="7059" spans="2:4">
      <c r="B7059" s="944"/>
      <c r="C7059" s="944"/>
      <c r="D7059" s="944"/>
    </row>
    <row r="7060" spans="2:4">
      <c r="B7060" s="944"/>
      <c r="C7060" s="944"/>
      <c r="D7060" s="944"/>
    </row>
    <row r="7061" spans="2:4">
      <c r="B7061" s="944"/>
      <c r="C7061" s="944"/>
      <c r="D7061" s="944"/>
    </row>
    <row r="7062" spans="2:4">
      <c r="B7062" s="944"/>
      <c r="C7062" s="944"/>
      <c r="D7062" s="944"/>
    </row>
    <row r="7063" spans="2:4">
      <c r="B7063" s="944"/>
      <c r="C7063" s="944"/>
      <c r="D7063" s="944"/>
    </row>
    <row r="7064" spans="2:4">
      <c r="B7064" s="944"/>
      <c r="C7064" s="944"/>
      <c r="D7064" s="944"/>
    </row>
    <row r="7065" spans="2:4">
      <c r="B7065" s="944"/>
      <c r="C7065" s="944"/>
      <c r="D7065" s="944"/>
    </row>
    <row r="7066" spans="2:4">
      <c r="B7066" s="944"/>
      <c r="C7066" s="944"/>
      <c r="D7066" s="944"/>
    </row>
    <row r="7067" spans="2:4">
      <c r="B7067" s="944"/>
      <c r="C7067" s="944"/>
      <c r="D7067" s="944"/>
    </row>
    <row r="7068" spans="2:4">
      <c r="B7068" s="944"/>
      <c r="C7068" s="944"/>
      <c r="D7068" s="944"/>
    </row>
    <row r="7069" spans="2:4">
      <c r="B7069" s="944"/>
      <c r="C7069" s="944"/>
      <c r="D7069" s="944"/>
    </row>
    <row r="7070" spans="2:4">
      <c r="B7070" s="944"/>
      <c r="C7070" s="944"/>
      <c r="D7070" s="944"/>
    </row>
    <row r="7071" spans="2:4">
      <c r="B7071" s="944"/>
      <c r="C7071" s="944"/>
      <c r="D7071" s="944"/>
    </row>
    <row r="7072" spans="2:4">
      <c r="B7072" s="944"/>
      <c r="C7072" s="944"/>
      <c r="D7072" s="944"/>
    </row>
    <row r="7073" spans="2:4">
      <c r="B7073" s="944"/>
      <c r="C7073" s="944"/>
      <c r="D7073" s="944"/>
    </row>
    <row r="7074" spans="2:4">
      <c r="B7074" s="944"/>
      <c r="C7074" s="944"/>
      <c r="D7074" s="944"/>
    </row>
    <row r="7075" spans="2:4">
      <c r="B7075" s="944"/>
      <c r="C7075" s="944"/>
      <c r="D7075" s="944"/>
    </row>
    <row r="7076" spans="2:4">
      <c r="B7076" s="944"/>
      <c r="C7076" s="944"/>
      <c r="D7076" s="944"/>
    </row>
    <row r="7077" spans="2:4">
      <c r="B7077" s="944"/>
      <c r="C7077" s="944"/>
      <c r="D7077" s="944"/>
    </row>
    <row r="7078" spans="2:4">
      <c r="B7078" s="944"/>
      <c r="C7078" s="944"/>
      <c r="D7078" s="944"/>
    </row>
    <row r="7079" spans="2:4">
      <c r="B7079" s="944"/>
      <c r="C7079" s="944"/>
      <c r="D7079" s="944"/>
    </row>
    <row r="7080" spans="2:4">
      <c r="B7080" s="944"/>
      <c r="C7080" s="944"/>
      <c r="D7080" s="944"/>
    </row>
    <row r="7081" spans="2:4">
      <c r="B7081" s="944"/>
      <c r="C7081" s="944"/>
      <c r="D7081" s="944"/>
    </row>
    <row r="7082" spans="2:4">
      <c r="B7082" s="944"/>
      <c r="C7082" s="944"/>
      <c r="D7082" s="944"/>
    </row>
    <row r="7083" spans="2:4">
      <c r="B7083" s="944"/>
      <c r="C7083" s="944"/>
      <c r="D7083" s="944"/>
    </row>
    <row r="7084" spans="2:4">
      <c r="B7084" s="944"/>
      <c r="C7084" s="944"/>
      <c r="D7084" s="944"/>
    </row>
    <row r="7085" spans="2:4">
      <c r="B7085" s="944"/>
      <c r="C7085" s="944"/>
      <c r="D7085" s="944"/>
    </row>
    <row r="7086" spans="2:4">
      <c r="B7086" s="944"/>
      <c r="C7086" s="944"/>
      <c r="D7086" s="944"/>
    </row>
    <row r="7087" spans="2:4">
      <c r="B7087" s="944"/>
      <c r="C7087" s="944"/>
      <c r="D7087" s="944"/>
    </row>
    <row r="7088" spans="2:4">
      <c r="B7088" s="944"/>
      <c r="C7088" s="944"/>
      <c r="D7088" s="944"/>
    </row>
    <row r="7089" spans="2:4">
      <c r="B7089" s="944"/>
      <c r="C7089" s="944"/>
      <c r="D7089" s="944"/>
    </row>
    <row r="7090" spans="2:4">
      <c r="B7090" s="944"/>
      <c r="C7090" s="944"/>
      <c r="D7090" s="944"/>
    </row>
    <row r="7091" spans="2:4">
      <c r="B7091" s="944"/>
      <c r="C7091" s="944"/>
      <c r="D7091" s="944"/>
    </row>
    <row r="7092" spans="2:4">
      <c r="B7092" s="944"/>
      <c r="C7092" s="944"/>
      <c r="D7092" s="944"/>
    </row>
    <row r="7093" spans="2:4">
      <c r="B7093" s="944"/>
      <c r="C7093" s="944"/>
      <c r="D7093" s="944"/>
    </row>
    <row r="7094" spans="2:4">
      <c r="B7094" s="944"/>
      <c r="C7094" s="944"/>
      <c r="D7094" s="944"/>
    </row>
    <row r="7095" spans="2:4">
      <c r="B7095" s="944"/>
      <c r="C7095" s="944"/>
      <c r="D7095" s="944"/>
    </row>
    <row r="7096" spans="2:4">
      <c r="B7096" s="944"/>
      <c r="C7096" s="944"/>
      <c r="D7096" s="944"/>
    </row>
    <row r="7097" spans="2:4">
      <c r="B7097" s="944"/>
      <c r="C7097" s="944"/>
      <c r="D7097" s="944"/>
    </row>
    <row r="7098" spans="2:4">
      <c r="B7098" s="944"/>
      <c r="C7098" s="944"/>
      <c r="D7098" s="944"/>
    </row>
    <row r="7099" spans="2:4">
      <c r="B7099" s="944"/>
      <c r="C7099" s="944"/>
      <c r="D7099" s="944"/>
    </row>
    <row r="7100" spans="2:4">
      <c r="B7100" s="944"/>
      <c r="C7100" s="944"/>
      <c r="D7100" s="944"/>
    </row>
    <row r="7101" spans="2:4">
      <c r="B7101" s="944"/>
      <c r="C7101" s="944"/>
      <c r="D7101" s="944"/>
    </row>
    <row r="7102" spans="2:4">
      <c r="B7102" s="944"/>
      <c r="C7102" s="944"/>
      <c r="D7102" s="944"/>
    </row>
    <row r="7103" spans="2:4">
      <c r="B7103" s="944"/>
      <c r="C7103" s="944"/>
      <c r="D7103" s="944"/>
    </row>
    <row r="7104" spans="2:4">
      <c r="B7104" s="944"/>
      <c r="C7104" s="944"/>
      <c r="D7104" s="944"/>
    </row>
    <row r="7105" spans="2:4">
      <c r="B7105" s="944"/>
      <c r="C7105" s="944"/>
      <c r="D7105" s="944"/>
    </row>
    <row r="7106" spans="2:4">
      <c r="B7106" s="944"/>
      <c r="C7106" s="944"/>
      <c r="D7106" s="944"/>
    </row>
    <row r="7107" spans="2:4">
      <c r="B7107" s="944"/>
      <c r="C7107" s="944"/>
      <c r="D7107" s="944"/>
    </row>
    <row r="7108" spans="2:4">
      <c r="B7108" s="944"/>
      <c r="C7108" s="944"/>
      <c r="D7108" s="944"/>
    </row>
    <row r="7109" spans="2:4">
      <c r="B7109" s="944"/>
      <c r="C7109" s="944"/>
      <c r="D7109" s="944"/>
    </row>
    <row r="7110" spans="2:4">
      <c r="B7110" s="944"/>
      <c r="C7110" s="944"/>
      <c r="D7110" s="944"/>
    </row>
    <row r="7111" spans="2:4">
      <c r="B7111" s="944"/>
      <c r="C7111" s="944"/>
      <c r="D7111" s="944"/>
    </row>
    <row r="7112" spans="2:4">
      <c r="B7112" s="944"/>
      <c r="C7112" s="944"/>
      <c r="D7112" s="944"/>
    </row>
    <row r="7113" spans="2:4">
      <c r="B7113" s="944"/>
      <c r="C7113" s="944"/>
      <c r="D7113" s="944"/>
    </row>
    <row r="7114" spans="2:4">
      <c r="B7114" s="944"/>
      <c r="C7114" s="944"/>
      <c r="D7114" s="944"/>
    </row>
    <row r="7115" spans="2:4">
      <c r="B7115" s="944"/>
      <c r="C7115" s="944"/>
      <c r="D7115" s="944"/>
    </row>
    <row r="7116" spans="2:4">
      <c r="B7116" s="944"/>
      <c r="C7116" s="944"/>
      <c r="D7116" s="944"/>
    </row>
    <row r="7117" spans="2:4">
      <c r="B7117" s="944"/>
      <c r="C7117" s="944"/>
      <c r="D7117" s="944"/>
    </row>
    <row r="7118" spans="2:4">
      <c r="B7118" s="944"/>
      <c r="C7118" s="944"/>
      <c r="D7118" s="944"/>
    </row>
    <row r="7119" spans="2:4">
      <c r="B7119" s="944"/>
      <c r="C7119" s="944"/>
      <c r="D7119" s="944"/>
    </row>
    <row r="7120" spans="2:4">
      <c r="B7120" s="944"/>
      <c r="C7120" s="944"/>
      <c r="D7120" s="944"/>
    </row>
    <row r="7121" spans="2:4">
      <c r="B7121" s="944"/>
      <c r="C7121" s="944"/>
      <c r="D7121" s="944"/>
    </row>
    <row r="7122" spans="2:4">
      <c r="B7122" s="944"/>
      <c r="C7122" s="944"/>
      <c r="D7122" s="944"/>
    </row>
    <row r="7123" spans="2:4">
      <c r="B7123" s="944"/>
      <c r="C7123" s="944"/>
      <c r="D7123" s="944"/>
    </row>
    <row r="7124" spans="2:4">
      <c r="B7124" s="944"/>
      <c r="C7124" s="944"/>
      <c r="D7124" s="944"/>
    </row>
    <row r="7125" spans="2:4">
      <c r="B7125" s="944"/>
      <c r="C7125" s="944"/>
      <c r="D7125" s="944"/>
    </row>
    <row r="7126" spans="2:4">
      <c r="B7126" s="944"/>
      <c r="C7126" s="944"/>
      <c r="D7126" s="944"/>
    </row>
    <row r="7127" spans="2:4">
      <c r="B7127" s="944"/>
      <c r="C7127" s="944"/>
      <c r="D7127" s="944"/>
    </row>
    <row r="7128" spans="2:4">
      <c r="B7128" s="944"/>
      <c r="C7128" s="944"/>
      <c r="D7128" s="944"/>
    </row>
    <row r="7129" spans="2:4">
      <c r="B7129" s="944"/>
      <c r="C7129" s="944"/>
      <c r="D7129" s="944"/>
    </row>
    <row r="7130" spans="2:4">
      <c r="B7130" s="944"/>
      <c r="C7130" s="944"/>
      <c r="D7130" s="944"/>
    </row>
    <row r="7131" spans="2:4">
      <c r="B7131" s="944"/>
      <c r="C7131" s="944"/>
      <c r="D7131" s="944"/>
    </row>
    <row r="7132" spans="2:4">
      <c r="B7132" s="944"/>
      <c r="C7132" s="944"/>
      <c r="D7132" s="944"/>
    </row>
    <row r="7133" spans="2:4">
      <c r="B7133" s="944"/>
      <c r="C7133" s="944"/>
      <c r="D7133" s="944"/>
    </row>
    <row r="7134" spans="2:4">
      <c r="B7134" s="944"/>
      <c r="C7134" s="944"/>
      <c r="D7134" s="944"/>
    </row>
    <row r="7135" spans="2:4">
      <c r="B7135" s="944"/>
      <c r="C7135" s="944"/>
      <c r="D7135" s="944"/>
    </row>
    <row r="7136" spans="2:4">
      <c r="B7136" s="944"/>
      <c r="C7136" s="944"/>
      <c r="D7136" s="944"/>
    </row>
    <row r="7137" spans="2:4">
      <c r="B7137" s="944"/>
      <c r="C7137" s="944"/>
      <c r="D7137" s="944"/>
    </row>
    <row r="7138" spans="2:4">
      <c r="B7138" s="944"/>
      <c r="C7138" s="944"/>
      <c r="D7138" s="944"/>
    </row>
    <row r="7139" spans="2:4">
      <c r="B7139" s="944"/>
      <c r="C7139" s="944"/>
      <c r="D7139" s="944"/>
    </row>
    <row r="7140" spans="2:4">
      <c r="B7140" s="944"/>
      <c r="C7140" s="944"/>
      <c r="D7140" s="944"/>
    </row>
    <row r="7141" spans="2:4">
      <c r="B7141" s="944"/>
      <c r="C7141" s="944"/>
      <c r="D7141" s="944"/>
    </row>
    <row r="7142" spans="2:4">
      <c r="B7142" s="944"/>
      <c r="C7142" s="944"/>
      <c r="D7142" s="944"/>
    </row>
    <row r="7143" spans="2:4">
      <c r="B7143" s="944"/>
      <c r="C7143" s="944"/>
      <c r="D7143" s="944"/>
    </row>
    <row r="7144" spans="2:4">
      <c r="B7144" s="944"/>
      <c r="C7144" s="944"/>
      <c r="D7144" s="944"/>
    </row>
    <row r="7145" spans="2:4">
      <c r="B7145" s="944"/>
      <c r="C7145" s="944"/>
      <c r="D7145" s="944"/>
    </row>
    <row r="7146" spans="2:4">
      <c r="B7146" s="944"/>
      <c r="C7146" s="944"/>
      <c r="D7146" s="944"/>
    </row>
    <row r="7147" spans="2:4">
      <c r="B7147" s="944"/>
      <c r="C7147" s="944"/>
      <c r="D7147" s="944"/>
    </row>
    <row r="7148" spans="2:4">
      <c r="B7148" s="944"/>
      <c r="C7148" s="944"/>
      <c r="D7148" s="944"/>
    </row>
    <row r="7149" spans="2:4">
      <c r="B7149" s="944"/>
      <c r="C7149" s="944"/>
      <c r="D7149" s="944"/>
    </row>
    <row r="7150" spans="2:4">
      <c r="B7150" s="944"/>
      <c r="C7150" s="944"/>
      <c r="D7150" s="944"/>
    </row>
    <row r="7151" spans="2:4">
      <c r="B7151" s="944"/>
      <c r="C7151" s="944"/>
      <c r="D7151" s="944"/>
    </row>
    <row r="7152" spans="2:4">
      <c r="B7152" s="944"/>
      <c r="C7152" s="944"/>
      <c r="D7152" s="944"/>
    </row>
    <row r="7153" spans="2:4">
      <c r="B7153" s="944"/>
      <c r="C7153" s="944"/>
      <c r="D7153" s="944"/>
    </row>
    <row r="7154" spans="2:4">
      <c r="B7154" s="944"/>
      <c r="C7154" s="944"/>
      <c r="D7154" s="944"/>
    </row>
    <row r="7155" spans="2:4">
      <c r="B7155" s="944"/>
      <c r="C7155" s="944"/>
      <c r="D7155" s="944"/>
    </row>
    <row r="7156" spans="2:4">
      <c r="B7156" s="944"/>
      <c r="C7156" s="944"/>
      <c r="D7156" s="944"/>
    </row>
    <row r="7157" spans="2:4">
      <c r="B7157" s="944"/>
      <c r="C7157" s="944"/>
      <c r="D7157" s="944"/>
    </row>
    <row r="7158" spans="2:4">
      <c r="B7158" s="944"/>
      <c r="C7158" s="944"/>
      <c r="D7158" s="944"/>
    </row>
    <row r="7159" spans="2:4">
      <c r="B7159" s="944"/>
      <c r="C7159" s="944"/>
      <c r="D7159" s="944"/>
    </row>
    <row r="7160" spans="2:4">
      <c r="B7160" s="944"/>
      <c r="C7160" s="944"/>
      <c r="D7160" s="944"/>
    </row>
    <row r="7161" spans="2:4">
      <c r="B7161" s="944"/>
      <c r="C7161" s="944"/>
      <c r="D7161" s="944"/>
    </row>
    <row r="7162" spans="2:4">
      <c r="B7162" s="944"/>
      <c r="C7162" s="944"/>
      <c r="D7162" s="944"/>
    </row>
    <row r="7163" spans="2:4">
      <c r="B7163" s="944"/>
      <c r="C7163" s="944"/>
      <c r="D7163" s="944"/>
    </row>
    <row r="7164" spans="2:4">
      <c r="B7164" s="944"/>
      <c r="C7164" s="944"/>
      <c r="D7164" s="944"/>
    </row>
    <row r="7165" spans="2:4">
      <c r="B7165" s="944"/>
      <c r="C7165" s="944"/>
      <c r="D7165" s="944"/>
    </row>
    <row r="7166" spans="2:4">
      <c r="B7166" s="944"/>
      <c r="C7166" s="944"/>
      <c r="D7166" s="944"/>
    </row>
    <row r="7167" spans="2:4">
      <c r="B7167" s="944"/>
      <c r="C7167" s="944"/>
      <c r="D7167" s="944"/>
    </row>
    <row r="7168" spans="2:4">
      <c r="B7168" s="944"/>
      <c r="C7168" s="944"/>
      <c r="D7168" s="944"/>
    </row>
    <row r="7169" spans="2:4">
      <c r="B7169" s="944"/>
      <c r="C7169" s="944"/>
      <c r="D7169" s="944"/>
    </row>
    <row r="7170" spans="2:4">
      <c r="B7170" s="944"/>
      <c r="C7170" s="944"/>
      <c r="D7170" s="944"/>
    </row>
    <row r="7171" spans="2:4">
      <c r="B7171" s="944"/>
      <c r="C7171" s="944"/>
      <c r="D7171" s="944"/>
    </row>
    <row r="7172" spans="2:4">
      <c r="B7172" s="944"/>
      <c r="C7172" s="944"/>
      <c r="D7172" s="944"/>
    </row>
    <row r="7173" spans="2:4">
      <c r="B7173" s="944"/>
      <c r="C7173" s="944"/>
      <c r="D7173" s="944"/>
    </row>
    <row r="7174" spans="2:4">
      <c r="B7174" s="944"/>
      <c r="C7174" s="944"/>
      <c r="D7174" s="944"/>
    </row>
    <row r="7175" spans="2:4">
      <c r="B7175" s="944"/>
      <c r="C7175" s="944"/>
      <c r="D7175" s="944"/>
    </row>
    <row r="7176" spans="2:4">
      <c r="B7176" s="944"/>
      <c r="C7176" s="944"/>
      <c r="D7176" s="944"/>
    </row>
    <row r="7177" spans="2:4">
      <c r="B7177" s="944"/>
      <c r="C7177" s="944"/>
      <c r="D7177" s="944"/>
    </row>
    <row r="7178" spans="2:4">
      <c r="B7178" s="944"/>
      <c r="C7178" s="944"/>
      <c r="D7178" s="944"/>
    </row>
    <row r="7179" spans="2:4">
      <c r="B7179" s="944"/>
      <c r="C7179" s="944"/>
      <c r="D7179" s="944"/>
    </row>
    <row r="7180" spans="2:4">
      <c r="B7180" s="944"/>
      <c r="C7180" s="944"/>
      <c r="D7180" s="944"/>
    </row>
    <row r="7181" spans="2:4">
      <c r="B7181" s="944"/>
      <c r="C7181" s="944"/>
      <c r="D7181" s="944"/>
    </row>
    <row r="7182" spans="2:4">
      <c r="B7182" s="944"/>
      <c r="C7182" s="944"/>
      <c r="D7182" s="944"/>
    </row>
    <row r="7183" spans="2:4">
      <c r="B7183" s="944"/>
      <c r="C7183" s="944"/>
      <c r="D7183" s="944"/>
    </row>
    <row r="7184" spans="2:4">
      <c r="B7184" s="944"/>
      <c r="C7184" s="944"/>
      <c r="D7184" s="944"/>
    </row>
    <row r="7185" spans="2:4">
      <c r="B7185" s="944"/>
      <c r="C7185" s="944"/>
      <c r="D7185" s="944"/>
    </row>
    <row r="7186" spans="2:4">
      <c r="B7186" s="944"/>
      <c r="C7186" s="944"/>
      <c r="D7186" s="944"/>
    </row>
    <row r="7187" spans="2:4">
      <c r="B7187" s="944"/>
      <c r="C7187" s="944"/>
      <c r="D7187" s="944"/>
    </row>
    <row r="7188" spans="2:4">
      <c r="B7188" s="944"/>
      <c r="C7188" s="944"/>
      <c r="D7188" s="944"/>
    </row>
    <row r="7189" spans="2:4">
      <c r="B7189" s="944"/>
      <c r="C7189" s="944"/>
      <c r="D7189" s="944"/>
    </row>
    <row r="7190" spans="2:4">
      <c r="B7190" s="944"/>
      <c r="C7190" s="944"/>
      <c r="D7190" s="944"/>
    </row>
    <row r="7191" spans="2:4">
      <c r="B7191" s="944"/>
      <c r="C7191" s="944"/>
      <c r="D7191" s="944"/>
    </row>
    <row r="7192" spans="2:4">
      <c r="B7192" s="944"/>
      <c r="C7192" s="944"/>
      <c r="D7192" s="944"/>
    </row>
    <row r="7193" spans="2:4">
      <c r="B7193" s="944"/>
      <c r="C7193" s="944"/>
      <c r="D7193" s="944"/>
    </row>
    <row r="7194" spans="2:4">
      <c r="B7194" s="944"/>
      <c r="C7194" s="944"/>
      <c r="D7194" s="944"/>
    </row>
    <row r="7195" spans="2:4">
      <c r="B7195" s="944"/>
      <c r="C7195" s="944"/>
      <c r="D7195" s="944"/>
    </row>
    <row r="7196" spans="2:4">
      <c r="B7196" s="944"/>
      <c r="C7196" s="944"/>
      <c r="D7196" s="944"/>
    </row>
    <row r="7197" spans="2:4">
      <c r="B7197" s="944"/>
      <c r="C7197" s="944"/>
      <c r="D7197" s="944"/>
    </row>
    <row r="7198" spans="2:4">
      <c r="B7198" s="944"/>
      <c r="C7198" s="944"/>
      <c r="D7198" s="944"/>
    </row>
    <row r="7199" spans="2:4">
      <c r="B7199" s="944"/>
      <c r="C7199" s="944"/>
      <c r="D7199" s="944"/>
    </row>
    <row r="7200" spans="2:4">
      <c r="B7200" s="944"/>
      <c r="C7200" s="944"/>
      <c r="D7200" s="944"/>
    </row>
    <row r="7201" spans="2:4">
      <c r="B7201" s="944"/>
      <c r="C7201" s="944"/>
      <c r="D7201" s="944"/>
    </row>
    <row r="7202" spans="2:4">
      <c r="B7202" s="944"/>
      <c r="C7202" s="944"/>
      <c r="D7202" s="944"/>
    </row>
    <row r="7203" spans="2:4">
      <c r="B7203" s="944"/>
      <c r="C7203" s="944"/>
      <c r="D7203" s="944"/>
    </row>
    <row r="7204" spans="2:4">
      <c r="B7204" s="944"/>
      <c r="C7204" s="944"/>
      <c r="D7204" s="944"/>
    </row>
    <row r="7205" spans="2:4">
      <c r="B7205" s="944"/>
      <c r="C7205" s="944"/>
      <c r="D7205" s="944"/>
    </row>
    <row r="7206" spans="2:4">
      <c r="B7206" s="944"/>
      <c r="C7206" s="944"/>
      <c r="D7206" s="944"/>
    </row>
    <row r="7207" spans="2:4">
      <c r="B7207" s="944"/>
      <c r="C7207" s="944"/>
      <c r="D7207" s="944"/>
    </row>
    <row r="7208" spans="2:4">
      <c r="B7208" s="944"/>
      <c r="C7208" s="944"/>
      <c r="D7208" s="944"/>
    </row>
    <row r="7209" spans="2:4">
      <c r="B7209" s="944"/>
      <c r="C7209" s="944"/>
      <c r="D7209" s="944"/>
    </row>
    <row r="7210" spans="2:4">
      <c r="B7210" s="944"/>
      <c r="C7210" s="944"/>
      <c r="D7210" s="944"/>
    </row>
    <row r="7211" spans="2:4">
      <c r="B7211" s="944"/>
      <c r="C7211" s="944"/>
      <c r="D7211" s="944"/>
    </row>
    <row r="7212" spans="2:4">
      <c r="B7212" s="944"/>
      <c r="C7212" s="944"/>
      <c r="D7212" s="944"/>
    </row>
    <row r="7213" spans="2:4">
      <c r="B7213" s="944"/>
      <c r="C7213" s="944"/>
      <c r="D7213" s="944"/>
    </row>
    <row r="7214" spans="2:4">
      <c r="B7214" s="944"/>
      <c r="C7214" s="944"/>
      <c r="D7214" s="944"/>
    </row>
    <row r="7215" spans="2:4">
      <c r="B7215" s="944"/>
      <c r="C7215" s="944"/>
      <c r="D7215" s="944"/>
    </row>
    <row r="7216" spans="2:4">
      <c r="B7216" s="944"/>
      <c r="C7216" s="944"/>
      <c r="D7216" s="944"/>
    </row>
    <row r="7217" spans="2:4">
      <c r="B7217" s="944"/>
      <c r="C7217" s="944"/>
      <c r="D7217" s="944"/>
    </row>
    <row r="7218" spans="2:4">
      <c r="B7218" s="944"/>
      <c r="C7218" s="944"/>
      <c r="D7218" s="944"/>
    </row>
    <row r="7219" spans="2:4">
      <c r="B7219" s="944"/>
      <c r="C7219" s="944"/>
      <c r="D7219" s="944"/>
    </row>
    <row r="7220" spans="2:4">
      <c r="B7220" s="944"/>
      <c r="C7220" s="944"/>
      <c r="D7220" s="944"/>
    </row>
    <row r="7221" spans="2:4">
      <c r="B7221" s="944"/>
      <c r="C7221" s="944"/>
      <c r="D7221" s="944"/>
    </row>
    <row r="7222" spans="2:4">
      <c r="B7222" s="944"/>
      <c r="C7222" s="944"/>
      <c r="D7222" s="944"/>
    </row>
    <row r="7223" spans="2:4">
      <c r="B7223" s="944"/>
      <c r="C7223" s="944"/>
      <c r="D7223" s="944"/>
    </row>
    <row r="7224" spans="2:4">
      <c r="B7224" s="944"/>
      <c r="C7224" s="944"/>
      <c r="D7224" s="944"/>
    </row>
    <row r="7225" spans="2:4">
      <c r="B7225" s="944"/>
      <c r="C7225" s="944"/>
      <c r="D7225" s="944"/>
    </row>
    <row r="7226" spans="2:4">
      <c r="B7226" s="944"/>
      <c r="C7226" s="944"/>
      <c r="D7226" s="944"/>
    </row>
    <row r="7227" spans="2:4">
      <c r="B7227" s="944"/>
      <c r="C7227" s="944"/>
      <c r="D7227" s="944"/>
    </row>
    <row r="7228" spans="2:4">
      <c r="B7228" s="944"/>
      <c r="C7228" s="944"/>
      <c r="D7228" s="944"/>
    </row>
    <row r="7229" spans="2:4">
      <c r="B7229" s="944"/>
      <c r="C7229" s="944"/>
      <c r="D7229" s="944"/>
    </row>
    <row r="7230" spans="2:4">
      <c r="B7230" s="944"/>
      <c r="C7230" s="944"/>
      <c r="D7230" s="944"/>
    </row>
    <row r="7231" spans="2:4">
      <c r="B7231" s="944"/>
      <c r="C7231" s="944"/>
      <c r="D7231" s="944"/>
    </row>
    <row r="7232" spans="2:4">
      <c r="B7232" s="944"/>
      <c r="C7232" s="944"/>
      <c r="D7232" s="944"/>
    </row>
    <row r="7233" spans="2:4">
      <c r="B7233" s="944"/>
      <c r="C7233" s="944"/>
      <c r="D7233" s="944"/>
    </row>
    <row r="7234" spans="2:4">
      <c r="B7234" s="944"/>
      <c r="C7234" s="944"/>
      <c r="D7234" s="944"/>
    </row>
    <row r="7235" spans="2:4">
      <c r="B7235" s="944"/>
      <c r="C7235" s="944"/>
      <c r="D7235" s="944"/>
    </row>
    <row r="7236" spans="2:4">
      <c r="B7236" s="944"/>
      <c r="C7236" s="944"/>
      <c r="D7236" s="944"/>
    </row>
    <row r="7237" spans="2:4">
      <c r="B7237" s="944"/>
      <c r="C7237" s="944"/>
      <c r="D7237" s="944"/>
    </row>
    <row r="7238" spans="2:4">
      <c r="B7238" s="944"/>
      <c r="C7238" s="944"/>
      <c r="D7238" s="944"/>
    </row>
    <row r="7239" spans="2:4">
      <c r="B7239" s="944"/>
      <c r="C7239" s="944"/>
      <c r="D7239" s="944"/>
    </row>
    <row r="7240" spans="2:4">
      <c r="B7240" s="944"/>
      <c r="C7240" s="944"/>
      <c r="D7240" s="944"/>
    </row>
    <row r="7241" spans="2:4">
      <c r="B7241" s="944"/>
      <c r="C7241" s="944"/>
      <c r="D7241" s="944"/>
    </row>
    <row r="7242" spans="2:4">
      <c r="B7242" s="944"/>
      <c r="C7242" s="944"/>
      <c r="D7242" s="944"/>
    </row>
    <row r="7243" spans="2:4">
      <c r="B7243" s="944"/>
      <c r="C7243" s="944"/>
      <c r="D7243" s="944"/>
    </row>
    <row r="7244" spans="2:4">
      <c r="B7244" s="944"/>
      <c r="C7244" s="944"/>
      <c r="D7244" s="944"/>
    </row>
    <row r="7245" spans="2:4">
      <c r="B7245" s="944"/>
      <c r="C7245" s="944"/>
      <c r="D7245" s="944"/>
    </row>
    <row r="7246" spans="2:4">
      <c r="B7246" s="944"/>
      <c r="C7246" s="944"/>
      <c r="D7246" s="944"/>
    </row>
    <row r="7247" spans="2:4">
      <c r="B7247" s="944"/>
      <c r="C7247" s="944"/>
      <c r="D7247" s="944"/>
    </row>
    <row r="7248" spans="2:4">
      <c r="B7248" s="944"/>
      <c r="C7248" s="944"/>
      <c r="D7248" s="944"/>
    </row>
    <row r="7249" spans="2:4">
      <c r="B7249" s="944"/>
      <c r="C7249" s="944"/>
      <c r="D7249" s="944"/>
    </row>
    <row r="7250" spans="2:4">
      <c r="B7250" s="944"/>
      <c r="C7250" s="944"/>
      <c r="D7250" s="944"/>
    </row>
    <row r="7251" spans="2:4">
      <c r="B7251" s="944"/>
      <c r="C7251" s="944"/>
      <c r="D7251" s="944"/>
    </row>
    <row r="7252" spans="2:4">
      <c r="B7252" s="944"/>
      <c r="C7252" s="944"/>
      <c r="D7252" s="944"/>
    </row>
    <row r="7253" spans="2:4">
      <c r="B7253" s="944"/>
      <c r="C7253" s="944"/>
      <c r="D7253" s="944"/>
    </row>
    <row r="7254" spans="2:4">
      <c r="B7254" s="944"/>
      <c r="C7254" s="944"/>
      <c r="D7254" s="944"/>
    </row>
    <row r="7255" spans="2:4">
      <c r="B7255" s="944"/>
      <c r="C7255" s="944"/>
      <c r="D7255" s="944"/>
    </row>
    <row r="7256" spans="2:4">
      <c r="B7256" s="944"/>
      <c r="C7256" s="944"/>
      <c r="D7256" s="944"/>
    </row>
    <row r="7257" spans="2:4">
      <c r="B7257" s="944"/>
      <c r="C7257" s="944"/>
      <c r="D7257" s="944"/>
    </row>
    <row r="7258" spans="2:4">
      <c r="B7258" s="944"/>
      <c r="C7258" s="944"/>
      <c r="D7258" s="944"/>
    </row>
    <row r="7259" spans="2:4">
      <c r="B7259" s="944"/>
      <c r="C7259" s="944"/>
      <c r="D7259" s="944"/>
    </row>
    <row r="7260" spans="2:4">
      <c r="B7260" s="944"/>
      <c r="C7260" s="944"/>
      <c r="D7260" s="944"/>
    </row>
    <row r="7261" spans="2:4">
      <c r="B7261" s="944"/>
      <c r="C7261" s="944"/>
      <c r="D7261" s="944"/>
    </row>
    <row r="7262" spans="2:4">
      <c r="B7262" s="944"/>
      <c r="C7262" s="944"/>
      <c r="D7262" s="944"/>
    </row>
    <row r="7263" spans="2:4">
      <c r="B7263" s="944"/>
      <c r="C7263" s="944"/>
      <c r="D7263" s="944"/>
    </row>
    <row r="7264" spans="2:4">
      <c r="B7264" s="944"/>
      <c r="C7264" s="944"/>
      <c r="D7264" s="944"/>
    </row>
    <row r="7265" spans="2:4">
      <c r="B7265" s="944"/>
      <c r="C7265" s="944"/>
      <c r="D7265" s="944"/>
    </row>
    <row r="7266" spans="2:4">
      <c r="B7266" s="944"/>
      <c r="C7266" s="944"/>
      <c r="D7266" s="944"/>
    </row>
    <row r="7267" spans="2:4">
      <c r="B7267" s="944"/>
      <c r="C7267" s="944"/>
      <c r="D7267" s="944"/>
    </row>
    <row r="7268" spans="2:4">
      <c r="B7268" s="944"/>
      <c r="C7268" s="944"/>
      <c r="D7268" s="944"/>
    </row>
    <row r="7269" spans="2:4">
      <c r="B7269" s="944"/>
      <c r="C7269" s="944"/>
      <c r="D7269" s="944"/>
    </row>
    <row r="7270" spans="2:4">
      <c r="B7270" s="944"/>
      <c r="C7270" s="944"/>
      <c r="D7270" s="944"/>
    </row>
    <row r="7271" spans="2:4">
      <c r="B7271" s="944"/>
      <c r="C7271" s="944"/>
      <c r="D7271" s="944"/>
    </row>
    <row r="7272" spans="2:4">
      <c r="B7272" s="944"/>
      <c r="C7272" s="944"/>
      <c r="D7272" s="944"/>
    </row>
    <row r="7273" spans="2:4">
      <c r="B7273" s="944"/>
      <c r="C7273" s="944"/>
      <c r="D7273" s="944"/>
    </row>
    <row r="7274" spans="2:4">
      <c r="B7274" s="944"/>
      <c r="C7274" s="944"/>
      <c r="D7274" s="944"/>
    </row>
    <row r="7275" spans="2:4">
      <c r="B7275" s="944"/>
      <c r="C7275" s="944"/>
      <c r="D7275" s="944"/>
    </row>
    <row r="7276" spans="2:4">
      <c r="B7276" s="944"/>
      <c r="C7276" s="944"/>
      <c r="D7276" s="944"/>
    </row>
    <row r="7277" spans="2:4">
      <c r="B7277" s="944"/>
      <c r="C7277" s="944"/>
      <c r="D7277" s="944"/>
    </row>
    <row r="7278" spans="2:4">
      <c r="B7278" s="944"/>
      <c r="C7278" s="944"/>
      <c r="D7278" s="944"/>
    </row>
    <row r="7279" spans="2:4">
      <c r="B7279" s="944"/>
      <c r="C7279" s="944"/>
      <c r="D7279" s="944"/>
    </row>
    <row r="7280" spans="2:4">
      <c r="B7280" s="944"/>
      <c r="C7280" s="944"/>
      <c r="D7280" s="944"/>
    </row>
    <row r="7281" spans="2:4">
      <c r="B7281" s="944"/>
      <c r="C7281" s="944"/>
      <c r="D7281" s="944"/>
    </row>
    <row r="7282" spans="2:4">
      <c r="B7282" s="944"/>
      <c r="C7282" s="944"/>
      <c r="D7282" s="944"/>
    </row>
    <row r="7283" spans="2:4">
      <c r="B7283" s="944"/>
      <c r="C7283" s="944"/>
      <c r="D7283" s="944"/>
    </row>
    <row r="7284" spans="2:4">
      <c r="B7284" s="944"/>
      <c r="C7284" s="944"/>
      <c r="D7284" s="944"/>
    </row>
    <row r="7285" spans="2:4">
      <c r="B7285" s="944"/>
      <c r="C7285" s="944"/>
      <c r="D7285" s="944"/>
    </row>
    <row r="7286" spans="2:4">
      <c r="B7286" s="944"/>
      <c r="C7286" s="944"/>
      <c r="D7286" s="944"/>
    </row>
    <row r="7287" spans="2:4">
      <c r="B7287" s="944"/>
      <c r="C7287" s="944"/>
      <c r="D7287" s="944"/>
    </row>
    <row r="7288" spans="2:4">
      <c r="B7288" s="944"/>
      <c r="C7288" s="944"/>
      <c r="D7288" s="944"/>
    </row>
    <row r="7289" spans="2:4">
      <c r="B7289" s="944"/>
      <c r="C7289" s="944"/>
      <c r="D7289" s="944"/>
    </row>
    <row r="7290" spans="2:4">
      <c r="B7290" s="944"/>
      <c r="C7290" s="944"/>
      <c r="D7290" s="944"/>
    </row>
    <row r="7291" spans="2:4">
      <c r="B7291" s="944"/>
      <c r="C7291" s="944"/>
      <c r="D7291" s="944"/>
    </row>
    <row r="7292" spans="2:4">
      <c r="B7292" s="944"/>
      <c r="C7292" s="944"/>
      <c r="D7292" s="944"/>
    </row>
    <row r="7293" spans="2:4">
      <c r="B7293" s="944"/>
      <c r="C7293" s="944"/>
      <c r="D7293" s="944"/>
    </row>
    <row r="7294" spans="2:4">
      <c r="B7294" s="944"/>
      <c r="C7294" s="944"/>
      <c r="D7294" s="944"/>
    </row>
    <row r="7295" spans="2:4">
      <c r="B7295" s="944"/>
      <c r="C7295" s="944"/>
      <c r="D7295" s="944"/>
    </row>
    <row r="7296" spans="2:4">
      <c r="B7296" s="944"/>
      <c r="C7296" s="944"/>
      <c r="D7296" s="944"/>
    </row>
    <row r="7297" spans="2:4">
      <c r="B7297" s="944"/>
      <c r="C7297" s="944"/>
      <c r="D7297" s="944"/>
    </row>
    <row r="7298" spans="2:4">
      <c r="B7298" s="944"/>
      <c r="C7298" s="944"/>
      <c r="D7298" s="944"/>
    </row>
    <row r="7299" spans="2:4">
      <c r="B7299" s="944"/>
      <c r="C7299" s="944"/>
      <c r="D7299" s="944"/>
    </row>
    <row r="7300" spans="2:4">
      <c r="B7300" s="944"/>
      <c r="C7300" s="944"/>
      <c r="D7300" s="944"/>
    </row>
    <row r="7301" spans="2:4">
      <c r="B7301" s="944"/>
      <c r="C7301" s="944"/>
      <c r="D7301" s="944"/>
    </row>
    <row r="7302" spans="2:4">
      <c r="B7302" s="944"/>
      <c r="C7302" s="944"/>
      <c r="D7302" s="944"/>
    </row>
    <row r="7303" spans="2:4">
      <c r="B7303" s="944"/>
      <c r="C7303" s="944"/>
      <c r="D7303" s="944"/>
    </row>
    <row r="7304" spans="2:4">
      <c r="B7304" s="944"/>
      <c r="C7304" s="944"/>
      <c r="D7304" s="944"/>
    </row>
    <row r="7305" spans="2:4">
      <c r="B7305" s="944"/>
      <c r="C7305" s="944"/>
      <c r="D7305" s="944"/>
    </row>
    <row r="7306" spans="2:4">
      <c r="B7306" s="944"/>
      <c r="C7306" s="944"/>
      <c r="D7306" s="944"/>
    </row>
    <row r="7307" spans="2:4">
      <c r="B7307" s="944"/>
      <c r="C7307" s="944"/>
      <c r="D7307" s="944"/>
    </row>
    <row r="7308" spans="2:4">
      <c r="B7308" s="944"/>
      <c r="C7308" s="944"/>
      <c r="D7308" s="944"/>
    </row>
    <row r="7309" spans="2:4">
      <c r="B7309" s="944"/>
      <c r="C7309" s="944"/>
      <c r="D7309" s="944"/>
    </row>
    <row r="7310" spans="2:4">
      <c r="B7310" s="944"/>
      <c r="C7310" s="944"/>
      <c r="D7310" s="944"/>
    </row>
    <row r="7311" spans="2:4">
      <c r="B7311" s="944"/>
      <c r="C7311" s="944"/>
      <c r="D7311" s="944"/>
    </row>
    <row r="7312" spans="2:4">
      <c r="B7312" s="944"/>
      <c r="C7312" s="944"/>
      <c r="D7312" s="944"/>
    </row>
    <row r="7313" spans="2:4">
      <c r="B7313" s="944"/>
      <c r="C7313" s="944"/>
      <c r="D7313" s="944"/>
    </row>
    <row r="7314" spans="2:4">
      <c r="B7314" s="944"/>
      <c r="C7314" s="944"/>
      <c r="D7314" s="944"/>
    </row>
    <row r="7315" spans="2:4">
      <c r="B7315" s="944"/>
      <c r="C7315" s="944"/>
      <c r="D7315" s="944"/>
    </row>
    <row r="7316" spans="2:4">
      <c r="B7316" s="944"/>
      <c r="C7316" s="944"/>
      <c r="D7316" s="944"/>
    </row>
    <row r="7317" spans="2:4">
      <c r="B7317" s="944"/>
      <c r="C7317" s="944"/>
      <c r="D7317" s="944"/>
    </row>
    <row r="7318" spans="2:4">
      <c r="B7318" s="944"/>
      <c r="C7318" s="944"/>
      <c r="D7318" s="944"/>
    </row>
    <row r="7319" spans="2:4">
      <c r="B7319" s="944"/>
      <c r="C7319" s="944"/>
      <c r="D7319" s="944"/>
    </row>
    <row r="7320" spans="2:4">
      <c r="B7320" s="944"/>
      <c r="C7320" s="944"/>
      <c r="D7320" s="944"/>
    </row>
    <row r="7321" spans="2:4">
      <c r="B7321" s="944"/>
      <c r="C7321" s="944"/>
      <c r="D7321" s="944"/>
    </row>
    <row r="7322" spans="2:4">
      <c r="B7322" s="944"/>
      <c r="C7322" s="944"/>
      <c r="D7322" s="944"/>
    </row>
    <row r="7323" spans="2:4">
      <c r="B7323" s="944"/>
      <c r="C7323" s="944"/>
      <c r="D7323" s="944"/>
    </row>
    <row r="7324" spans="2:4">
      <c r="B7324" s="944"/>
      <c r="C7324" s="944"/>
      <c r="D7324" s="944"/>
    </row>
    <row r="7325" spans="2:4">
      <c r="B7325" s="944"/>
      <c r="C7325" s="944"/>
      <c r="D7325" s="944"/>
    </row>
    <row r="7326" spans="2:4">
      <c r="B7326" s="944"/>
      <c r="C7326" s="944"/>
      <c r="D7326" s="944"/>
    </row>
    <row r="7327" spans="2:4">
      <c r="B7327" s="944"/>
      <c r="C7327" s="944"/>
      <c r="D7327" s="944"/>
    </row>
    <row r="7328" spans="2:4">
      <c r="B7328" s="944"/>
      <c r="C7328" s="944"/>
      <c r="D7328" s="944"/>
    </row>
    <row r="7329" spans="2:4">
      <c r="B7329" s="944"/>
      <c r="C7329" s="944"/>
      <c r="D7329" s="944"/>
    </row>
    <row r="7330" spans="2:4">
      <c r="B7330" s="944"/>
      <c r="C7330" s="944"/>
      <c r="D7330" s="944"/>
    </row>
    <row r="7331" spans="2:4">
      <c r="B7331" s="944"/>
      <c r="C7331" s="944"/>
      <c r="D7331" s="944"/>
    </row>
    <row r="7332" spans="2:4">
      <c r="B7332" s="944"/>
      <c r="C7332" s="944"/>
      <c r="D7332" s="944"/>
    </row>
    <row r="7333" spans="2:4">
      <c r="B7333" s="944"/>
      <c r="C7333" s="944"/>
      <c r="D7333" s="944"/>
    </row>
    <row r="7334" spans="2:4">
      <c r="B7334" s="944"/>
      <c r="C7334" s="944"/>
      <c r="D7334" s="944"/>
    </row>
    <row r="7335" spans="2:4">
      <c r="B7335" s="944"/>
      <c r="C7335" s="944"/>
      <c r="D7335" s="944"/>
    </row>
    <row r="7336" spans="2:4">
      <c r="B7336" s="944"/>
      <c r="C7336" s="944"/>
      <c r="D7336" s="944"/>
    </row>
    <row r="7337" spans="2:4">
      <c r="B7337" s="944"/>
      <c r="C7337" s="944"/>
      <c r="D7337" s="944"/>
    </row>
    <row r="7338" spans="2:4">
      <c r="B7338" s="944"/>
      <c r="C7338" s="944"/>
      <c r="D7338" s="944"/>
    </row>
    <row r="7339" spans="2:4">
      <c r="B7339" s="944"/>
      <c r="C7339" s="944"/>
      <c r="D7339" s="944"/>
    </row>
    <row r="7340" spans="2:4">
      <c r="B7340" s="944"/>
      <c r="C7340" s="944"/>
      <c r="D7340" s="944"/>
    </row>
    <row r="7341" spans="2:4">
      <c r="B7341" s="944"/>
      <c r="C7341" s="944"/>
      <c r="D7341" s="944"/>
    </row>
    <row r="7342" spans="2:4">
      <c r="B7342" s="944"/>
      <c r="C7342" s="944"/>
      <c r="D7342" s="944"/>
    </row>
    <row r="7343" spans="2:4">
      <c r="B7343" s="944"/>
      <c r="C7343" s="944"/>
      <c r="D7343" s="944"/>
    </row>
    <row r="7344" spans="2:4">
      <c r="B7344" s="944"/>
      <c r="C7344" s="944"/>
      <c r="D7344" s="944"/>
    </row>
    <row r="7345" spans="2:4">
      <c r="B7345" s="944"/>
      <c r="C7345" s="944"/>
      <c r="D7345" s="944"/>
    </row>
    <row r="7346" spans="2:4">
      <c r="B7346" s="944"/>
      <c r="C7346" s="944"/>
      <c r="D7346" s="944"/>
    </row>
    <row r="7347" spans="2:4">
      <c r="B7347" s="944"/>
      <c r="C7347" s="944"/>
      <c r="D7347" s="944"/>
    </row>
    <row r="7348" spans="2:4">
      <c r="B7348" s="944"/>
      <c r="C7348" s="944"/>
      <c r="D7348" s="944"/>
    </row>
    <row r="7349" spans="2:4">
      <c r="B7349" s="944"/>
      <c r="C7349" s="944"/>
      <c r="D7349" s="944"/>
    </row>
    <row r="7350" spans="2:4">
      <c r="B7350" s="944"/>
      <c r="C7350" s="944"/>
      <c r="D7350" s="944"/>
    </row>
    <row r="7351" spans="2:4">
      <c r="B7351" s="944"/>
      <c r="C7351" s="944"/>
      <c r="D7351" s="944"/>
    </row>
    <row r="7352" spans="2:4">
      <c r="B7352" s="944"/>
      <c r="C7352" s="944"/>
      <c r="D7352" s="944"/>
    </row>
    <row r="7353" spans="2:4">
      <c r="B7353" s="944"/>
      <c r="C7353" s="944"/>
      <c r="D7353" s="944"/>
    </row>
    <row r="7354" spans="2:4">
      <c r="B7354" s="944"/>
      <c r="C7354" s="944"/>
      <c r="D7354" s="944"/>
    </row>
    <row r="7355" spans="2:4">
      <c r="B7355" s="944"/>
      <c r="C7355" s="944"/>
      <c r="D7355" s="944"/>
    </row>
    <row r="7356" spans="2:4">
      <c r="B7356" s="944"/>
      <c r="C7356" s="944"/>
      <c r="D7356" s="944"/>
    </row>
    <row r="7357" spans="2:4">
      <c r="B7357" s="944"/>
      <c r="C7357" s="944"/>
      <c r="D7357" s="944"/>
    </row>
    <row r="7358" spans="2:4">
      <c r="B7358" s="944"/>
      <c r="C7358" s="944"/>
      <c r="D7358" s="944"/>
    </row>
    <row r="7359" spans="2:4">
      <c r="B7359" s="944"/>
      <c r="C7359" s="944"/>
      <c r="D7359" s="944"/>
    </row>
    <row r="7360" spans="2:4">
      <c r="B7360" s="944"/>
      <c r="C7360" s="944"/>
      <c r="D7360" s="944"/>
    </row>
    <row r="7361" spans="2:4">
      <c r="B7361" s="944"/>
      <c r="C7361" s="944"/>
      <c r="D7361" s="944"/>
    </row>
    <row r="7362" spans="2:4">
      <c r="B7362" s="944"/>
      <c r="C7362" s="944"/>
      <c r="D7362" s="944"/>
    </row>
    <row r="7363" spans="2:4">
      <c r="B7363" s="944"/>
      <c r="C7363" s="944"/>
      <c r="D7363" s="944"/>
    </row>
    <row r="7364" spans="2:4">
      <c r="B7364" s="944"/>
      <c r="C7364" s="944"/>
      <c r="D7364" s="944"/>
    </row>
    <row r="7365" spans="2:4">
      <c r="B7365" s="944"/>
      <c r="C7365" s="944"/>
      <c r="D7365" s="944"/>
    </row>
    <row r="7366" spans="2:4">
      <c r="B7366" s="944"/>
      <c r="C7366" s="944"/>
      <c r="D7366" s="944"/>
    </row>
    <row r="7367" spans="2:4">
      <c r="B7367" s="944"/>
      <c r="C7367" s="944"/>
      <c r="D7367" s="944"/>
    </row>
    <row r="7368" spans="2:4">
      <c r="B7368" s="944"/>
      <c r="C7368" s="944"/>
      <c r="D7368" s="944"/>
    </row>
    <row r="7369" spans="2:4">
      <c r="B7369" s="944"/>
      <c r="C7369" s="944"/>
      <c r="D7369" s="944"/>
    </row>
    <row r="7370" spans="2:4">
      <c r="B7370" s="944"/>
      <c r="C7370" s="944"/>
      <c r="D7370" s="944"/>
    </row>
    <row r="7371" spans="2:4">
      <c r="B7371" s="944"/>
      <c r="C7371" s="944"/>
      <c r="D7371" s="944"/>
    </row>
    <row r="7372" spans="2:4">
      <c r="B7372" s="944"/>
      <c r="C7372" s="944"/>
      <c r="D7372" s="944"/>
    </row>
    <row r="7373" spans="2:4">
      <c r="B7373" s="944"/>
      <c r="C7373" s="944"/>
      <c r="D7373" s="944"/>
    </row>
    <row r="7374" spans="2:4">
      <c r="B7374" s="944"/>
      <c r="C7374" s="944"/>
      <c r="D7374" s="944"/>
    </row>
    <row r="7375" spans="2:4">
      <c r="B7375" s="944"/>
      <c r="C7375" s="944"/>
      <c r="D7375" s="944"/>
    </row>
    <row r="7376" spans="2:4">
      <c r="B7376" s="944"/>
      <c r="C7376" s="944"/>
      <c r="D7376" s="944"/>
    </row>
    <row r="7377" spans="2:4">
      <c r="B7377" s="944"/>
      <c r="C7377" s="944"/>
      <c r="D7377" s="944"/>
    </row>
    <row r="7378" spans="2:4">
      <c r="B7378" s="944"/>
      <c r="C7378" s="944"/>
      <c r="D7378" s="944"/>
    </row>
    <row r="7379" spans="2:4">
      <c r="B7379" s="944"/>
      <c r="C7379" s="944"/>
      <c r="D7379" s="944"/>
    </row>
    <row r="7380" spans="2:4">
      <c r="B7380" s="944"/>
      <c r="C7380" s="944"/>
      <c r="D7380" s="944"/>
    </row>
    <row r="7381" spans="2:4">
      <c r="B7381" s="944"/>
      <c r="C7381" s="944"/>
      <c r="D7381" s="944"/>
    </row>
    <row r="7382" spans="2:4">
      <c r="B7382" s="944"/>
      <c r="C7382" s="944"/>
      <c r="D7382" s="944"/>
    </row>
    <row r="7383" spans="2:4">
      <c r="B7383" s="944"/>
      <c r="C7383" s="944"/>
      <c r="D7383" s="944"/>
    </row>
    <row r="7384" spans="2:4">
      <c r="B7384" s="944"/>
      <c r="C7384" s="944"/>
      <c r="D7384" s="944"/>
    </row>
    <row r="7385" spans="2:4">
      <c r="B7385" s="944"/>
      <c r="C7385" s="944"/>
      <c r="D7385" s="944"/>
    </row>
    <row r="7386" spans="2:4">
      <c r="B7386" s="944"/>
      <c r="C7386" s="944"/>
      <c r="D7386" s="944"/>
    </row>
    <row r="7387" spans="2:4">
      <c r="B7387" s="944"/>
      <c r="C7387" s="944"/>
      <c r="D7387" s="944"/>
    </row>
    <row r="7388" spans="2:4">
      <c r="B7388" s="944"/>
      <c r="C7388" s="944"/>
      <c r="D7388" s="944"/>
    </row>
    <row r="7389" spans="2:4">
      <c r="B7389" s="944"/>
      <c r="C7389" s="944"/>
      <c r="D7389" s="944"/>
    </row>
    <row r="7390" spans="2:4">
      <c r="B7390" s="944"/>
      <c r="C7390" s="944"/>
      <c r="D7390" s="944"/>
    </row>
    <row r="7391" spans="2:4">
      <c r="B7391" s="944"/>
      <c r="C7391" s="944"/>
      <c r="D7391" s="944"/>
    </row>
    <row r="7392" spans="2:4">
      <c r="B7392" s="944"/>
      <c r="C7392" s="944"/>
      <c r="D7392" s="944"/>
    </row>
    <row r="7393" spans="2:4">
      <c r="B7393" s="944"/>
      <c r="C7393" s="944"/>
      <c r="D7393" s="944"/>
    </row>
    <row r="7394" spans="2:4">
      <c r="B7394" s="944"/>
      <c r="C7394" s="944"/>
      <c r="D7394" s="944"/>
    </row>
    <row r="7395" spans="2:4">
      <c r="B7395" s="944"/>
      <c r="C7395" s="944"/>
      <c r="D7395" s="944"/>
    </row>
    <row r="7396" spans="2:4">
      <c r="B7396" s="944"/>
      <c r="C7396" s="944"/>
      <c r="D7396" s="944"/>
    </row>
    <row r="7397" spans="2:4">
      <c r="B7397" s="944"/>
      <c r="C7397" s="944"/>
      <c r="D7397" s="944"/>
    </row>
    <row r="7398" spans="2:4">
      <c r="B7398" s="944"/>
      <c r="C7398" s="944"/>
      <c r="D7398" s="944"/>
    </row>
    <row r="7399" spans="2:4">
      <c r="B7399" s="944"/>
      <c r="C7399" s="944"/>
      <c r="D7399" s="944"/>
    </row>
    <row r="7400" spans="2:4">
      <c r="B7400" s="944"/>
      <c r="C7400" s="944"/>
      <c r="D7400" s="944"/>
    </row>
    <row r="7401" spans="2:4">
      <c r="B7401" s="944"/>
      <c r="C7401" s="944"/>
      <c r="D7401" s="944"/>
    </row>
    <row r="7402" spans="2:4">
      <c r="B7402" s="944"/>
      <c r="C7402" s="944"/>
      <c r="D7402" s="944"/>
    </row>
    <row r="7403" spans="2:4">
      <c r="B7403" s="944"/>
      <c r="C7403" s="944"/>
      <c r="D7403" s="944"/>
    </row>
    <row r="7404" spans="2:4">
      <c r="B7404" s="944"/>
      <c r="C7404" s="944"/>
      <c r="D7404" s="944"/>
    </row>
    <row r="7405" spans="2:4">
      <c r="B7405" s="944"/>
      <c r="C7405" s="944"/>
      <c r="D7405" s="944"/>
    </row>
    <row r="7406" spans="2:4">
      <c r="B7406" s="944"/>
      <c r="C7406" s="944"/>
      <c r="D7406" s="944"/>
    </row>
    <row r="7407" spans="2:4">
      <c r="B7407" s="944"/>
      <c r="C7407" s="944"/>
      <c r="D7407" s="944"/>
    </row>
    <row r="7408" spans="2:4">
      <c r="B7408" s="944"/>
      <c r="C7408" s="944"/>
      <c r="D7408" s="944"/>
    </row>
    <row r="7409" spans="2:4">
      <c r="B7409" s="944"/>
      <c r="C7409" s="944"/>
      <c r="D7409" s="944"/>
    </row>
    <row r="7410" spans="2:4">
      <c r="B7410" s="944"/>
      <c r="C7410" s="944"/>
      <c r="D7410" s="944"/>
    </row>
    <row r="7411" spans="2:4">
      <c r="B7411" s="944"/>
      <c r="C7411" s="944"/>
      <c r="D7411" s="944"/>
    </row>
    <row r="7412" spans="2:4">
      <c r="B7412" s="944"/>
      <c r="C7412" s="944"/>
      <c r="D7412" s="944"/>
    </row>
    <row r="7413" spans="2:4">
      <c r="B7413" s="944"/>
      <c r="C7413" s="944"/>
      <c r="D7413" s="944"/>
    </row>
    <row r="7414" spans="2:4">
      <c r="B7414" s="944"/>
      <c r="C7414" s="944"/>
      <c r="D7414" s="944"/>
    </row>
    <row r="7415" spans="2:4">
      <c r="B7415" s="944"/>
      <c r="C7415" s="944"/>
      <c r="D7415" s="944"/>
    </row>
    <row r="7416" spans="2:4">
      <c r="B7416" s="944"/>
      <c r="C7416" s="944"/>
      <c r="D7416" s="944"/>
    </row>
    <row r="7417" spans="2:4">
      <c r="B7417" s="944"/>
      <c r="C7417" s="944"/>
      <c r="D7417" s="944"/>
    </row>
    <row r="7418" spans="2:4">
      <c r="B7418" s="944"/>
      <c r="C7418" s="944"/>
      <c r="D7418" s="944"/>
    </row>
    <row r="7419" spans="2:4">
      <c r="B7419" s="944"/>
      <c r="C7419" s="944"/>
      <c r="D7419" s="944"/>
    </row>
    <row r="7420" spans="2:4">
      <c r="B7420" s="944"/>
      <c r="C7420" s="944"/>
      <c r="D7420" s="944"/>
    </row>
    <row r="7421" spans="2:4">
      <c r="B7421" s="944"/>
      <c r="C7421" s="944"/>
      <c r="D7421" s="944"/>
    </row>
    <row r="7422" spans="2:4">
      <c r="B7422" s="944"/>
      <c r="C7422" s="944"/>
      <c r="D7422" s="944"/>
    </row>
    <row r="7423" spans="2:4">
      <c r="B7423" s="944"/>
      <c r="C7423" s="944"/>
      <c r="D7423" s="944"/>
    </row>
    <row r="7424" spans="2:4">
      <c r="B7424" s="944"/>
      <c r="C7424" s="944"/>
      <c r="D7424" s="944"/>
    </row>
    <row r="7425" spans="2:4">
      <c r="B7425" s="944"/>
      <c r="C7425" s="944"/>
      <c r="D7425" s="944"/>
    </row>
    <row r="7426" spans="2:4">
      <c r="B7426" s="944"/>
      <c r="C7426" s="944"/>
      <c r="D7426" s="944"/>
    </row>
    <row r="7427" spans="2:4">
      <c r="B7427" s="944"/>
      <c r="C7427" s="944"/>
      <c r="D7427" s="944"/>
    </row>
    <row r="7428" spans="2:4">
      <c r="B7428" s="944"/>
      <c r="C7428" s="944"/>
      <c r="D7428" s="944"/>
    </row>
    <row r="7429" spans="2:4">
      <c r="B7429" s="944"/>
      <c r="C7429" s="944"/>
      <c r="D7429" s="944"/>
    </row>
    <row r="7430" spans="2:4">
      <c r="B7430" s="944"/>
      <c r="C7430" s="944"/>
      <c r="D7430" s="944"/>
    </row>
    <row r="7431" spans="2:4">
      <c r="B7431" s="944"/>
      <c r="C7431" s="944"/>
      <c r="D7431" s="944"/>
    </row>
    <row r="7432" spans="2:4">
      <c r="B7432" s="944"/>
      <c r="C7432" s="944"/>
      <c r="D7432" s="944"/>
    </row>
    <row r="7433" spans="2:4">
      <c r="B7433" s="944"/>
      <c r="C7433" s="944"/>
      <c r="D7433" s="944"/>
    </row>
    <row r="7434" spans="2:4">
      <c r="B7434" s="944"/>
      <c r="C7434" s="944"/>
      <c r="D7434" s="944"/>
    </row>
    <row r="7435" spans="2:4">
      <c r="B7435" s="944"/>
      <c r="C7435" s="944"/>
      <c r="D7435" s="944"/>
    </row>
    <row r="7436" spans="2:4">
      <c r="B7436" s="944"/>
      <c r="C7436" s="944"/>
      <c r="D7436" s="944"/>
    </row>
    <row r="7437" spans="2:4">
      <c r="B7437" s="944"/>
      <c r="C7437" s="944"/>
      <c r="D7437" s="944"/>
    </row>
    <row r="7438" spans="2:4">
      <c r="B7438" s="944"/>
      <c r="C7438" s="944"/>
      <c r="D7438" s="944"/>
    </row>
    <row r="7439" spans="2:4">
      <c r="B7439" s="944"/>
      <c r="C7439" s="944"/>
      <c r="D7439" s="944"/>
    </row>
    <row r="7440" spans="2:4">
      <c r="B7440" s="944"/>
      <c r="C7440" s="944"/>
      <c r="D7440" s="944"/>
    </row>
    <row r="7441" spans="2:4">
      <c r="B7441" s="944"/>
      <c r="C7441" s="944"/>
      <c r="D7441" s="944"/>
    </row>
    <row r="7442" spans="2:4">
      <c r="B7442" s="944"/>
      <c r="C7442" s="944"/>
      <c r="D7442" s="944"/>
    </row>
    <row r="7443" spans="2:4">
      <c r="B7443" s="944"/>
      <c r="C7443" s="944"/>
      <c r="D7443" s="944"/>
    </row>
    <row r="7444" spans="2:4">
      <c r="B7444" s="944"/>
      <c r="C7444" s="944"/>
      <c r="D7444" s="944"/>
    </row>
    <row r="7445" spans="2:4">
      <c r="B7445" s="944"/>
      <c r="C7445" s="944"/>
      <c r="D7445" s="944"/>
    </row>
    <row r="7446" spans="2:4">
      <c r="B7446" s="944"/>
      <c r="C7446" s="944"/>
      <c r="D7446" s="944"/>
    </row>
    <row r="7447" spans="2:4">
      <c r="B7447" s="944"/>
      <c r="C7447" s="944"/>
      <c r="D7447" s="944"/>
    </row>
    <row r="7448" spans="2:4">
      <c r="B7448" s="944"/>
      <c r="C7448" s="944"/>
      <c r="D7448" s="944"/>
    </row>
    <row r="7449" spans="2:4">
      <c r="B7449" s="944"/>
      <c r="C7449" s="944"/>
      <c r="D7449" s="944"/>
    </row>
    <row r="7450" spans="2:4">
      <c r="B7450" s="944"/>
      <c r="C7450" s="944"/>
      <c r="D7450" s="944"/>
    </row>
    <row r="7451" spans="2:4">
      <c r="B7451" s="944"/>
      <c r="C7451" s="944"/>
      <c r="D7451" s="944"/>
    </row>
    <row r="7452" spans="2:4">
      <c r="B7452" s="944"/>
      <c r="C7452" s="944"/>
      <c r="D7452" s="944"/>
    </row>
    <row r="7453" spans="2:4">
      <c r="B7453" s="944"/>
      <c r="C7453" s="944"/>
      <c r="D7453" s="944"/>
    </row>
    <row r="7454" spans="2:4">
      <c r="B7454" s="944"/>
      <c r="C7454" s="944"/>
      <c r="D7454" s="944"/>
    </row>
    <row r="7455" spans="2:4">
      <c r="B7455" s="944"/>
      <c r="C7455" s="944"/>
      <c r="D7455" s="944"/>
    </row>
    <row r="7456" spans="2:4">
      <c r="B7456" s="944"/>
      <c r="C7456" s="944"/>
      <c r="D7456" s="944"/>
    </row>
    <row r="7457" spans="2:4">
      <c r="B7457" s="944"/>
      <c r="C7457" s="944"/>
      <c r="D7457" s="944"/>
    </row>
    <row r="7458" spans="2:4">
      <c r="B7458" s="944"/>
      <c r="C7458" s="944"/>
      <c r="D7458" s="944"/>
    </row>
    <row r="7459" spans="2:4">
      <c r="B7459" s="944"/>
      <c r="C7459" s="944"/>
      <c r="D7459" s="944"/>
    </row>
    <row r="7460" spans="2:4">
      <c r="B7460" s="944"/>
      <c r="C7460" s="944"/>
      <c r="D7460" s="944"/>
    </row>
    <row r="7461" spans="2:4">
      <c r="B7461" s="944"/>
      <c r="C7461" s="944"/>
      <c r="D7461" s="944"/>
    </row>
    <row r="7462" spans="2:4">
      <c r="B7462" s="944"/>
      <c r="C7462" s="944"/>
      <c r="D7462" s="944"/>
    </row>
    <row r="7463" spans="2:4">
      <c r="B7463" s="944"/>
      <c r="C7463" s="944"/>
      <c r="D7463" s="944"/>
    </row>
    <row r="7464" spans="2:4">
      <c r="B7464" s="944"/>
      <c r="C7464" s="944"/>
      <c r="D7464" s="944"/>
    </row>
    <row r="7465" spans="2:4">
      <c r="B7465" s="944"/>
      <c r="C7465" s="944"/>
      <c r="D7465" s="944"/>
    </row>
    <row r="7466" spans="2:4">
      <c r="B7466" s="944"/>
      <c r="C7466" s="944"/>
      <c r="D7466" s="944"/>
    </row>
    <row r="7467" spans="2:4">
      <c r="B7467" s="944"/>
      <c r="C7467" s="944"/>
      <c r="D7467" s="944"/>
    </row>
    <row r="7468" spans="2:4">
      <c r="B7468" s="944"/>
      <c r="C7468" s="944"/>
      <c r="D7468" s="944"/>
    </row>
    <row r="7469" spans="2:4">
      <c r="B7469" s="944"/>
      <c r="C7469" s="944"/>
      <c r="D7469" s="944"/>
    </row>
    <row r="7470" spans="2:4">
      <c r="B7470" s="944"/>
      <c r="C7470" s="944"/>
      <c r="D7470" s="944"/>
    </row>
    <row r="7471" spans="2:4">
      <c r="B7471" s="944"/>
      <c r="C7471" s="944"/>
      <c r="D7471" s="944"/>
    </row>
    <row r="7472" spans="2:4">
      <c r="B7472" s="944"/>
      <c r="C7472" s="944"/>
      <c r="D7472" s="944"/>
    </row>
    <row r="7473" spans="2:4">
      <c r="B7473" s="944"/>
      <c r="C7473" s="944"/>
      <c r="D7473" s="944"/>
    </row>
    <row r="7474" spans="2:4">
      <c r="B7474" s="944"/>
      <c r="C7474" s="944"/>
      <c r="D7474" s="944"/>
    </row>
    <row r="7475" spans="2:4">
      <c r="B7475" s="944"/>
      <c r="C7475" s="944"/>
      <c r="D7475" s="944"/>
    </row>
    <row r="7476" spans="2:4">
      <c r="B7476" s="944"/>
      <c r="C7476" s="944"/>
      <c r="D7476" s="944"/>
    </row>
    <row r="7477" spans="2:4">
      <c r="B7477" s="944"/>
      <c r="C7477" s="944"/>
      <c r="D7477" s="944"/>
    </row>
    <row r="7478" spans="2:4">
      <c r="B7478" s="944"/>
      <c r="C7478" s="944"/>
      <c r="D7478" s="944"/>
    </row>
    <row r="7479" spans="2:4">
      <c r="B7479" s="944"/>
      <c r="C7479" s="944"/>
      <c r="D7479" s="944"/>
    </row>
    <row r="7480" spans="2:4">
      <c r="B7480" s="944"/>
      <c r="C7480" s="944"/>
      <c r="D7480" s="944"/>
    </row>
    <row r="7481" spans="2:4">
      <c r="B7481" s="944"/>
      <c r="C7481" s="944"/>
      <c r="D7481" s="944"/>
    </row>
    <row r="7482" spans="2:4">
      <c r="B7482" s="944"/>
      <c r="C7482" s="944"/>
      <c r="D7482" s="944"/>
    </row>
    <row r="7483" spans="2:4">
      <c r="B7483" s="944"/>
      <c r="C7483" s="944"/>
      <c r="D7483" s="944"/>
    </row>
    <row r="7484" spans="2:4">
      <c r="B7484" s="944"/>
      <c r="C7484" s="944"/>
      <c r="D7484" s="944"/>
    </row>
    <row r="7485" spans="2:4">
      <c r="B7485" s="944"/>
      <c r="C7485" s="944"/>
      <c r="D7485" s="944"/>
    </row>
    <row r="7486" spans="2:4">
      <c r="B7486" s="944"/>
      <c r="C7486" s="944"/>
      <c r="D7486" s="944"/>
    </row>
    <row r="7487" spans="2:4">
      <c r="B7487" s="944"/>
      <c r="C7487" s="944"/>
      <c r="D7487" s="944"/>
    </row>
    <row r="7488" spans="2:4">
      <c r="B7488" s="944"/>
      <c r="C7488" s="944"/>
      <c r="D7488" s="944"/>
    </row>
    <row r="7489" spans="2:4">
      <c r="B7489" s="944"/>
      <c r="C7489" s="944"/>
      <c r="D7489" s="944"/>
    </row>
    <row r="7490" spans="2:4">
      <c r="B7490" s="944"/>
      <c r="C7490" s="944"/>
      <c r="D7490" s="944"/>
    </row>
    <row r="7491" spans="2:4">
      <c r="B7491" s="944"/>
      <c r="C7491" s="944"/>
      <c r="D7491" s="944"/>
    </row>
    <row r="7492" spans="2:4">
      <c r="B7492" s="944"/>
      <c r="C7492" s="944"/>
      <c r="D7492" s="944"/>
    </row>
    <row r="7493" spans="2:4">
      <c r="B7493" s="944"/>
      <c r="C7493" s="944"/>
      <c r="D7493" s="944"/>
    </row>
    <row r="7494" spans="2:4">
      <c r="B7494" s="944"/>
      <c r="C7494" s="944"/>
      <c r="D7494" s="944"/>
    </row>
    <row r="7495" spans="2:4">
      <c r="B7495" s="944"/>
      <c r="C7495" s="944"/>
      <c r="D7495" s="944"/>
    </row>
    <row r="7496" spans="2:4">
      <c r="B7496" s="944"/>
      <c r="C7496" s="944"/>
      <c r="D7496" s="944"/>
    </row>
    <row r="7497" spans="2:4">
      <c r="B7497" s="944"/>
      <c r="C7497" s="944"/>
      <c r="D7497" s="944"/>
    </row>
    <row r="7498" spans="2:4">
      <c r="B7498" s="944"/>
      <c r="C7498" s="944"/>
      <c r="D7498" s="944"/>
    </row>
    <row r="7499" spans="2:4">
      <c r="B7499" s="944"/>
      <c r="C7499" s="944"/>
      <c r="D7499" s="944"/>
    </row>
    <row r="7500" spans="2:4">
      <c r="B7500" s="944"/>
      <c r="C7500" s="944"/>
      <c r="D7500" s="944"/>
    </row>
    <row r="7501" spans="2:4">
      <c r="B7501" s="944"/>
      <c r="C7501" s="944"/>
      <c r="D7501" s="944"/>
    </row>
    <row r="7502" spans="2:4">
      <c r="B7502" s="944"/>
      <c r="C7502" s="944"/>
      <c r="D7502" s="944"/>
    </row>
    <row r="7503" spans="2:4">
      <c r="B7503" s="944"/>
      <c r="C7503" s="944"/>
      <c r="D7503" s="944"/>
    </row>
    <row r="7504" spans="2:4">
      <c r="B7504" s="944"/>
      <c r="C7504" s="944"/>
      <c r="D7504" s="944"/>
    </row>
    <row r="7505" spans="2:4">
      <c r="B7505" s="944"/>
      <c r="C7505" s="944"/>
      <c r="D7505" s="944"/>
    </row>
    <row r="7506" spans="2:4">
      <c r="B7506" s="944"/>
      <c r="C7506" s="944"/>
      <c r="D7506" s="944"/>
    </row>
    <row r="7507" spans="2:4">
      <c r="B7507" s="944"/>
      <c r="C7507" s="944"/>
      <c r="D7507" s="944"/>
    </row>
    <row r="7508" spans="2:4">
      <c r="B7508" s="944"/>
      <c r="C7508" s="944"/>
      <c r="D7508" s="944"/>
    </row>
    <row r="7509" spans="2:4">
      <c r="B7509" s="944"/>
      <c r="C7509" s="944"/>
      <c r="D7509" s="944"/>
    </row>
    <row r="7510" spans="2:4">
      <c r="B7510" s="944"/>
      <c r="C7510" s="944"/>
      <c r="D7510" s="944"/>
    </row>
    <row r="7511" spans="2:4">
      <c r="B7511" s="944"/>
      <c r="C7511" s="944"/>
      <c r="D7511" s="944"/>
    </row>
    <row r="7512" spans="2:4">
      <c r="B7512" s="944"/>
      <c r="C7512" s="944"/>
      <c r="D7512" s="944"/>
    </row>
    <row r="7513" spans="2:4">
      <c r="B7513" s="944"/>
      <c r="C7513" s="944"/>
      <c r="D7513" s="944"/>
    </row>
    <row r="7514" spans="2:4">
      <c r="B7514" s="944"/>
      <c r="C7514" s="944"/>
      <c r="D7514" s="944"/>
    </row>
    <row r="7515" spans="2:4">
      <c r="B7515" s="944"/>
      <c r="C7515" s="944"/>
      <c r="D7515" s="944"/>
    </row>
    <row r="7516" spans="2:4">
      <c r="B7516" s="944"/>
      <c r="C7516" s="944"/>
      <c r="D7516" s="944"/>
    </row>
    <row r="7517" spans="2:4">
      <c r="B7517" s="944"/>
      <c r="C7517" s="944"/>
      <c r="D7517" s="944"/>
    </row>
    <row r="7518" spans="2:4">
      <c r="B7518" s="944"/>
      <c r="C7518" s="944"/>
      <c r="D7518" s="944"/>
    </row>
    <row r="7519" spans="2:4">
      <c r="B7519" s="944"/>
      <c r="C7519" s="944"/>
      <c r="D7519" s="944"/>
    </row>
    <row r="7520" spans="2:4">
      <c r="B7520" s="944"/>
      <c r="C7520" s="944"/>
      <c r="D7520" s="944"/>
    </row>
    <row r="7521" spans="2:4">
      <c r="B7521" s="944"/>
      <c r="C7521" s="944"/>
      <c r="D7521" s="944"/>
    </row>
    <row r="7522" spans="2:4">
      <c r="B7522" s="944"/>
      <c r="C7522" s="944"/>
      <c r="D7522" s="944"/>
    </row>
    <row r="7523" spans="2:4">
      <c r="B7523" s="944"/>
      <c r="C7523" s="944"/>
      <c r="D7523" s="944"/>
    </row>
    <row r="7524" spans="2:4">
      <c r="B7524" s="944"/>
      <c r="C7524" s="944"/>
      <c r="D7524" s="944"/>
    </row>
    <row r="7525" spans="2:4">
      <c r="B7525" s="944"/>
      <c r="C7525" s="944"/>
      <c r="D7525" s="944"/>
    </row>
    <row r="7526" spans="2:4">
      <c r="B7526" s="944"/>
      <c r="C7526" s="944"/>
      <c r="D7526" s="944"/>
    </row>
    <row r="7527" spans="2:4">
      <c r="B7527" s="944"/>
      <c r="C7527" s="944"/>
      <c r="D7527" s="944"/>
    </row>
    <row r="7528" spans="2:4">
      <c r="B7528" s="944"/>
      <c r="C7528" s="944"/>
      <c r="D7528" s="944"/>
    </row>
    <row r="7529" spans="2:4">
      <c r="B7529" s="944"/>
      <c r="C7529" s="944"/>
      <c r="D7529" s="944"/>
    </row>
    <row r="7530" spans="2:4">
      <c r="B7530" s="944"/>
      <c r="C7530" s="944"/>
      <c r="D7530" s="944"/>
    </row>
    <row r="7531" spans="2:4">
      <c r="B7531" s="944"/>
      <c r="C7531" s="944"/>
      <c r="D7531" s="944"/>
    </row>
    <row r="7532" spans="2:4">
      <c r="B7532" s="944"/>
      <c r="C7532" s="944"/>
      <c r="D7532" s="944"/>
    </row>
    <row r="7533" spans="2:4">
      <c r="B7533" s="944"/>
      <c r="C7533" s="944"/>
      <c r="D7533" s="944"/>
    </row>
    <row r="7534" spans="2:4">
      <c r="B7534" s="944"/>
      <c r="C7534" s="944"/>
      <c r="D7534" s="944"/>
    </row>
    <row r="7535" spans="2:4">
      <c r="B7535" s="944"/>
      <c r="C7535" s="944"/>
      <c r="D7535" s="944"/>
    </row>
    <row r="7536" spans="2:4">
      <c r="B7536" s="944"/>
      <c r="C7536" s="944"/>
      <c r="D7536" s="944"/>
    </row>
    <row r="7537" spans="2:4">
      <c r="B7537" s="944"/>
      <c r="C7537" s="944"/>
      <c r="D7537" s="944"/>
    </row>
    <row r="7538" spans="2:4">
      <c r="B7538" s="944"/>
      <c r="C7538" s="944"/>
      <c r="D7538" s="944"/>
    </row>
    <row r="7539" spans="2:4">
      <c r="B7539" s="944"/>
      <c r="C7539" s="944"/>
      <c r="D7539" s="944"/>
    </row>
    <row r="7540" spans="2:4">
      <c r="B7540" s="944"/>
      <c r="C7540" s="944"/>
      <c r="D7540" s="944"/>
    </row>
    <row r="7541" spans="2:4">
      <c r="B7541" s="944"/>
      <c r="C7541" s="944"/>
      <c r="D7541" s="944"/>
    </row>
    <row r="7542" spans="2:4">
      <c r="B7542" s="944"/>
      <c r="C7542" s="944"/>
      <c r="D7542" s="944"/>
    </row>
    <row r="7543" spans="2:4">
      <c r="B7543" s="944"/>
      <c r="C7543" s="944"/>
      <c r="D7543" s="944"/>
    </row>
    <row r="7544" spans="2:4">
      <c r="B7544" s="944"/>
      <c r="C7544" s="944"/>
      <c r="D7544" s="944"/>
    </row>
    <row r="7545" spans="2:4">
      <c r="B7545" s="944"/>
      <c r="C7545" s="944"/>
      <c r="D7545" s="944"/>
    </row>
    <row r="7546" spans="2:4">
      <c r="B7546" s="944"/>
      <c r="C7546" s="944"/>
      <c r="D7546" s="944"/>
    </row>
    <row r="7547" spans="2:4">
      <c r="B7547" s="944"/>
      <c r="C7547" s="944"/>
      <c r="D7547" s="944"/>
    </row>
    <row r="7548" spans="2:4">
      <c r="B7548" s="944"/>
      <c r="C7548" s="944"/>
      <c r="D7548" s="944"/>
    </row>
    <row r="7549" spans="2:4">
      <c r="B7549" s="944"/>
      <c r="C7549" s="944"/>
      <c r="D7549" s="944"/>
    </row>
    <row r="7550" spans="2:4">
      <c r="B7550" s="944"/>
      <c r="C7550" s="944"/>
      <c r="D7550" s="944"/>
    </row>
    <row r="7551" spans="2:4">
      <c r="B7551" s="944"/>
      <c r="C7551" s="944"/>
      <c r="D7551" s="944"/>
    </row>
    <row r="7552" spans="2:4">
      <c r="B7552" s="944"/>
      <c r="C7552" s="944"/>
      <c r="D7552" s="944"/>
    </row>
    <row r="7553" spans="2:4">
      <c r="B7553" s="944"/>
      <c r="C7553" s="944"/>
      <c r="D7553" s="944"/>
    </row>
    <row r="7554" spans="2:4">
      <c r="B7554" s="944"/>
      <c r="C7554" s="944"/>
      <c r="D7554" s="944"/>
    </row>
    <row r="7555" spans="2:4">
      <c r="B7555" s="944"/>
      <c r="C7555" s="944"/>
      <c r="D7555" s="944"/>
    </row>
    <row r="7556" spans="2:4">
      <c r="B7556" s="944"/>
      <c r="C7556" s="944"/>
      <c r="D7556" s="944"/>
    </row>
    <row r="7557" spans="2:4">
      <c r="B7557" s="944"/>
      <c r="C7557" s="944"/>
      <c r="D7557" s="944"/>
    </row>
    <row r="7558" spans="2:4">
      <c r="B7558" s="944"/>
      <c r="C7558" s="944"/>
      <c r="D7558" s="944"/>
    </row>
    <row r="7559" spans="2:4">
      <c r="B7559" s="944"/>
      <c r="C7559" s="944"/>
      <c r="D7559" s="944"/>
    </row>
    <row r="7560" spans="2:4">
      <c r="B7560" s="944"/>
      <c r="C7560" s="944"/>
      <c r="D7560" s="944"/>
    </row>
    <row r="7561" spans="2:4">
      <c r="B7561" s="944"/>
      <c r="C7561" s="944"/>
      <c r="D7561" s="944"/>
    </row>
    <row r="7562" spans="2:4">
      <c r="B7562" s="944"/>
      <c r="C7562" s="944"/>
      <c r="D7562" s="944"/>
    </row>
    <row r="7563" spans="2:4">
      <c r="B7563" s="944"/>
      <c r="C7563" s="944"/>
      <c r="D7563" s="944"/>
    </row>
    <row r="7564" spans="2:4">
      <c r="B7564" s="944"/>
      <c r="C7564" s="944"/>
      <c r="D7564" s="944"/>
    </row>
    <row r="7565" spans="2:4">
      <c r="B7565" s="944"/>
      <c r="C7565" s="944"/>
      <c r="D7565" s="944"/>
    </row>
    <row r="7566" spans="2:4">
      <c r="B7566" s="944"/>
      <c r="C7566" s="944"/>
      <c r="D7566" s="944"/>
    </row>
    <row r="7567" spans="2:4">
      <c r="B7567" s="944"/>
      <c r="C7567" s="944"/>
      <c r="D7567" s="944"/>
    </row>
    <row r="7568" spans="2:4">
      <c r="B7568" s="944"/>
      <c r="C7568" s="944"/>
      <c r="D7568" s="944"/>
    </row>
    <row r="7569" spans="2:4">
      <c r="B7569" s="944"/>
      <c r="C7569" s="944"/>
      <c r="D7569" s="944"/>
    </row>
    <row r="7570" spans="2:4">
      <c r="B7570" s="944"/>
      <c r="C7570" s="944"/>
      <c r="D7570" s="944"/>
    </row>
    <row r="7571" spans="2:4">
      <c r="B7571" s="944"/>
      <c r="C7571" s="944"/>
      <c r="D7571" s="944"/>
    </row>
    <row r="7572" spans="2:4">
      <c r="B7572" s="944"/>
      <c r="C7572" s="944"/>
      <c r="D7572" s="944"/>
    </row>
    <row r="7573" spans="2:4">
      <c r="B7573" s="944"/>
      <c r="C7573" s="944"/>
      <c r="D7573" s="944"/>
    </row>
    <row r="7574" spans="2:4">
      <c r="B7574" s="944"/>
      <c r="C7574" s="944"/>
      <c r="D7574" s="944"/>
    </row>
    <row r="7575" spans="2:4">
      <c r="B7575" s="944"/>
      <c r="C7575" s="944"/>
      <c r="D7575" s="944"/>
    </row>
    <row r="7576" spans="2:4">
      <c r="B7576" s="944"/>
      <c r="C7576" s="944"/>
      <c r="D7576" s="944"/>
    </row>
    <row r="7577" spans="2:4">
      <c r="B7577" s="944"/>
      <c r="C7577" s="944"/>
      <c r="D7577" s="944"/>
    </row>
    <row r="7578" spans="2:4">
      <c r="B7578" s="944"/>
      <c r="C7578" s="944"/>
      <c r="D7578" s="944"/>
    </row>
    <row r="7579" spans="2:4">
      <c r="B7579" s="944"/>
      <c r="C7579" s="944"/>
      <c r="D7579" s="944"/>
    </row>
    <row r="7580" spans="2:4">
      <c r="B7580" s="944"/>
      <c r="C7580" s="944"/>
      <c r="D7580" s="944"/>
    </row>
    <row r="7581" spans="2:4">
      <c r="B7581" s="944"/>
      <c r="C7581" s="944"/>
      <c r="D7581" s="944"/>
    </row>
    <row r="7582" spans="2:4">
      <c r="B7582" s="944"/>
      <c r="C7582" s="944"/>
      <c r="D7582" s="944"/>
    </row>
    <row r="7583" spans="2:4">
      <c r="B7583" s="944"/>
      <c r="C7583" s="944"/>
      <c r="D7583" s="944"/>
    </row>
    <row r="7584" spans="2:4">
      <c r="B7584" s="944"/>
      <c r="C7584" s="944"/>
      <c r="D7584" s="944"/>
    </row>
    <row r="7585" spans="2:4">
      <c r="B7585" s="944"/>
      <c r="C7585" s="944"/>
      <c r="D7585" s="944"/>
    </row>
    <row r="7586" spans="2:4">
      <c r="B7586" s="944"/>
      <c r="C7586" s="944"/>
      <c r="D7586" s="944"/>
    </row>
    <row r="7587" spans="2:4">
      <c r="B7587" s="944"/>
      <c r="C7587" s="944"/>
      <c r="D7587" s="944"/>
    </row>
    <row r="7588" spans="2:4">
      <c r="B7588" s="944"/>
      <c r="C7588" s="944"/>
      <c r="D7588" s="944"/>
    </row>
    <row r="7589" spans="2:4">
      <c r="B7589" s="944"/>
      <c r="C7589" s="944"/>
      <c r="D7589" s="944"/>
    </row>
    <row r="7590" spans="2:4">
      <c r="B7590" s="944"/>
      <c r="C7590" s="944"/>
      <c r="D7590" s="944"/>
    </row>
    <row r="7591" spans="2:4">
      <c r="B7591" s="944"/>
      <c r="C7591" s="944"/>
      <c r="D7591" s="944"/>
    </row>
    <row r="7592" spans="2:4">
      <c r="B7592" s="944"/>
      <c r="C7592" s="944"/>
      <c r="D7592" s="944"/>
    </row>
    <row r="7593" spans="2:4">
      <c r="B7593" s="944"/>
      <c r="C7593" s="944"/>
      <c r="D7593" s="944"/>
    </row>
    <row r="7594" spans="2:4">
      <c r="B7594" s="944"/>
      <c r="C7594" s="944"/>
      <c r="D7594" s="944"/>
    </row>
    <row r="7595" spans="2:4">
      <c r="B7595" s="944"/>
      <c r="C7595" s="944"/>
      <c r="D7595" s="944"/>
    </row>
    <row r="7596" spans="2:4">
      <c r="B7596" s="944"/>
      <c r="C7596" s="944"/>
      <c r="D7596" s="944"/>
    </row>
    <row r="7597" spans="2:4">
      <c r="B7597" s="944"/>
      <c r="C7597" s="944"/>
      <c r="D7597" s="944"/>
    </row>
    <row r="7598" spans="2:4">
      <c r="B7598" s="944"/>
      <c r="C7598" s="944"/>
      <c r="D7598" s="944"/>
    </row>
    <row r="7599" spans="2:4">
      <c r="B7599" s="944"/>
      <c r="C7599" s="944"/>
      <c r="D7599" s="944"/>
    </row>
    <row r="7600" spans="2:4">
      <c r="B7600" s="944"/>
      <c r="C7600" s="944"/>
      <c r="D7600" s="944"/>
    </row>
    <row r="7601" spans="2:4">
      <c r="B7601" s="944"/>
      <c r="C7601" s="944"/>
      <c r="D7601" s="944"/>
    </row>
    <row r="7602" spans="2:4">
      <c r="B7602" s="944"/>
      <c r="C7602" s="944"/>
      <c r="D7602" s="944"/>
    </row>
    <row r="7603" spans="2:4">
      <c r="B7603" s="944"/>
      <c r="C7603" s="944"/>
      <c r="D7603" s="944"/>
    </row>
    <row r="7604" spans="2:4">
      <c r="B7604" s="944"/>
      <c r="C7604" s="944"/>
      <c r="D7604" s="944"/>
    </row>
    <row r="7605" spans="2:4">
      <c r="B7605" s="944"/>
      <c r="C7605" s="944"/>
      <c r="D7605" s="944"/>
    </row>
    <row r="7606" spans="2:4">
      <c r="B7606" s="944"/>
      <c r="C7606" s="944"/>
      <c r="D7606" s="944"/>
    </row>
    <row r="7607" spans="2:4">
      <c r="B7607" s="944"/>
      <c r="C7607" s="944"/>
      <c r="D7607" s="944"/>
    </row>
    <row r="7608" spans="2:4">
      <c r="B7608" s="944"/>
      <c r="C7608" s="944"/>
      <c r="D7608" s="944"/>
    </row>
    <row r="7609" spans="2:4">
      <c r="B7609" s="944"/>
      <c r="C7609" s="944"/>
      <c r="D7609" s="944"/>
    </row>
    <row r="7610" spans="2:4">
      <c r="B7610" s="944"/>
      <c r="C7610" s="944"/>
      <c r="D7610" s="944"/>
    </row>
    <row r="7611" spans="2:4">
      <c r="B7611" s="944"/>
      <c r="C7611" s="944"/>
      <c r="D7611" s="944"/>
    </row>
    <row r="7612" spans="2:4">
      <c r="B7612" s="944"/>
      <c r="C7612" s="944"/>
      <c r="D7612" s="944"/>
    </row>
    <row r="7613" spans="2:4">
      <c r="B7613" s="944"/>
      <c r="C7613" s="944"/>
      <c r="D7613" s="944"/>
    </row>
    <row r="7614" spans="2:4">
      <c r="B7614" s="944"/>
      <c r="C7614" s="944"/>
      <c r="D7614" s="944"/>
    </row>
    <row r="7615" spans="2:4">
      <c r="B7615" s="944"/>
      <c r="C7615" s="944"/>
      <c r="D7615" s="944"/>
    </row>
    <row r="7616" spans="2:4">
      <c r="B7616" s="944"/>
      <c r="C7616" s="944"/>
      <c r="D7616" s="944"/>
    </row>
    <row r="7617" spans="2:4">
      <c r="B7617" s="944"/>
      <c r="C7617" s="944"/>
      <c r="D7617" s="944"/>
    </row>
    <row r="7618" spans="2:4">
      <c r="B7618" s="944"/>
      <c r="C7618" s="944"/>
      <c r="D7618" s="944"/>
    </row>
    <row r="7619" spans="2:4">
      <c r="B7619" s="944"/>
      <c r="C7619" s="944"/>
      <c r="D7619" s="944"/>
    </row>
    <row r="7620" spans="2:4">
      <c r="B7620" s="944"/>
      <c r="C7620" s="944"/>
      <c r="D7620" s="944"/>
    </row>
    <row r="7621" spans="2:4">
      <c r="B7621" s="944"/>
      <c r="C7621" s="944"/>
      <c r="D7621" s="944"/>
    </row>
    <row r="7622" spans="2:4">
      <c r="B7622" s="944"/>
      <c r="C7622" s="944"/>
      <c r="D7622" s="944"/>
    </row>
    <row r="7623" spans="2:4">
      <c r="B7623" s="944"/>
      <c r="C7623" s="944"/>
      <c r="D7623" s="944"/>
    </row>
    <row r="7624" spans="2:4">
      <c r="B7624" s="944"/>
      <c r="C7624" s="944"/>
      <c r="D7624" s="944"/>
    </row>
    <row r="7625" spans="2:4">
      <c r="B7625" s="944"/>
      <c r="C7625" s="944"/>
      <c r="D7625" s="944"/>
    </row>
    <row r="7626" spans="2:4">
      <c r="B7626" s="944"/>
      <c r="C7626" s="944"/>
      <c r="D7626" s="944"/>
    </row>
    <row r="7627" spans="2:4">
      <c r="B7627" s="944"/>
      <c r="C7627" s="944"/>
      <c r="D7627" s="944"/>
    </row>
    <row r="7628" spans="2:4">
      <c r="B7628" s="944"/>
      <c r="C7628" s="944"/>
      <c r="D7628" s="944"/>
    </row>
    <row r="7629" spans="2:4">
      <c r="B7629" s="944"/>
      <c r="C7629" s="944"/>
      <c r="D7629" s="944"/>
    </row>
    <row r="7630" spans="2:4">
      <c r="B7630" s="944"/>
      <c r="C7630" s="944"/>
      <c r="D7630" s="944"/>
    </row>
    <row r="7631" spans="2:4">
      <c r="B7631" s="944"/>
      <c r="C7631" s="944"/>
      <c r="D7631" s="944"/>
    </row>
    <row r="7632" spans="2:4">
      <c r="B7632" s="944"/>
      <c r="C7632" s="944"/>
      <c r="D7632" s="944"/>
    </row>
    <row r="7633" spans="2:4">
      <c r="B7633" s="944"/>
      <c r="C7633" s="944"/>
      <c r="D7633" s="944"/>
    </row>
    <row r="7634" spans="2:4">
      <c r="B7634" s="944"/>
      <c r="C7634" s="944"/>
      <c r="D7634" s="944"/>
    </row>
    <row r="7635" spans="2:4">
      <c r="B7635" s="944"/>
      <c r="C7635" s="944"/>
      <c r="D7635" s="944"/>
    </row>
    <row r="7636" spans="2:4">
      <c r="B7636" s="944"/>
      <c r="C7636" s="944"/>
      <c r="D7636" s="944"/>
    </row>
    <row r="7637" spans="2:4">
      <c r="B7637" s="944"/>
      <c r="C7637" s="944"/>
      <c r="D7637" s="944"/>
    </row>
    <row r="7638" spans="2:4">
      <c r="B7638" s="944"/>
      <c r="C7638" s="944"/>
      <c r="D7638" s="944"/>
    </row>
    <row r="7639" spans="2:4">
      <c r="B7639" s="944"/>
      <c r="C7639" s="944"/>
      <c r="D7639" s="944"/>
    </row>
    <row r="7640" spans="2:4">
      <c r="B7640" s="944"/>
      <c r="C7640" s="944"/>
      <c r="D7640" s="944"/>
    </row>
    <row r="7641" spans="2:4">
      <c r="B7641" s="944"/>
      <c r="C7641" s="944"/>
      <c r="D7641" s="944"/>
    </row>
    <row r="7642" spans="2:4">
      <c r="B7642" s="944"/>
      <c r="C7642" s="944"/>
      <c r="D7642" s="944"/>
    </row>
    <row r="7643" spans="2:4">
      <c r="B7643" s="944"/>
      <c r="C7643" s="944"/>
      <c r="D7643" s="944"/>
    </row>
    <row r="7644" spans="2:4">
      <c r="B7644" s="944"/>
      <c r="C7644" s="944"/>
      <c r="D7644" s="944"/>
    </row>
    <row r="7645" spans="2:4">
      <c r="B7645" s="944"/>
      <c r="C7645" s="944"/>
      <c r="D7645" s="944"/>
    </row>
    <row r="7646" spans="2:4">
      <c r="B7646" s="944"/>
      <c r="C7646" s="944"/>
      <c r="D7646" s="944"/>
    </row>
    <row r="7647" spans="2:4">
      <c r="B7647" s="944"/>
      <c r="C7647" s="944"/>
      <c r="D7647" s="944"/>
    </row>
    <row r="7648" spans="2:4">
      <c r="B7648" s="944"/>
      <c r="C7648" s="944"/>
      <c r="D7648" s="944"/>
    </row>
    <row r="7649" spans="2:4">
      <c r="B7649" s="944"/>
      <c r="C7649" s="944"/>
      <c r="D7649" s="944"/>
    </row>
    <row r="7650" spans="2:4">
      <c r="B7650" s="944"/>
      <c r="C7650" s="944"/>
      <c r="D7650" s="944"/>
    </row>
    <row r="7651" spans="2:4">
      <c r="B7651" s="944"/>
      <c r="C7651" s="944"/>
      <c r="D7651" s="944"/>
    </row>
    <row r="7652" spans="2:4">
      <c r="B7652" s="944"/>
      <c r="C7652" s="944"/>
      <c r="D7652" s="944"/>
    </row>
    <row r="7653" spans="2:4">
      <c r="B7653" s="944"/>
      <c r="C7653" s="944"/>
      <c r="D7653" s="944"/>
    </row>
    <row r="7654" spans="2:4">
      <c r="B7654" s="944"/>
      <c r="C7654" s="944"/>
      <c r="D7654" s="944"/>
    </row>
    <row r="7655" spans="2:4">
      <c r="B7655" s="944"/>
      <c r="C7655" s="944"/>
      <c r="D7655" s="944"/>
    </row>
    <row r="7656" spans="2:4">
      <c r="B7656" s="944"/>
      <c r="C7656" s="944"/>
      <c r="D7656" s="944"/>
    </row>
    <row r="7657" spans="2:4">
      <c r="B7657" s="944"/>
      <c r="C7657" s="944"/>
      <c r="D7657" s="944"/>
    </row>
    <row r="7658" spans="2:4">
      <c r="B7658" s="944"/>
      <c r="C7658" s="944"/>
      <c r="D7658" s="944"/>
    </row>
    <row r="7659" spans="2:4">
      <c r="B7659" s="944"/>
      <c r="C7659" s="944"/>
      <c r="D7659" s="944"/>
    </row>
    <row r="7660" spans="2:4">
      <c r="B7660" s="944"/>
      <c r="C7660" s="944"/>
      <c r="D7660" s="944"/>
    </row>
    <row r="7661" spans="2:4">
      <c r="B7661" s="944"/>
      <c r="C7661" s="944"/>
      <c r="D7661" s="944"/>
    </row>
    <row r="7662" spans="2:4">
      <c r="B7662" s="944"/>
      <c r="C7662" s="944"/>
      <c r="D7662" s="944"/>
    </row>
    <row r="7663" spans="2:4">
      <c r="B7663" s="944"/>
      <c r="C7663" s="944"/>
      <c r="D7663" s="944"/>
    </row>
    <row r="7664" spans="2:4">
      <c r="B7664" s="944"/>
      <c r="C7664" s="944"/>
      <c r="D7664" s="944"/>
    </row>
    <row r="7665" spans="2:4">
      <c r="B7665" s="944"/>
      <c r="C7665" s="944"/>
      <c r="D7665" s="944"/>
    </row>
    <row r="7666" spans="2:4">
      <c r="B7666" s="944"/>
      <c r="C7666" s="944"/>
      <c r="D7666" s="944"/>
    </row>
    <row r="7667" spans="2:4">
      <c r="B7667" s="944"/>
      <c r="C7667" s="944"/>
      <c r="D7667" s="944"/>
    </row>
    <row r="7668" spans="2:4">
      <c r="B7668" s="944"/>
      <c r="C7668" s="944"/>
      <c r="D7668" s="944"/>
    </row>
    <row r="7669" spans="2:4">
      <c r="B7669" s="944"/>
      <c r="C7669" s="944"/>
      <c r="D7669" s="944"/>
    </row>
    <row r="7670" spans="2:4">
      <c r="B7670" s="944"/>
      <c r="C7670" s="944"/>
      <c r="D7670" s="944"/>
    </row>
    <row r="7671" spans="2:4">
      <c r="B7671" s="944"/>
      <c r="C7671" s="944"/>
      <c r="D7671" s="944"/>
    </row>
    <row r="7672" spans="2:4">
      <c r="B7672" s="944"/>
      <c r="C7672" s="944"/>
      <c r="D7672" s="944"/>
    </row>
    <row r="7673" spans="2:4">
      <c r="B7673" s="944"/>
      <c r="C7673" s="944"/>
      <c r="D7673" s="944"/>
    </row>
    <row r="7674" spans="2:4">
      <c r="B7674" s="944"/>
      <c r="C7674" s="944"/>
      <c r="D7674" s="944"/>
    </row>
    <row r="7675" spans="2:4">
      <c r="B7675" s="944"/>
      <c r="C7675" s="944"/>
      <c r="D7675" s="944"/>
    </row>
    <row r="7676" spans="2:4">
      <c r="B7676" s="944"/>
      <c r="C7676" s="944"/>
      <c r="D7676" s="944"/>
    </row>
    <row r="7677" spans="2:4">
      <c r="B7677" s="944"/>
      <c r="C7677" s="944"/>
      <c r="D7677" s="944"/>
    </row>
    <row r="7678" spans="2:4">
      <c r="B7678" s="944"/>
      <c r="C7678" s="944"/>
      <c r="D7678" s="944"/>
    </row>
    <row r="7679" spans="2:4">
      <c r="B7679" s="944"/>
      <c r="C7679" s="944"/>
      <c r="D7679" s="944"/>
    </row>
    <row r="7680" spans="2:4">
      <c r="B7680" s="944"/>
      <c r="C7680" s="944"/>
      <c r="D7680" s="944"/>
    </row>
    <row r="7681" spans="2:4">
      <c r="B7681" s="944"/>
      <c r="C7681" s="944"/>
      <c r="D7681" s="944"/>
    </row>
    <row r="7682" spans="2:4">
      <c r="B7682" s="944"/>
      <c r="C7682" s="944"/>
      <c r="D7682" s="944"/>
    </row>
    <row r="7683" spans="2:4">
      <c r="B7683" s="944"/>
      <c r="C7683" s="944"/>
      <c r="D7683" s="944"/>
    </row>
    <row r="7684" spans="2:4">
      <c r="B7684" s="944"/>
      <c r="C7684" s="944"/>
      <c r="D7684" s="944"/>
    </row>
    <row r="7685" spans="2:4">
      <c r="B7685" s="944"/>
      <c r="C7685" s="944"/>
      <c r="D7685" s="944"/>
    </row>
    <row r="7686" spans="2:4">
      <c r="B7686" s="944"/>
      <c r="C7686" s="944"/>
      <c r="D7686" s="944"/>
    </row>
    <row r="7687" spans="2:4">
      <c r="B7687" s="944"/>
      <c r="C7687" s="944"/>
      <c r="D7687" s="944"/>
    </row>
    <row r="7688" spans="2:4">
      <c r="B7688" s="944"/>
      <c r="C7688" s="944"/>
      <c r="D7688" s="944"/>
    </row>
    <row r="7689" spans="2:4">
      <c r="B7689" s="944"/>
      <c r="C7689" s="944"/>
      <c r="D7689" s="944"/>
    </row>
    <row r="7690" spans="2:4">
      <c r="B7690" s="944"/>
      <c r="C7690" s="944"/>
      <c r="D7690" s="944"/>
    </row>
    <row r="7691" spans="2:4">
      <c r="B7691" s="944"/>
      <c r="C7691" s="944"/>
      <c r="D7691" s="944"/>
    </row>
    <row r="7692" spans="2:4">
      <c r="B7692" s="944"/>
      <c r="C7692" s="944"/>
      <c r="D7692" s="944"/>
    </row>
    <row r="7693" spans="2:4">
      <c r="B7693" s="944"/>
      <c r="C7693" s="944"/>
      <c r="D7693" s="944"/>
    </row>
    <row r="7694" spans="2:4">
      <c r="B7694" s="944"/>
      <c r="C7694" s="944"/>
      <c r="D7694" s="944"/>
    </row>
    <row r="7695" spans="2:4">
      <c r="B7695" s="944"/>
      <c r="C7695" s="944"/>
      <c r="D7695" s="944"/>
    </row>
    <row r="7696" spans="2:4">
      <c r="B7696" s="944"/>
      <c r="C7696" s="944"/>
      <c r="D7696" s="944"/>
    </row>
    <row r="7697" spans="2:4">
      <c r="B7697" s="944"/>
      <c r="C7697" s="944"/>
      <c r="D7697" s="944"/>
    </row>
    <row r="7698" spans="2:4">
      <c r="B7698" s="944"/>
      <c r="C7698" s="944"/>
      <c r="D7698" s="944"/>
    </row>
    <row r="7699" spans="2:4">
      <c r="B7699" s="944"/>
      <c r="C7699" s="944"/>
      <c r="D7699" s="944"/>
    </row>
    <row r="7700" spans="2:4">
      <c r="B7700" s="944"/>
      <c r="C7700" s="944"/>
      <c r="D7700" s="944"/>
    </row>
    <row r="7701" spans="2:4">
      <c r="B7701" s="944"/>
      <c r="C7701" s="944"/>
      <c r="D7701" s="944"/>
    </row>
    <row r="7702" spans="2:4">
      <c r="B7702" s="944"/>
      <c r="C7702" s="944"/>
      <c r="D7702" s="944"/>
    </row>
    <row r="7703" spans="2:4">
      <c r="B7703" s="944"/>
      <c r="C7703" s="944"/>
      <c r="D7703" s="944"/>
    </row>
    <row r="7704" spans="2:4">
      <c r="B7704" s="944"/>
      <c r="C7704" s="944"/>
      <c r="D7704" s="944"/>
    </row>
    <row r="7705" spans="2:4">
      <c r="B7705" s="944"/>
      <c r="C7705" s="944"/>
      <c r="D7705" s="944"/>
    </row>
    <row r="7706" spans="2:4">
      <c r="B7706" s="944"/>
      <c r="C7706" s="944"/>
      <c r="D7706" s="944"/>
    </row>
    <row r="7707" spans="2:4">
      <c r="B7707" s="944"/>
      <c r="C7707" s="944"/>
      <c r="D7707" s="944"/>
    </row>
    <row r="7708" spans="2:4">
      <c r="B7708" s="944"/>
      <c r="C7708" s="944"/>
      <c r="D7708" s="944"/>
    </row>
    <row r="7709" spans="2:4">
      <c r="B7709" s="944"/>
      <c r="C7709" s="944"/>
      <c r="D7709" s="944"/>
    </row>
    <row r="7710" spans="2:4">
      <c r="B7710" s="944"/>
      <c r="C7710" s="944"/>
      <c r="D7710" s="944"/>
    </row>
    <row r="7711" spans="2:4">
      <c r="B7711" s="944"/>
      <c r="C7711" s="944"/>
      <c r="D7711" s="944"/>
    </row>
    <row r="7712" spans="2:4">
      <c r="B7712" s="944"/>
      <c r="C7712" s="944"/>
      <c r="D7712" s="944"/>
    </row>
    <row r="7713" spans="2:4">
      <c r="B7713" s="944"/>
      <c r="C7713" s="944"/>
      <c r="D7713" s="944"/>
    </row>
    <row r="7714" spans="2:4">
      <c r="B7714" s="944"/>
      <c r="C7714" s="944"/>
      <c r="D7714" s="944"/>
    </row>
    <row r="7715" spans="2:4">
      <c r="B7715" s="944"/>
      <c r="C7715" s="944"/>
      <c r="D7715" s="944"/>
    </row>
    <row r="7716" spans="2:4">
      <c r="B7716" s="944"/>
      <c r="C7716" s="944"/>
      <c r="D7716" s="944"/>
    </row>
    <row r="7717" spans="2:4">
      <c r="B7717" s="944"/>
      <c r="C7717" s="944"/>
      <c r="D7717" s="944"/>
    </row>
    <row r="7718" spans="2:4">
      <c r="B7718" s="944"/>
      <c r="C7718" s="944"/>
      <c r="D7718" s="944"/>
    </row>
    <row r="7719" spans="2:4">
      <c r="B7719" s="944"/>
      <c r="C7719" s="944"/>
      <c r="D7719" s="944"/>
    </row>
    <row r="7720" spans="2:4">
      <c r="B7720" s="944"/>
      <c r="C7720" s="944"/>
      <c r="D7720" s="944"/>
    </row>
    <row r="7721" spans="2:4">
      <c r="B7721" s="944"/>
      <c r="C7721" s="944"/>
      <c r="D7721" s="944"/>
    </row>
    <row r="7722" spans="2:4">
      <c r="B7722" s="944"/>
      <c r="C7722" s="944"/>
      <c r="D7722" s="944"/>
    </row>
    <row r="7723" spans="2:4">
      <c r="B7723" s="944"/>
      <c r="C7723" s="944"/>
      <c r="D7723" s="944"/>
    </row>
    <row r="7724" spans="2:4">
      <c r="B7724" s="944"/>
      <c r="C7724" s="944"/>
      <c r="D7724" s="944"/>
    </row>
    <row r="7725" spans="2:4">
      <c r="B7725" s="944"/>
      <c r="C7725" s="944"/>
      <c r="D7725" s="944"/>
    </row>
    <row r="7726" spans="2:4">
      <c r="B7726" s="944"/>
      <c r="C7726" s="944"/>
      <c r="D7726" s="944"/>
    </row>
    <row r="7727" spans="2:4">
      <c r="B7727" s="944"/>
      <c r="C7727" s="944"/>
      <c r="D7727" s="944"/>
    </row>
    <row r="7728" spans="2:4">
      <c r="B7728" s="944"/>
      <c r="C7728" s="944"/>
      <c r="D7728" s="944"/>
    </row>
    <row r="7729" spans="2:4">
      <c r="B7729" s="944"/>
      <c r="C7729" s="944"/>
      <c r="D7729" s="944"/>
    </row>
    <row r="7730" spans="2:4">
      <c r="B7730" s="944"/>
      <c r="C7730" s="944"/>
      <c r="D7730" s="944"/>
    </row>
    <row r="7731" spans="2:4">
      <c r="B7731" s="944"/>
      <c r="C7731" s="944"/>
      <c r="D7731" s="944"/>
    </row>
    <row r="7732" spans="2:4">
      <c r="B7732" s="944"/>
      <c r="C7732" s="944"/>
      <c r="D7732" s="944"/>
    </row>
    <row r="7733" spans="2:4">
      <c r="B7733" s="944"/>
      <c r="C7733" s="944"/>
      <c r="D7733" s="944"/>
    </row>
    <row r="7734" spans="2:4">
      <c r="B7734" s="944"/>
      <c r="C7734" s="944"/>
      <c r="D7734" s="944"/>
    </row>
    <row r="7735" spans="2:4">
      <c r="B7735" s="944"/>
      <c r="C7735" s="944"/>
      <c r="D7735" s="944"/>
    </row>
    <row r="7736" spans="2:4">
      <c r="B7736" s="944"/>
      <c r="C7736" s="944"/>
      <c r="D7736" s="944"/>
    </row>
    <row r="7737" spans="2:4">
      <c r="B7737" s="944"/>
      <c r="C7737" s="944"/>
      <c r="D7737" s="944"/>
    </row>
    <row r="7738" spans="2:4">
      <c r="B7738" s="944"/>
      <c r="C7738" s="944"/>
      <c r="D7738" s="944"/>
    </row>
    <row r="7739" spans="2:4">
      <c r="B7739" s="944"/>
      <c r="C7739" s="944"/>
      <c r="D7739" s="944"/>
    </row>
    <row r="7740" spans="2:4">
      <c r="B7740" s="944"/>
      <c r="C7740" s="944"/>
      <c r="D7740" s="944"/>
    </row>
    <row r="7741" spans="2:4">
      <c r="B7741" s="944"/>
      <c r="C7741" s="944"/>
      <c r="D7741" s="944"/>
    </row>
    <row r="7742" spans="2:4">
      <c r="B7742" s="944"/>
      <c r="C7742" s="944"/>
      <c r="D7742" s="944"/>
    </row>
    <row r="7743" spans="2:4">
      <c r="B7743" s="944"/>
      <c r="C7743" s="944"/>
      <c r="D7743" s="944"/>
    </row>
    <row r="7744" spans="2:4">
      <c r="B7744" s="944"/>
      <c r="C7744" s="944"/>
      <c r="D7744" s="944"/>
    </row>
    <row r="7745" spans="2:4">
      <c r="B7745" s="944"/>
      <c r="C7745" s="944"/>
      <c r="D7745" s="944"/>
    </row>
    <row r="7746" spans="2:4">
      <c r="B7746" s="944"/>
      <c r="C7746" s="944"/>
      <c r="D7746" s="944"/>
    </row>
    <row r="7747" spans="2:4">
      <c r="B7747" s="944"/>
      <c r="C7747" s="944"/>
      <c r="D7747" s="944"/>
    </row>
    <row r="7748" spans="2:4">
      <c r="B7748" s="944"/>
      <c r="C7748" s="944"/>
      <c r="D7748" s="944"/>
    </row>
    <row r="7749" spans="2:4">
      <c r="B7749" s="944"/>
      <c r="C7749" s="944"/>
      <c r="D7749" s="944"/>
    </row>
    <row r="7750" spans="2:4">
      <c r="B7750" s="944"/>
      <c r="C7750" s="944"/>
      <c r="D7750" s="944"/>
    </row>
    <row r="7751" spans="2:4">
      <c r="B7751" s="944"/>
      <c r="C7751" s="944"/>
      <c r="D7751" s="944"/>
    </row>
    <row r="7752" spans="2:4">
      <c r="B7752" s="944"/>
      <c r="C7752" s="944"/>
      <c r="D7752" s="944"/>
    </row>
    <row r="7753" spans="2:4">
      <c r="B7753" s="944"/>
      <c r="C7753" s="944"/>
      <c r="D7753" s="944"/>
    </row>
    <row r="7754" spans="2:4">
      <c r="B7754" s="944"/>
      <c r="C7754" s="944"/>
      <c r="D7754" s="944"/>
    </row>
    <row r="7755" spans="2:4">
      <c r="B7755" s="944"/>
      <c r="C7755" s="944"/>
      <c r="D7755" s="944"/>
    </row>
    <row r="7756" spans="2:4">
      <c r="B7756" s="944"/>
      <c r="C7756" s="944"/>
      <c r="D7756" s="944"/>
    </row>
    <row r="7757" spans="2:4">
      <c r="B7757" s="944"/>
      <c r="C7757" s="944"/>
      <c r="D7757" s="944"/>
    </row>
    <row r="7758" spans="2:4">
      <c r="B7758" s="944"/>
      <c r="C7758" s="944"/>
      <c r="D7758" s="944"/>
    </row>
    <row r="7759" spans="2:4">
      <c r="B7759" s="944"/>
      <c r="C7759" s="944"/>
      <c r="D7759" s="944"/>
    </row>
    <row r="7760" spans="2:4">
      <c r="B7760" s="944"/>
      <c r="C7760" s="944"/>
      <c r="D7760" s="944"/>
    </row>
    <row r="7761" spans="2:4">
      <c r="B7761" s="944"/>
      <c r="C7761" s="944"/>
      <c r="D7761" s="944"/>
    </row>
    <row r="7762" spans="2:4">
      <c r="B7762" s="944"/>
      <c r="C7762" s="944"/>
      <c r="D7762" s="944"/>
    </row>
    <row r="7763" spans="2:4">
      <c r="B7763" s="944"/>
      <c r="C7763" s="944"/>
      <c r="D7763" s="944"/>
    </row>
    <row r="7764" spans="2:4">
      <c r="B7764" s="944"/>
      <c r="C7764" s="944"/>
      <c r="D7764" s="944"/>
    </row>
    <row r="7765" spans="2:4">
      <c r="B7765" s="944"/>
      <c r="C7765" s="944"/>
      <c r="D7765" s="944"/>
    </row>
    <row r="7766" spans="2:4">
      <c r="B7766" s="944"/>
      <c r="C7766" s="944"/>
      <c r="D7766" s="944"/>
    </row>
    <row r="7767" spans="2:4">
      <c r="B7767" s="944"/>
      <c r="C7767" s="944"/>
      <c r="D7767" s="944"/>
    </row>
    <row r="7768" spans="2:4">
      <c r="B7768" s="944"/>
      <c r="C7768" s="944"/>
      <c r="D7768" s="944"/>
    </row>
    <row r="7769" spans="2:4">
      <c r="B7769" s="944"/>
      <c r="C7769" s="944"/>
      <c r="D7769" s="944"/>
    </row>
    <row r="7770" spans="2:4">
      <c r="B7770" s="944"/>
      <c r="C7770" s="944"/>
      <c r="D7770" s="944"/>
    </row>
    <row r="7771" spans="2:4">
      <c r="B7771" s="944"/>
      <c r="C7771" s="944"/>
      <c r="D7771" s="944"/>
    </row>
    <row r="7772" spans="2:4">
      <c r="B7772" s="944"/>
      <c r="C7772" s="944"/>
      <c r="D7772" s="944"/>
    </row>
    <row r="7773" spans="2:4">
      <c r="B7773" s="944"/>
      <c r="C7773" s="944"/>
      <c r="D7773" s="944"/>
    </row>
    <row r="7774" spans="2:4">
      <c r="B7774" s="944"/>
      <c r="C7774" s="944"/>
      <c r="D7774" s="944"/>
    </row>
    <row r="7775" spans="2:4">
      <c r="B7775" s="944"/>
      <c r="C7775" s="944"/>
      <c r="D7775" s="944"/>
    </row>
    <row r="7776" spans="2:4">
      <c r="B7776" s="944"/>
      <c r="C7776" s="944"/>
      <c r="D7776" s="944"/>
    </row>
    <row r="7777" spans="2:4">
      <c r="B7777" s="944"/>
      <c r="C7777" s="944"/>
      <c r="D7777" s="944"/>
    </row>
    <row r="7778" spans="2:4">
      <c r="B7778" s="944"/>
      <c r="C7778" s="944"/>
      <c r="D7778" s="944"/>
    </row>
    <row r="7779" spans="2:4">
      <c r="B7779" s="944"/>
      <c r="C7779" s="944"/>
      <c r="D7779" s="944"/>
    </row>
    <row r="7780" spans="2:4">
      <c r="B7780" s="944"/>
      <c r="C7780" s="944"/>
      <c r="D7780" s="944"/>
    </row>
    <row r="7781" spans="2:4">
      <c r="B7781" s="944"/>
      <c r="C7781" s="944"/>
      <c r="D7781" s="944"/>
    </row>
    <row r="7782" spans="2:4">
      <c r="B7782" s="944"/>
      <c r="C7782" s="944"/>
      <c r="D7782" s="944"/>
    </row>
    <row r="7783" spans="2:4">
      <c r="B7783" s="944"/>
      <c r="C7783" s="944"/>
      <c r="D7783" s="944"/>
    </row>
    <row r="7784" spans="2:4">
      <c r="B7784" s="944"/>
      <c r="C7784" s="944"/>
      <c r="D7784" s="944"/>
    </row>
    <row r="7785" spans="2:4">
      <c r="B7785" s="944"/>
      <c r="C7785" s="944"/>
      <c r="D7785" s="944"/>
    </row>
    <row r="7786" spans="2:4">
      <c r="B7786" s="944"/>
      <c r="C7786" s="944"/>
      <c r="D7786" s="944"/>
    </row>
    <row r="7787" spans="2:4">
      <c r="B7787" s="944"/>
      <c r="C7787" s="944"/>
      <c r="D7787" s="944"/>
    </row>
    <row r="7788" spans="2:4">
      <c r="B7788" s="944"/>
      <c r="C7788" s="944"/>
      <c r="D7788" s="944"/>
    </row>
    <row r="7789" spans="2:4">
      <c r="B7789" s="944"/>
      <c r="C7789" s="944"/>
      <c r="D7789" s="944"/>
    </row>
    <row r="7790" spans="2:4">
      <c r="B7790" s="944"/>
      <c r="C7790" s="944"/>
      <c r="D7790" s="944"/>
    </row>
    <row r="7791" spans="2:4">
      <c r="B7791" s="944"/>
      <c r="C7791" s="944"/>
      <c r="D7791" s="944"/>
    </row>
    <row r="7792" spans="2:4">
      <c r="B7792" s="944"/>
      <c r="C7792" s="944"/>
      <c r="D7792" s="944"/>
    </row>
    <row r="7793" spans="2:4">
      <c r="B7793" s="944"/>
      <c r="C7793" s="944"/>
      <c r="D7793" s="944"/>
    </row>
    <row r="7794" spans="2:4">
      <c r="B7794" s="944"/>
      <c r="C7794" s="944"/>
      <c r="D7794" s="944"/>
    </row>
    <row r="7795" spans="2:4">
      <c r="B7795" s="944"/>
      <c r="C7795" s="944"/>
      <c r="D7795" s="944"/>
    </row>
    <row r="7796" spans="2:4">
      <c r="B7796" s="944"/>
      <c r="C7796" s="944"/>
      <c r="D7796" s="944"/>
    </row>
    <row r="7797" spans="2:4">
      <c r="B7797" s="944"/>
      <c r="C7797" s="944"/>
      <c r="D7797" s="944"/>
    </row>
    <row r="7798" spans="2:4">
      <c r="B7798" s="944"/>
      <c r="C7798" s="944"/>
      <c r="D7798" s="944"/>
    </row>
    <row r="7799" spans="2:4">
      <c r="B7799" s="944"/>
      <c r="C7799" s="944"/>
      <c r="D7799" s="944"/>
    </row>
    <row r="7800" spans="2:4">
      <c r="B7800" s="944"/>
      <c r="C7800" s="944"/>
      <c r="D7800" s="944"/>
    </row>
    <row r="7801" spans="2:4">
      <c r="B7801" s="944"/>
      <c r="C7801" s="944"/>
      <c r="D7801" s="944"/>
    </row>
    <row r="7802" spans="2:4">
      <c r="B7802" s="944"/>
      <c r="C7802" s="944"/>
      <c r="D7802" s="944"/>
    </row>
    <row r="7803" spans="2:4">
      <c r="B7803" s="944"/>
      <c r="C7803" s="944"/>
      <c r="D7803" s="944"/>
    </row>
    <row r="7804" spans="2:4">
      <c r="B7804" s="944"/>
      <c r="C7804" s="944"/>
      <c r="D7804" s="944"/>
    </row>
    <row r="7805" spans="2:4">
      <c r="B7805" s="944"/>
      <c r="C7805" s="944"/>
      <c r="D7805" s="944"/>
    </row>
    <row r="7806" spans="2:4">
      <c r="B7806" s="944"/>
      <c r="C7806" s="944"/>
      <c r="D7806" s="944"/>
    </row>
    <row r="7807" spans="2:4">
      <c r="B7807" s="944"/>
      <c r="C7807" s="944"/>
      <c r="D7807" s="944"/>
    </row>
    <row r="7808" spans="2:4">
      <c r="B7808" s="944"/>
      <c r="C7808" s="944"/>
      <c r="D7808" s="944"/>
    </row>
    <row r="7809" spans="2:4">
      <c r="B7809" s="944"/>
      <c r="C7809" s="944"/>
      <c r="D7809" s="944"/>
    </row>
    <row r="7810" spans="2:4">
      <c r="B7810" s="944"/>
      <c r="C7810" s="944"/>
      <c r="D7810" s="944"/>
    </row>
    <row r="7811" spans="2:4">
      <c r="B7811" s="944"/>
      <c r="C7811" s="944"/>
      <c r="D7811" s="944"/>
    </row>
    <row r="7812" spans="2:4">
      <c r="B7812" s="944"/>
      <c r="C7812" s="944"/>
      <c r="D7812" s="944"/>
    </row>
    <row r="7813" spans="2:4">
      <c r="B7813" s="944"/>
      <c r="C7813" s="944"/>
      <c r="D7813" s="944"/>
    </row>
    <row r="7814" spans="2:4">
      <c r="B7814" s="944"/>
      <c r="C7814" s="944"/>
      <c r="D7814" s="944"/>
    </row>
    <row r="7815" spans="2:4">
      <c r="B7815" s="944"/>
      <c r="C7815" s="944"/>
      <c r="D7815" s="944"/>
    </row>
    <row r="7816" spans="2:4">
      <c r="B7816" s="944"/>
      <c r="C7816" s="944"/>
      <c r="D7816" s="944"/>
    </row>
    <row r="7817" spans="2:4">
      <c r="B7817" s="944"/>
      <c r="C7817" s="944"/>
      <c r="D7817" s="944"/>
    </row>
    <row r="7818" spans="2:4">
      <c r="B7818" s="944"/>
      <c r="C7818" s="944"/>
      <c r="D7818" s="944"/>
    </row>
    <row r="7819" spans="2:4">
      <c r="B7819" s="944"/>
      <c r="C7819" s="944"/>
      <c r="D7819" s="944"/>
    </row>
    <row r="7820" spans="2:4">
      <c r="B7820" s="944"/>
      <c r="C7820" s="944"/>
      <c r="D7820" s="944"/>
    </row>
    <row r="7821" spans="2:4">
      <c r="B7821" s="944"/>
      <c r="C7821" s="944"/>
      <c r="D7821" s="944"/>
    </row>
    <row r="7822" spans="2:4">
      <c r="B7822" s="944"/>
      <c r="C7822" s="944"/>
      <c r="D7822" s="944"/>
    </row>
    <row r="7823" spans="2:4">
      <c r="B7823" s="944"/>
      <c r="C7823" s="944"/>
      <c r="D7823" s="944"/>
    </row>
    <row r="7824" spans="2:4">
      <c r="B7824" s="944"/>
      <c r="C7824" s="944"/>
      <c r="D7824" s="944"/>
    </row>
    <row r="7825" spans="2:4">
      <c r="B7825" s="944"/>
      <c r="C7825" s="944"/>
      <c r="D7825" s="944"/>
    </row>
    <row r="7826" spans="2:4">
      <c r="B7826" s="944"/>
      <c r="C7826" s="944"/>
      <c r="D7826" s="944"/>
    </row>
    <row r="7827" spans="2:4">
      <c r="B7827" s="944"/>
      <c r="C7827" s="944"/>
      <c r="D7827" s="944"/>
    </row>
    <row r="7828" spans="2:4">
      <c r="B7828" s="944"/>
      <c r="C7828" s="944"/>
      <c r="D7828" s="944"/>
    </row>
    <row r="7829" spans="2:4">
      <c r="B7829" s="944"/>
      <c r="C7829" s="944"/>
      <c r="D7829" s="944"/>
    </row>
    <row r="7830" spans="2:4">
      <c r="B7830" s="944"/>
      <c r="C7830" s="944"/>
      <c r="D7830" s="944"/>
    </row>
    <row r="7831" spans="2:4">
      <c r="B7831" s="944"/>
      <c r="C7831" s="944"/>
      <c r="D7831" s="944"/>
    </row>
    <row r="7832" spans="2:4">
      <c r="B7832" s="944"/>
      <c r="C7832" s="944"/>
      <c r="D7832" s="944"/>
    </row>
    <row r="7833" spans="2:4">
      <c r="B7833" s="944"/>
      <c r="C7833" s="944"/>
      <c r="D7833" s="944"/>
    </row>
    <row r="7834" spans="2:4">
      <c r="B7834" s="944"/>
      <c r="C7834" s="944"/>
      <c r="D7834" s="944"/>
    </row>
    <row r="7835" spans="2:4">
      <c r="B7835" s="944"/>
      <c r="C7835" s="944"/>
      <c r="D7835" s="944"/>
    </row>
    <row r="7836" spans="2:4">
      <c r="B7836" s="944"/>
      <c r="C7836" s="944"/>
      <c r="D7836" s="944"/>
    </row>
    <row r="7837" spans="2:4">
      <c r="B7837" s="944"/>
      <c r="C7837" s="944"/>
      <c r="D7837" s="944"/>
    </row>
    <row r="7838" spans="2:4">
      <c r="B7838" s="944"/>
      <c r="C7838" s="944"/>
      <c r="D7838" s="944"/>
    </row>
    <row r="7839" spans="2:4">
      <c r="B7839" s="944"/>
      <c r="C7839" s="944"/>
      <c r="D7839" s="944"/>
    </row>
    <row r="7840" spans="2:4">
      <c r="B7840" s="944"/>
      <c r="C7840" s="944"/>
      <c r="D7840" s="944"/>
    </row>
    <row r="7841" spans="2:4">
      <c r="B7841" s="944"/>
      <c r="C7841" s="944"/>
      <c r="D7841" s="944"/>
    </row>
    <row r="7842" spans="2:4">
      <c r="B7842" s="944"/>
      <c r="C7842" s="944"/>
      <c r="D7842" s="944"/>
    </row>
    <row r="7843" spans="2:4">
      <c r="B7843" s="944"/>
      <c r="C7843" s="944"/>
      <c r="D7843" s="944"/>
    </row>
    <row r="7844" spans="2:4">
      <c r="B7844" s="944"/>
      <c r="C7844" s="944"/>
      <c r="D7844" s="944"/>
    </row>
    <row r="7845" spans="2:4">
      <c r="B7845" s="944"/>
      <c r="C7845" s="944"/>
      <c r="D7845" s="944"/>
    </row>
    <row r="7846" spans="2:4">
      <c r="B7846" s="944"/>
      <c r="C7846" s="944"/>
      <c r="D7846" s="944"/>
    </row>
    <row r="7847" spans="2:4">
      <c r="B7847" s="944"/>
      <c r="C7847" s="944"/>
      <c r="D7847" s="944"/>
    </row>
    <row r="7848" spans="2:4">
      <c r="B7848" s="944"/>
      <c r="C7848" s="944"/>
      <c r="D7848" s="944"/>
    </row>
    <row r="7849" spans="2:4">
      <c r="B7849" s="944"/>
      <c r="C7849" s="944"/>
      <c r="D7849" s="944"/>
    </row>
    <row r="7850" spans="2:4">
      <c r="B7850" s="944"/>
      <c r="C7850" s="944"/>
      <c r="D7850" s="944"/>
    </row>
    <row r="7851" spans="2:4">
      <c r="B7851" s="944"/>
      <c r="C7851" s="944"/>
      <c r="D7851" s="944"/>
    </row>
    <row r="7852" spans="2:4">
      <c r="B7852" s="944"/>
      <c r="C7852" s="944"/>
      <c r="D7852" s="944"/>
    </row>
    <row r="7853" spans="2:4">
      <c r="B7853" s="944"/>
      <c r="C7853" s="944"/>
      <c r="D7853" s="944"/>
    </row>
    <row r="7854" spans="2:4">
      <c r="B7854" s="944"/>
      <c r="C7854" s="944"/>
      <c r="D7854" s="944"/>
    </row>
    <row r="7855" spans="2:4">
      <c r="B7855" s="944"/>
      <c r="C7855" s="944"/>
      <c r="D7855" s="944"/>
    </row>
    <row r="7856" spans="2:4">
      <c r="B7856" s="944"/>
      <c r="C7856" s="944"/>
      <c r="D7856" s="944"/>
    </row>
    <row r="7857" spans="2:4">
      <c r="B7857" s="944"/>
      <c r="C7857" s="944"/>
      <c r="D7857" s="944"/>
    </row>
    <row r="7858" spans="2:4">
      <c r="B7858" s="944"/>
      <c r="C7858" s="944"/>
      <c r="D7858" s="944"/>
    </row>
    <row r="7859" spans="2:4">
      <c r="B7859" s="944"/>
      <c r="C7859" s="944"/>
      <c r="D7859" s="944"/>
    </row>
    <row r="7860" spans="2:4">
      <c r="B7860" s="944"/>
      <c r="C7860" s="944"/>
      <c r="D7860" s="944"/>
    </row>
    <row r="7861" spans="2:4">
      <c r="B7861" s="944"/>
      <c r="C7861" s="944"/>
      <c r="D7861" s="944"/>
    </row>
    <row r="7862" spans="2:4">
      <c r="B7862" s="944"/>
      <c r="C7862" s="944"/>
      <c r="D7862" s="944"/>
    </row>
    <row r="7863" spans="2:4">
      <c r="B7863" s="944"/>
      <c r="C7863" s="944"/>
      <c r="D7863" s="944"/>
    </row>
    <row r="7864" spans="2:4">
      <c r="B7864" s="944"/>
      <c r="C7864" s="944"/>
      <c r="D7864" s="944"/>
    </row>
    <row r="7865" spans="2:4">
      <c r="B7865" s="944"/>
      <c r="C7865" s="944"/>
      <c r="D7865" s="944"/>
    </row>
    <row r="7866" spans="2:4">
      <c r="B7866" s="944"/>
      <c r="C7866" s="944"/>
      <c r="D7866" s="944"/>
    </row>
    <row r="7867" spans="2:4">
      <c r="B7867" s="944"/>
      <c r="C7867" s="944"/>
      <c r="D7867" s="944"/>
    </row>
    <row r="7868" spans="2:4">
      <c r="B7868" s="944"/>
      <c r="C7868" s="944"/>
      <c r="D7868" s="944"/>
    </row>
    <row r="7869" spans="2:4">
      <c r="B7869" s="944"/>
      <c r="C7869" s="944"/>
      <c r="D7869" s="944"/>
    </row>
    <row r="7870" spans="2:4">
      <c r="B7870" s="944"/>
      <c r="C7870" s="944"/>
      <c r="D7870" s="944"/>
    </row>
    <row r="7871" spans="2:4">
      <c r="B7871" s="944"/>
      <c r="C7871" s="944"/>
      <c r="D7871" s="944"/>
    </row>
    <row r="7872" spans="2:4">
      <c r="B7872" s="944"/>
      <c r="C7872" s="944"/>
      <c r="D7872" s="944"/>
    </row>
    <row r="7873" spans="2:4">
      <c r="B7873" s="944"/>
      <c r="C7873" s="944"/>
      <c r="D7873" s="944"/>
    </row>
    <row r="7874" spans="2:4">
      <c r="B7874" s="944"/>
      <c r="C7874" s="944"/>
      <c r="D7874" s="944"/>
    </row>
    <row r="7875" spans="2:4">
      <c r="B7875" s="944"/>
      <c r="C7875" s="944"/>
      <c r="D7875" s="944"/>
    </row>
    <row r="7876" spans="2:4">
      <c r="B7876" s="944"/>
      <c r="C7876" s="944"/>
      <c r="D7876" s="944"/>
    </row>
    <row r="7877" spans="2:4">
      <c r="B7877" s="944"/>
      <c r="C7877" s="944"/>
      <c r="D7877" s="944"/>
    </row>
    <row r="7878" spans="2:4">
      <c r="B7878" s="944"/>
      <c r="C7878" s="944"/>
      <c r="D7878" s="944"/>
    </row>
    <row r="7879" spans="2:4">
      <c r="B7879" s="944"/>
      <c r="C7879" s="944"/>
      <c r="D7879" s="944"/>
    </row>
    <row r="7880" spans="2:4">
      <c r="B7880" s="944"/>
      <c r="C7880" s="944"/>
      <c r="D7880" s="944"/>
    </row>
    <row r="7881" spans="2:4">
      <c r="B7881" s="944"/>
      <c r="C7881" s="944"/>
      <c r="D7881" s="944"/>
    </row>
    <row r="7882" spans="2:4">
      <c r="B7882" s="944"/>
      <c r="C7882" s="944"/>
      <c r="D7882" s="944"/>
    </row>
    <row r="7883" spans="2:4">
      <c r="B7883" s="944"/>
      <c r="C7883" s="944"/>
      <c r="D7883" s="944"/>
    </row>
    <row r="7884" spans="2:4">
      <c r="B7884" s="944"/>
      <c r="C7884" s="944"/>
      <c r="D7884" s="944"/>
    </row>
    <row r="7885" spans="2:4">
      <c r="B7885" s="944"/>
      <c r="C7885" s="944"/>
      <c r="D7885" s="944"/>
    </row>
    <row r="7886" spans="2:4">
      <c r="B7886" s="944"/>
      <c r="C7886" s="944"/>
      <c r="D7886" s="944"/>
    </row>
    <row r="7887" spans="2:4">
      <c r="B7887" s="944"/>
      <c r="C7887" s="944"/>
      <c r="D7887" s="944"/>
    </row>
    <row r="7888" spans="2:4">
      <c r="B7888" s="944"/>
      <c r="C7888" s="944"/>
      <c r="D7888" s="944"/>
    </row>
    <row r="7889" spans="2:4">
      <c r="B7889" s="944"/>
      <c r="C7889" s="944"/>
      <c r="D7889" s="944"/>
    </row>
    <row r="7890" spans="2:4">
      <c r="B7890" s="944"/>
      <c r="C7890" s="944"/>
      <c r="D7890" s="944"/>
    </row>
    <row r="7891" spans="2:4">
      <c r="B7891" s="944"/>
      <c r="C7891" s="944"/>
      <c r="D7891" s="944"/>
    </row>
    <row r="7892" spans="2:4">
      <c r="B7892" s="944"/>
      <c r="C7892" s="944"/>
      <c r="D7892" s="944"/>
    </row>
    <row r="7893" spans="2:4">
      <c r="B7893" s="944"/>
      <c r="C7893" s="944"/>
      <c r="D7893" s="944"/>
    </row>
    <row r="7894" spans="2:4">
      <c r="B7894" s="944"/>
      <c r="C7894" s="944"/>
      <c r="D7894" s="944"/>
    </row>
    <row r="7895" spans="2:4">
      <c r="B7895" s="944"/>
      <c r="C7895" s="944"/>
      <c r="D7895" s="944"/>
    </row>
    <row r="7896" spans="2:4">
      <c r="B7896" s="944"/>
      <c r="C7896" s="944"/>
      <c r="D7896" s="944"/>
    </row>
    <row r="7897" spans="2:4">
      <c r="B7897" s="944"/>
      <c r="C7897" s="944"/>
      <c r="D7897" s="944"/>
    </row>
    <row r="7898" spans="2:4">
      <c r="B7898" s="944"/>
      <c r="C7898" s="944"/>
      <c r="D7898" s="944"/>
    </row>
    <row r="7899" spans="2:4">
      <c r="B7899" s="944"/>
      <c r="C7899" s="944"/>
      <c r="D7899" s="944"/>
    </row>
    <row r="7900" spans="2:4">
      <c r="B7900" s="944"/>
      <c r="C7900" s="944"/>
      <c r="D7900" s="944"/>
    </row>
    <row r="7901" spans="2:4">
      <c r="B7901" s="944"/>
      <c r="C7901" s="944"/>
      <c r="D7901" s="944"/>
    </row>
    <row r="7902" spans="2:4">
      <c r="B7902" s="944"/>
      <c r="C7902" s="944"/>
      <c r="D7902" s="944"/>
    </row>
    <row r="7903" spans="2:4">
      <c r="B7903" s="944"/>
      <c r="C7903" s="944"/>
      <c r="D7903" s="944"/>
    </row>
    <row r="7904" spans="2:4">
      <c r="B7904" s="944"/>
      <c r="C7904" s="944"/>
      <c r="D7904" s="944"/>
    </row>
    <row r="7905" spans="2:4">
      <c r="B7905" s="944"/>
      <c r="C7905" s="944"/>
      <c r="D7905" s="944"/>
    </row>
    <row r="7906" spans="2:4">
      <c r="B7906" s="944"/>
      <c r="C7906" s="944"/>
      <c r="D7906" s="944"/>
    </row>
    <row r="7907" spans="2:4">
      <c r="B7907" s="944"/>
      <c r="C7907" s="944"/>
      <c r="D7907" s="944"/>
    </row>
    <row r="7908" spans="2:4">
      <c r="B7908" s="944"/>
      <c r="C7908" s="944"/>
      <c r="D7908" s="944"/>
    </row>
    <row r="7909" spans="2:4">
      <c r="B7909" s="944"/>
      <c r="C7909" s="944"/>
      <c r="D7909" s="944"/>
    </row>
    <row r="7910" spans="2:4">
      <c r="B7910" s="944"/>
      <c r="C7910" s="944"/>
      <c r="D7910" s="944"/>
    </row>
    <row r="7911" spans="2:4">
      <c r="B7911" s="944"/>
      <c r="C7911" s="944"/>
      <c r="D7911" s="944"/>
    </row>
    <row r="7912" spans="2:4">
      <c r="B7912" s="944"/>
      <c r="C7912" s="944"/>
      <c r="D7912" s="944"/>
    </row>
    <row r="7913" spans="2:4">
      <c r="B7913" s="944"/>
      <c r="C7913" s="944"/>
      <c r="D7913" s="944"/>
    </row>
    <row r="7914" spans="2:4">
      <c r="B7914" s="944"/>
      <c r="C7914" s="944"/>
      <c r="D7914" s="944"/>
    </row>
    <row r="7915" spans="2:4">
      <c r="B7915" s="944"/>
      <c r="C7915" s="944"/>
      <c r="D7915" s="944"/>
    </row>
    <row r="7916" spans="2:4">
      <c r="B7916" s="944"/>
      <c r="C7916" s="944"/>
      <c r="D7916" s="944"/>
    </row>
    <row r="7917" spans="2:4">
      <c r="B7917" s="944"/>
      <c r="C7917" s="944"/>
      <c r="D7917" s="944"/>
    </row>
    <row r="7918" spans="2:4">
      <c r="B7918" s="944"/>
      <c r="C7918" s="944"/>
      <c r="D7918" s="944"/>
    </row>
    <row r="7919" spans="2:4">
      <c r="B7919" s="944"/>
      <c r="C7919" s="944"/>
      <c r="D7919" s="944"/>
    </row>
    <row r="7920" spans="2:4">
      <c r="B7920" s="944"/>
      <c r="C7920" s="944"/>
      <c r="D7920" s="944"/>
    </row>
    <row r="7921" spans="2:4">
      <c r="B7921" s="944"/>
      <c r="C7921" s="944"/>
      <c r="D7921" s="944"/>
    </row>
    <row r="7922" spans="2:4">
      <c r="B7922" s="944"/>
      <c r="C7922" s="944"/>
      <c r="D7922" s="944"/>
    </row>
    <row r="7923" spans="2:4">
      <c r="B7923" s="944"/>
      <c r="C7923" s="944"/>
      <c r="D7923" s="944"/>
    </row>
    <row r="7924" spans="2:4">
      <c r="B7924" s="944"/>
      <c r="C7924" s="944"/>
      <c r="D7924" s="944"/>
    </row>
    <row r="7925" spans="2:4">
      <c r="B7925" s="944"/>
      <c r="C7925" s="944"/>
      <c r="D7925" s="944"/>
    </row>
    <row r="7926" spans="2:4">
      <c r="B7926" s="944"/>
      <c r="C7926" s="944"/>
      <c r="D7926" s="944"/>
    </row>
    <row r="7927" spans="2:4">
      <c r="B7927" s="944"/>
      <c r="C7927" s="944"/>
      <c r="D7927" s="944"/>
    </row>
    <row r="7928" spans="2:4">
      <c r="B7928" s="944"/>
      <c r="C7928" s="944"/>
      <c r="D7928" s="944"/>
    </row>
    <row r="7929" spans="2:4">
      <c r="B7929" s="944"/>
      <c r="C7929" s="944"/>
      <c r="D7929" s="944"/>
    </row>
    <row r="7930" spans="2:4">
      <c r="B7930" s="944"/>
      <c r="C7930" s="944"/>
      <c r="D7930" s="944"/>
    </row>
    <row r="7931" spans="2:4">
      <c r="B7931" s="944"/>
      <c r="C7931" s="944"/>
      <c r="D7931" s="944"/>
    </row>
    <row r="7932" spans="2:4">
      <c r="B7932" s="944"/>
      <c r="C7932" s="944"/>
      <c r="D7932" s="944"/>
    </row>
    <row r="7933" spans="2:4">
      <c r="B7933" s="944"/>
      <c r="C7933" s="944"/>
      <c r="D7933" s="944"/>
    </row>
    <row r="7934" spans="2:4">
      <c r="B7934" s="944"/>
      <c r="C7934" s="944"/>
      <c r="D7934" s="944"/>
    </row>
    <row r="7935" spans="2:4">
      <c r="B7935" s="944"/>
      <c r="C7935" s="944"/>
      <c r="D7935" s="944"/>
    </row>
    <row r="7936" spans="2:4">
      <c r="B7936" s="944"/>
      <c r="C7936" s="944"/>
      <c r="D7936" s="944"/>
    </row>
    <row r="7937" spans="2:4">
      <c r="B7937" s="944"/>
      <c r="C7937" s="944"/>
      <c r="D7937" s="944"/>
    </row>
    <row r="7938" spans="2:4">
      <c r="B7938" s="944"/>
      <c r="C7938" s="944"/>
      <c r="D7938" s="944"/>
    </row>
    <row r="7939" spans="2:4">
      <c r="B7939" s="944"/>
      <c r="C7939" s="944"/>
      <c r="D7939" s="944"/>
    </row>
    <row r="7940" spans="2:4">
      <c r="B7940" s="944"/>
      <c r="C7940" s="944"/>
      <c r="D7940" s="944"/>
    </row>
    <row r="7941" spans="2:4">
      <c r="B7941" s="944"/>
      <c r="C7941" s="944"/>
      <c r="D7941" s="944"/>
    </row>
    <row r="7942" spans="2:4">
      <c r="B7942" s="944"/>
      <c r="C7942" s="944"/>
      <c r="D7942" s="944"/>
    </row>
    <row r="7943" spans="2:4">
      <c r="B7943" s="944"/>
      <c r="C7943" s="944"/>
      <c r="D7943" s="944"/>
    </row>
    <row r="7944" spans="2:4">
      <c r="B7944" s="944"/>
      <c r="C7944" s="944"/>
      <c r="D7944" s="944"/>
    </row>
    <row r="7945" spans="2:4">
      <c r="B7945" s="944"/>
      <c r="C7945" s="944"/>
      <c r="D7945" s="944"/>
    </row>
    <row r="7946" spans="2:4">
      <c r="B7946" s="944"/>
      <c r="C7946" s="944"/>
      <c r="D7946" s="944"/>
    </row>
    <row r="7947" spans="2:4">
      <c r="B7947" s="944"/>
      <c r="C7947" s="944"/>
      <c r="D7947" s="944"/>
    </row>
    <row r="7948" spans="2:4">
      <c r="B7948" s="944"/>
      <c r="C7948" s="944"/>
      <c r="D7948" s="944"/>
    </row>
    <row r="7949" spans="2:4">
      <c r="B7949" s="944"/>
      <c r="C7949" s="944"/>
      <c r="D7949" s="944"/>
    </row>
    <row r="7950" spans="2:4">
      <c r="B7950" s="944"/>
      <c r="C7950" s="944"/>
      <c r="D7950" s="944"/>
    </row>
    <row r="7951" spans="2:4">
      <c r="B7951" s="944"/>
      <c r="C7951" s="944"/>
      <c r="D7951" s="944"/>
    </row>
    <row r="7952" spans="2:4">
      <c r="B7952" s="944"/>
      <c r="C7952" s="944"/>
      <c r="D7952" s="944"/>
    </row>
    <row r="7953" spans="2:4">
      <c r="B7953" s="944"/>
      <c r="C7953" s="944"/>
      <c r="D7953" s="944"/>
    </row>
    <row r="7954" spans="2:4">
      <c r="B7954" s="944"/>
      <c r="C7954" s="944"/>
      <c r="D7954" s="944"/>
    </row>
    <row r="7955" spans="2:4">
      <c r="B7955" s="944"/>
      <c r="C7955" s="944"/>
      <c r="D7955" s="944"/>
    </row>
    <row r="7956" spans="2:4">
      <c r="B7956" s="944"/>
      <c r="C7956" s="944"/>
      <c r="D7956" s="944"/>
    </row>
    <row r="7957" spans="2:4">
      <c r="B7957" s="944"/>
      <c r="C7957" s="944"/>
      <c r="D7957" s="944"/>
    </row>
    <row r="7958" spans="2:4">
      <c r="B7958" s="944"/>
      <c r="C7958" s="944"/>
      <c r="D7958" s="944"/>
    </row>
    <row r="7959" spans="2:4">
      <c r="B7959" s="944"/>
      <c r="C7959" s="944"/>
      <c r="D7959" s="944"/>
    </row>
    <row r="7960" spans="2:4">
      <c r="B7960" s="944"/>
      <c r="C7960" s="944"/>
      <c r="D7960" s="944"/>
    </row>
    <row r="7961" spans="2:4">
      <c r="B7961" s="944"/>
      <c r="C7961" s="944"/>
      <c r="D7961" s="944"/>
    </row>
    <row r="7962" spans="2:4">
      <c r="B7962" s="944"/>
      <c r="C7962" s="944"/>
      <c r="D7962" s="944"/>
    </row>
    <row r="7963" spans="2:4">
      <c r="B7963" s="944"/>
      <c r="C7963" s="944"/>
      <c r="D7963" s="944"/>
    </row>
    <row r="7964" spans="2:4">
      <c r="B7964" s="944"/>
      <c r="C7964" s="944"/>
      <c r="D7964" s="944"/>
    </row>
    <row r="7965" spans="2:4">
      <c r="B7965" s="944"/>
      <c r="C7965" s="944"/>
      <c r="D7965" s="944"/>
    </row>
    <row r="7966" spans="2:4">
      <c r="B7966" s="944"/>
      <c r="C7966" s="944"/>
      <c r="D7966" s="944"/>
    </row>
    <row r="7967" spans="2:4">
      <c r="B7967" s="944"/>
      <c r="C7967" s="944"/>
      <c r="D7967" s="944"/>
    </row>
    <row r="7968" spans="2:4">
      <c r="B7968" s="944"/>
      <c r="C7968" s="944"/>
      <c r="D7968" s="944"/>
    </row>
    <row r="7969" spans="2:4">
      <c r="B7969" s="944"/>
      <c r="C7969" s="944"/>
      <c r="D7969" s="944"/>
    </row>
    <row r="7970" spans="2:4">
      <c r="B7970" s="944"/>
      <c r="C7970" s="944"/>
      <c r="D7970" s="944"/>
    </row>
    <row r="7971" spans="2:4">
      <c r="B7971" s="944"/>
      <c r="C7971" s="944"/>
      <c r="D7971" s="944"/>
    </row>
    <row r="7972" spans="2:4">
      <c r="B7972" s="944"/>
      <c r="C7972" s="944"/>
      <c r="D7972" s="944"/>
    </row>
    <row r="7973" spans="2:4">
      <c r="B7973" s="944"/>
      <c r="C7973" s="944"/>
      <c r="D7973" s="944"/>
    </row>
    <row r="7974" spans="2:4">
      <c r="B7974" s="944"/>
      <c r="C7974" s="944"/>
      <c r="D7974" s="944"/>
    </row>
    <row r="7975" spans="2:4">
      <c r="B7975" s="944"/>
      <c r="C7975" s="944"/>
      <c r="D7975" s="944"/>
    </row>
    <row r="7976" spans="2:4">
      <c r="B7976" s="944"/>
      <c r="C7976" s="944"/>
      <c r="D7976" s="944"/>
    </row>
    <row r="7977" spans="2:4">
      <c r="B7977" s="944"/>
      <c r="C7977" s="944"/>
      <c r="D7977" s="944"/>
    </row>
    <row r="7978" spans="2:4">
      <c r="B7978" s="944"/>
      <c r="C7978" s="944"/>
      <c r="D7978" s="944"/>
    </row>
    <row r="7979" spans="2:4">
      <c r="B7979" s="944"/>
      <c r="C7979" s="944"/>
      <c r="D7979" s="944"/>
    </row>
    <row r="7980" spans="2:4">
      <c r="B7980" s="944"/>
      <c r="C7980" s="944"/>
      <c r="D7980" s="944"/>
    </row>
    <row r="7981" spans="2:4">
      <c r="B7981" s="944"/>
      <c r="C7981" s="944"/>
      <c r="D7981" s="944"/>
    </row>
    <row r="7982" spans="2:4">
      <c r="B7982" s="944"/>
      <c r="C7982" s="944"/>
      <c r="D7982" s="944"/>
    </row>
    <row r="7983" spans="2:4">
      <c r="B7983" s="944"/>
      <c r="C7983" s="944"/>
      <c r="D7983" s="944"/>
    </row>
    <row r="7984" spans="2:4">
      <c r="B7984" s="944"/>
      <c r="C7984" s="944"/>
      <c r="D7984" s="944"/>
    </row>
    <row r="7985" spans="2:4">
      <c r="B7985" s="944"/>
      <c r="C7985" s="944"/>
      <c r="D7985" s="944"/>
    </row>
    <row r="7986" spans="2:4">
      <c r="B7986" s="944"/>
      <c r="C7986" s="944"/>
      <c r="D7986" s="944"/>
    </row>
    <row r="7987" spans="2:4">
      <c r="B7987" s="944"/>
      <c r="C7987" s="944"/>
      <c r="D7987" s="944"/>
    </row>
    <row r="7988" spans="2:4">
      <c r="B7988" s="944"/>
      <c r="C7988" s="944"/>
      <c r="D7988" s="944"/>
    </row>
    <row r="7989" spans="2:4">
      <c r="B7989" s="944"/>
      <c r="C7989" s="944"/>
      <c r="D7989" s="944"/>
    </row>
    <row r="7990" spans="2:4">
      <c r="B7990" s="944"/>
      <c r="C7990" s="944"/>
      <c r="D7990" s="944"/>
    </row>
    <row r="7991" spans="2:4">
      <c r="B7991" s="944"/>
      <c r="C7991" s="944"/>
      <c r="D7991" s="944"/>
    </row>
    <row r="7992" spans="2:4">
      <c r="B7992" s="944"/>
      <c r="C7992" s="944"/>
      <c r="D7992" s="944"/>
    </row>
    <row r="7993" spans="2:4">
      <c r="B7993" s="944"/>
      <c r="C7993" s="944"/>
      <c r="D7993" s="944"/>
    </row>
    <row r="7994" spans="2:4">
      <c r="B7994" s="944"/>
      <c r="C7994" s="944"/>
      <c r="D7994" s="944"/>
    </row>
    <row r="7995" spans="2:4">
      <c r="B7995" s="944"/>
      <c r="C7995" s="944"/>
      <c r="D7995" s="944"/>
    </row>
    <row r="7996" spans="2:4">
      <c r="B7996" s="944"/>
      <c r="C7996" s="944"/>
      <c r="D7996" s="944"/>
    </row>
    <row r="7997" spans="2:4">
      <c r="B7997" s="944"/>
      <c r="C7997" s="944"/>
      <c r="D7997" s="944"/>
    </row>
    <row r="7998" spans="2:4">
      <c r="B7998" s="944"/>
      <c r="C7998" s="944"/>
      <c r="D7998" s="944"/>
    </row>
    <row r="7999" spans="2:4">
      <c r="B7999" s="944"/>
      <c r="C7999" s="944"/>
      <c r="D7999" s="944"/>
    </row>
    <row r="8000" spans="2:4">
      <c r="B8000" s="944"/>
      <c r="C8000" s="944"/>
      <c r="D8000" s="944"/>
    </row>
    <row r="8001" spans="2:4">
      <c r="B8001" s="944"/>
      <c r="C8001" s="944"/>
      <c r="D8001" s="944"/>
    </row>
    <row r="8002" spans="2:4">
      <c r="B8002" s="944"/>
      <c r="C8002" s="944"/>
      <c r="D8002" s="944"/>
    </row>
    <row r="8003" spans="2:4">
      <c r="B8003" s="944"/>
      <c r="C8003" s="944"/>
      <c r="D8003" s="944"/>
    </row>
    <row r="8004" spans="2:4">
      <c r="B8004" s="944"/>
      <c r="C8004" s="944"/>
      <c r="D8004" s="944"/>
    </row>
    <row r="8005" spans="2:4">
      <c r="B8005" s="944"/>
      <c r="C8005" s="944"/>
      <c r="D8005" s="944"/>
    </row>
    <row r="8006" spans="2:4">
      <c r="B8006" s="944"/>
      <c r="C8006" s="944"/>
      <c r="D8006" s="944"/>
    </row>
    <row r="8007" spans="2:4">
      <c r="B8007" s="944"/>
      <c r="C8007" s="944"/>
      <c r="D8007" s="944"/>
    </row>
    <row r="8008" spans="2:4">
      <c r="B8008" s="944"/>
      <c r="C8008" s="944"/>
      <c r="D8008" s="944"/>
    </row>
    <row r="8009" spans="2:4">
      <c r="B8009" s="944"/>
      <c r="C8009" s="944"/>
      <c r="D8009" s="944"/>
    </row>
    <row r="8010" spans="2:4">
      <c r="B8010" s="944"/>
      <c r="C8010" s="944"/>
      <c r="D8010" s="944"/>
    </row>
    <row r="8011" spans="2:4">
      <c r="B8011" s="944"/>
      <c r="C8011" s="944"/>
      <c r="D8011" s="944"/>
    </row>
    <row r="8012" spans="2:4">
      <c r="B8012" s="944"/>
      <c r="C8012" s="944"/>
      <c r="D8012" s="944"/>
    </row>
    <row r="8013" spans="2:4">
      <c r="B8013" s="944"/>
      <c r="C8013" s="944"/>
      <c r="D8013" s="944"/>
    </row>
    <row r="8014" spans="2:4">
      <c r="B8014" s="944"/>
      <c r="C8014" s="944"/>
      <c r="D8014" s="944"/>
    </row>
    <row r="8015" spans="2:4">
      <c r="B8015" s="944"/>
      <c r="C8015" s="944"/>
      <c r="D8015" s="944"/>
    </row>
    <row r="8016" spans="2:4">
      <c r="B8016" s="944"/>
      <c r="C8016" s="944"/>
      <c r="D8016" s="944"/>
    </row>
    <row r="8017" spans="2:4">
      <c r="B8017" s="944"/>
      <c r="C8017" s="944"/>
      <c r="D8017" s="944"/>
    </row>
    <row r="8018" spans="2:4">
      <c r="B8018" s="944"/>
      <c r="C8018" s="944"/>
      <c r="D8018" s="944"/>
    </row>
    <row r="8019" spans="2:4">
      <c r="B8019" s="944"/>
      <c r="C8019" s="944"/>
      <c r="D8019" s="944"/>
    </row>
    <row r="8020" spans="2:4">
      <c r="B8020" s="944"/>
      <c r="C8020" s="944"/>
      <c r="D8020" s="944"/>
    </row>
    <row r="8021" spans="2:4">
      <c r="B8021" s="944"/>
      <c r="C8021" s="944"/>
      <c r="D8021" s="944"/>
    </row>
    <row r="8022" spans="2:4">
      <c r="B8022" s="944"/>
      <c r="C8022" s="944"/>
      <c r="D8022" s="944"/>
    </row>
    <row r="8023" spans="2:4">
      <c r="B8023" s="944"/>
      <c r="C8023" s="944"/>
      <c r="D8023" s="944"/>
    </row>
    <row r="8024" spans="2:4">
      <c r="B8024" s="944"/>
      <c r="C8024" s="944"/>
      <c r="D8024" s="944"/>
    </row>
    <row r="8025" spans="2:4">
      <c r="B8025" s="944"/>
      <c r="C8025" s="944"/>
      <c r="D8025" s="944"/>
    </row>
    <row r="8026" spans="2:4">
      <c r="B8026" s="944"/>
      <c r="C8026" s="944"/>
      <c r="D8026" s="944"/>
    </row>
    <row r="8027" spans="2:4">
      <c r="B8027" s="944"/>
      <c r="C8027" s="944"/>
      <c r="D8027" s="944"/>
    </row>
    <row r="8028" spans="2:4">
      <c r="B8028" s="944"/>
      <c r="C8028" s="944"/>
      <c r="D8028" s="944"/>
    </row>
    <row r="8029" spans="2:4">
      <c r="B8029" s="944"/>
      <c r="C8029" s="944"/>
      <c r="D8029" s="944"/>
    </row>
    <row r="8030" spans="2:4">
      <c r="B8030" s="944"/>
      <c r="C8030" s="944"/>
      <c r="D8030" s="944"/>
    </row>
    <row r="8031" spans="2:4">
      <c r="B8031" s="944"/>
      <c r="C8031" s="944"/>
      <c r="D8031" s="944"/>
    </row>
    <row r="8032" spans="2:4">
      <c r="B8032" s="944"/>
      <c r="C8032" s="944"/>
      <c r="D8032" s="944"/>
    </row>
    <row r="8033" spans="2:4">
      <c r="B8033" s="944"/>
      <c r="C8033" s="944"/>
      <c r="D8033" s="944"/>
    </row>
    <row r="8034" spans="2:4">
      <c r="B8034" s="944"/>
      <c r="C8034" s="944"/>
      <c r="D8034" s="944"/>
    </row>
    <row r="8035" spans="2:4">
      <c r="B8035" s="944"/>
      <c r="C8035" s="944"/>
      <c r="D8035" s="944"/>
    </row>
    <row r="8036" spans="2:4">
      <c r="B8036" s="944"/>
      <c r="C8036" s="944"/>
      <c r="D8036" s="944"/>
    </row>
    <row r="8037" spans="2:4">
      <c r="B8037" s="944"/>
      <c r="C8037" s="944"/>
      <c r="D8037" s="944"/>
    </row>
    <row r="8038" spans="2:4">
      <c r="B8038" s="944"/>
      <c r="C8038" s="944"/>
      <c r="D8038" s="944"/>
    </row>
    <row r="8039" spans="2:4">
      <c r="B8039" s="944"/>
      <c r="C8039" s="944"/>
      <c r="D8039" s="944"/>
    </row>
    <row r="8040" spans="2:4">
      <c r="B8040" s="944"/>
      <c r="C8040" s="944"/>
      <c r="D8040" s="944"/>
    </row>
    <row r="8041" spans="2:4">
      <c r="B8041" s="944"/>
      <c r="C8041" s="944"/>
      <c r="D8041" s="944"/>
    </row>
    <row r="8042" spans="2:4">
      <c r="B8042" s="944"/>
      <c r="C8042" s="944"/>
      <c r="D8042" s="944"/>
    </row>
    <row r="8043" spans="2:4">
      <c r="B8043" s="944"/>
      <c r="C8043" s="944"/>
      <c r="D8043" s="944"/>
    </row>
    <row r="8044" spans="2:4">
      <c r="B8044" s="944"/>
      <c r="C8044" s="944"/>
      <c r="D8044" s="944"/>
    </row>
    <row r="8045" spans="2:4">
      <c r="B8045" s="944"/>
      <c r="C8045" s="944"/>
      <c r="D8045" s="944"/>
    </row>
    <row r="8046" spans="2:4">
      <c r="B8046" s="944"/>
      <c r="C8046" s="944"/>
      <c r="D8046" s="944"/>
    </row>
    <row r="8047" spans="2:4">
      <c r="B8047" s="944"/>
      <c r="C8047" s="944"/>
      <c r="D8047" s="944"/>
    </row>
    <row r="8048" spans="2:4">
      <c r="B8048" s="944"/>
      <c r="C8048" s="944"/>
      <c r="D8048" s="944"/>
    </row>
    <row r="8049" spans="2:4">
      <c r="B8049" s="944"/>
      <c r="C8049" s="944"/>
      <c r="D8049" s="944"/>
    </row>
    <row r="8050" spans="2:4">
      <c r="B8050" s="944"/>
      <c r="C8050" s="944"/>
      <c r="D8050" s="944"/>
    </row>
    <row r="8051" spans="2:4">
      <c r="B8051" s="944"/>
      <c r="C8051" s="944"/>
      <c r="D8051" s="944"/>
    </row>
    <row r="8052" spans="2:4">
      <c r="B8052" s="944"/>
      <c r="C8052" s="944"/>
      <c r="D8052" s="944"/>
    </row>
    <row r="8053" spans="2:4">
      <c r="B8053" s="944"/>
      <c r="C8053" s="944"/>
      <c r="D8053" s="944"/>
    </row>
    <row r="8054" spans="2:4">
      <c r="B8054" s="944"/>
      <c r="C8054" s="944"/>
      <c r="D8054" s="944"/>
    </row>
    <row r="8055" spans="2:4">
      <c r="B8055" s="944"/>
      <c r="C8055" s="944"/>
      <c r="D8055" s="944"/>
    </row>
    <row r="8056" spans="2:4">
      <c r="B8056" s="944"/>
      <c r="C8056" s="944"/>
      <c r="D8056" s="944"/>
    </row>
    <row r="8057" spans="2:4">
      <c r="B8057" s="944"/>
      <c r="C8057" s="944"/>
      <c r="D8057" s="944"/>
    </row>
    <row r="8058" spans="2:4">
      <c r="B8058" s="944"/>
      <c r="C8058" s="944"/>
      <c r="D8058" s="944"/>
    </row>
    <row r="8059" spans="2:4">
      <c r="B8059" s="944"/>
      <c r="C8059" s="944"/>
      <c r="D8059" s="944"/>
    </row>
    <row r="8060" spans="2:4">
      <c r="B8060" s="944"/>
      <c r="C8060" s="944"/>
      <c r="D8060" s="944"/>
    </row>
    <row r="8061" spans="2:4">
      <c r="B8061" s="944"/>
      <c r="C8061" s="944"/>
      <c r="D8061" s="944"/>
    </row>
    <row r="8062" spans="2:4">
      <c r="B8062" s="944"/>
      <c r="C8062" s="944"/>
      <c r="D8062" s="944"/>
    </row>
    <row r="8063" spans="2:4">
      <c r="B8063" s="944"/>
      <c r="C8063" s="944"/>
      <c r="D8063" s="944"/>
    </row>
    <row r="8064" spans="2:4">
      <c r="B8064" s="944"/>
      <c r="C8064" s="944"/>
      <c r="D8064" s="944"/>
    </row>
    <row r="8065" spans="2:4">
      <c r="B8065" s="944"/>
      <c r="C8065" s="944"/>
      <c r="D8065" s="944"/>
    </row>
    <row r="8066" spans="2:4">
      <c r="B8066" s="944"/>
      <c r="C8066" s="944"/>
      <c r="D8066" s="944"/>
    </row>
    <row r="8067" spans="2:4">
      <c r="B8067" s="944"/>
      <c r="C8067" s="944"/>
      <c r="D8067" s="944"/>
    </row>
    <row r="8068" spans="2:4">
      <c r="B8068" s="944"/>
      <c r="C8068" s="944"/>
      <c r="D8068" s="944"/>
    </row>
    <row r="8069" spans="2:4">
      <c r="B8069" s="944"/>
      <c r="C8069" s="944"/>
      <c r="D8069" s="944"/>
    </row>
    <row r="8070" spans="2:4">
      <c r="B8070" s="944"/>
      <c r="C8070" s="944"/>
      <c r="D8070" s="944"/>
    </row>
    <row r="8071" spans="2:4">
      <c r="B8071" s="944"/>
      <c r="C8071" s="944"/>
      <c r="D8071" s="944"/>
    </row>
    <row r="8072" spans="2:4">
      <c r="B8072" s="944"/>
      <c r="C8072" s="944"/>
      <c r="D8072" s="944"/>
    </row>
    <row r="8073" spans="2:4">
      <c r="B8073" s="944"/>
      <c r="C8073" s="944"/>
      <c r="D8073" s="944"/>
    </row>
    <row r="8074" spans="2:4">
      <c r="B8074" s="944"/>
      <c r="C8074" s="944"/>
      <c r="D8074" s="944"/>
    </row>
    <row r="8075" spans="2:4">
      <c r="B8075" s="944"/>
      <c r="C8075" s="944"/>
      <c r="D8075" s="944"/>
    </row>
    <row r="8076" spans="2:4">
      <c r="B8076" s="944"/>
      <c r="C8076" s="944"/>
      <c r="D8076" s="944"/>
    </row>
    <row r="8077" spans="2:4">
      <c r="B8077" s="944"/>
      <c r="C8077" s="944"/>
      <c r="D8077" s="944"/>
    </row>
    <row r="8078" spans="2:4">
      <c r="B8078" s="944"/>
      <c r="C8078" s="944"/>
      <c r="D8078" s="944"/>
    </row>
    <row r="8079" spans="2:4">
      <c r="B8079" s="944"/>
      <c r="C8079" s="944"/>
      <c r="D8079" s="944"/>
    </row>
    <row r="8080" spans="2:4">
      <c r="B8080" s="944"/>
      <c r="C8080" s="944"/>
      <c r="D8080" s="944"/>
    </row>
    <row r="8081" spans="2:4">
      <c r="B8081" s="944"/>
      <c r="C8081" s="944"/>
      <c r="D8081" s="944"/>
    </row>
    <row r="8082" spans="2:4">
      <c r="B8082" s="944"/>
      <c r="C8082" s="944"/>
      <c r="D8082" s="944"/>
    </row>
    <row r="8083" spans="2:4">
      <c r="B8083" s="944"/>
      <c r="C8083" s="944"/>
      <c r="D8083" s="944"/>
    </row>
    <row r="8084" spans="2:4">
      <c r="B8084" s="944"/>
      <c r="C8084" s="944"/>
      <c r="D8084" s="944"/>
    </row>
    <row r="8085" spans="2:4">
      <c r="B8085" s="944"/>
      <c r="C8085" s="944"/>
      <c r="D8085" s="944"/>
    </row>
    <row r="8086" spans="2:4">
      <c r="B8086" s="944"/>
      <c r="C8086" s="944"/>
      <c r="D8086" s="944"/>
    </row>
    <row r="8087" spans="2:4">
      <c r="B8087" s="944"/>
      <c r="C8087" s="944"/>
      <c r="D8087" s="944"/>
    </row>
    <row r="8088" spans="2:4">
      <c r="B8088" s="944"/>
      <c r="C8088" s="944"/>
      <c r="D8088" s="944"/>
    </row>
    <row r="8089" spans="2:4">
      <c r="B8089" s="944"/>
      <c r="C8089" s="944"/>
      <c r="D8089" s="944"/>
    </row>
    <row r="8090" spans="2:4">
      <c r="B8090" s="944"/>
      <c r="C8090" s="944"/>
      <c r="D8090" s="944"/>
    </row>
    <row r="8091" spans="2:4">
      <c r="B8091" s="944"/>
      <c r="C8091" s="944"/>
      <c r="D8091" s="944"/>
    </row>
    <row r="8092" spans="2:4">
      <c r="B8092" s="944"/>
      <c r="C8092" s="944"/>
      <c r="D8092" s="944"/>
    </row>
    <row r="8093" spans="2:4">
      <c r="B8093" s="944"/>
      <c r="C8093" s="944"/>
      <c r="D8093" s="944"/>
    </row>
    <row r="8094" spans="2:4">
      <c r="B8094" s="944"/>
      <c r="C8094" s="944"/>
      <c r="D8094" s="944"/>
    </row>
    <row r="8095" spans="2:4">
      <c r="B8095" s="944"/>
      <c r="C8095" s="944"/>
      <c r="D8095" s="944"/>
    </row>
    <row r="8096" spans="2:4">
      <c r="B8096" s="944"/>
      <c r="C8096" s="944"/>
      <c r="D8096" s="944"/>
    </row>
    <row r="8097" spans="2:4">
      <c r="B8097" s="944"/>
      <c r="C8097" s="944"/>
      <c r="D8097" s="944"/>
    </row>
    <row r="8098" spans="2:4">
      <c r="B8098" s="944"/>
      <c r="C8098" s="944"/>
      <c r="D8098" s="944"/>
    </row>
    <row r="8099" spans="2:4">
      <c r="B8099" s="944"/>
      <c r="C8099" s="944"/>
      <c r="D8099" s="944"/>
    </row>
    <row r="8100" spans="2:4">
      <c r="B8100" s="944"/>
      <c r="C8100" s="944"/>
      <c r="D8100" s="944"/>
    </row>
    <row r="8101" spans="2:4">
      <c r="B8101" s="944"/>
      <c r="C8101" s="944"/>
      <c r="D8101" s="944"/>
    </row>
    <row r="8102" spans="2:4">
      <c r="B8102" s="944"/>
      <c r="C8102" s="944"/>
      <c r="D8102" s="944"/>
    </row>
    <row r="8103" spans="2:4">
      <c r="B8103" s="944"/>
      <c r="C8103" s="944"/>
      <c r="D8103" s="944"/>
    </row>
    <row r="8104" spans="2:4">
      <c r="B8104" s="944"/>
      <c r="C8104" s="944"/>
      <c r="D8104" s="944"/>
    </row>
    <row r="8105" spans="2:4">
      <c r="B8105" s="944"/>
      <c r="C8105" s="944"/>
      <c r="D8105" s="944"/>
    </row>
    <row r="8106" spans="2:4">
      <c r="B8106" s="944"/>
      <c r="C8106" s="944"/>
      <c r="D8106" s="944"/>
    </row>
    <row r="8107" spans="2:4">
      <c r="B8107" s="944"/>
      <c r="C8107" s="944"/>
      <c r="D8107" s="944"/>
    </row>
    <row r="8108" spans="2:4">
      <c r="B8108" s="944"/>
      <c r="C8108" s="944"/>
      <c r="D8108" s="944"/>
    </row>
    <row r="8109" spans="2:4">
      <c r="B8109" s="944"/>
      <c r="C8109" s="944"/>
      <c r="D8109" s="944"/>
    </row>
    <row r="8110" spans="2:4">
      <c r="B8110" s="944"/>
      <c r="C8110" s="944"/>
      <c r="D8110" s="944"/>
    </row>
    <row r="8111" spans="2:4">
      <c r="B8111" s="944"/>
      <c r="C8111" s="944"/>
      <c r="D8111" s="944"/>
    </row>
    <row r="8112" spans="2:4">
      <c r="B8112" s="944"/>
      <c r="C8112" s="944"/>
      <c r="D8112" s="944"/>
    </row>
    <row r="8113" spans="2:4">
      <c r="B8113" s="944"/>
      <c r="C8113" s="944"/>
      <c r="D8113" s="944"/>
    </row>
    <row r="8114" spans="2:4">
      <c r="B8114" s="944"/>
      <c r="C8114" s="944"/>
      <c r="D8114" s="944"/>
    </row>
    <row r="8115" spans="2:4">
      <c r="B8115" s="944"/>
      <c r="C8115" s="944"/>
      <c r="D8115" s="944"/>
    </row>
    <row r="8116" spans="2:4">
      <c r="B8116" s="944"/>
      <c r="C8116" s="944"/>
      <c r="D8116" s="944"/>
    </row>
    <row r="8117" spans="2:4">
      <c r="B8117" s="944"/>
      <c r="C8117" s="944"/>
      <c r="D8117" s="944"/>
    </row>
    <row r="8118" spans="2:4">
      <c r="B8118" s="944"/>
      <c r="C8118" s="944"/>
      <c r="D8118" s="944"/>
    </row>
    <row r="8119" spans="2:4">
      <c r="B8119" s="944"/>
      <c r="C8119" s="944"/>
      <c r="D8119" s="944"/>
    </row>
    <row r="8120" spans="2:4">
      <c r="B8120" s="944"/>
      <c r="C8120" s="944"/>
      <c r="D8120" s="944"/>
    </row>
    <row r="8121" spans="2:4">
      <c r="B8121" s="944"/>
      <c r="C8121" s="944"/>
      <c r="D8121" s="944"/>
    </row>
    <row r="8122" spans="2:4">
      <c r="B8122" s="944"/>
      <c r="C8122" s="944"/>
      <c r="D8122" s="944"/>
    </row>
    <row r="8123" spans="2:4">
      <c r="B8123" s="944"/>
      <c r="C8123" s="944"/>
      <c r="D8123" s="944"/>
    </row>
    <row r="8124" spans="2:4">
      <c r="B8124" s="944"/>
      <c r="C8124" s="944"/>
      <c r="D8124" s="944"/>
    </row>
    <row r="8125" spans="2:4">
      <c r="B8125" s="944"/>
      <c r="C8125" s="944"/>
      <c r="D8125" s="944"/>
    </row>
    <row r="8126" spans="2:4">
      <c r="B8126" s="944"/>
      <c r="C8126" s="944"/>
      <c r="D8126" s="944"/>
    </row>
    <row r="8127" spans="2:4">
      <c r="B8127" s="944"/>
      <c r="C8127" s="944"/>
      <c r="D8127" s="944"/>
    </row>
    <row r="8128" spans="2:4">
      <c r="B8128" s="944"/>
      <c r="C8128" s="944"/>
      <c r="D8128" s="944"/>
    </row>
    <row r="8129" spans="2:4">
      <c r="B8129" s="944"/>
      <c r="C8129" s="944"/>
      <c r="D8129" s="944"/>
    </row>
    <row r="8130" spans="2:4">
      <c r="B8130" s="944"/>
      <c r="C8130" s="944"/>
      <c r="D8130" s="944"/>
    </row>
    <row r="8131" spans="2:4">
      <c r="B8131" s="944"/>
      <c r="C8131" s="944"/>
      <c r="D8131" s="944"/>
    </row>
    <row r="8132" spans="2:4">
      <c r="B8132" s="944"/>
      <c r="C8132" s="944"/>
      <c r="D8132" s="944"/>
    </row>
    <row r="8133" spans="2:4">
      <c r="B8133" s="944"/>
      <c r="C8133" s="944"/>
      <c r="D8133" s="944"/>
    </row>
    <row r="8134" spans="2:4">
      <c r="B8134" s="944"/>
      <c r="C8134" s="944"/>
      <c r="D8134" s="944"/>
    </row>
    <row r="8135" spans="2:4">
      <c r="B8135" s="944"/>
      <c r="C8135" s="944"/>
      <c r="D8135" s="944"/>
    </row>
    <row r="8136" spans="2:4">
      <c r="B8136" s="944"/>
      <c r="C8136" s="944"/>
      <c r="D8136" s="944"/>
    </row>
    <row r="8137" spans="2:4">
      <c r="B8137" s="944"/>
      <c r="C8137" s="944"/>
      <c r="D8137" s="944"/>
    </row>
    <row r="8138" spans="2:4">
      <c r="B8138" s="944"/>
      <c r="C8138" s="944"/>
      <c r="D8138" s="944"/>
    </row>
    <row r="8139" spans="2:4">
      <c r="B8139" s="944"/>
      <c r="C8139" s="944"/>
      <c r="D8139" s="944"/>
    </row>
    <row r="8140" spans="2:4">
      <c r="B8140" s="944"/>
      <c r="C8140" s="944"/>
      <c r="D8140" s="944"/>
    </row>
    <row r="8141" spans="2:4">
      <c r="B8141" s="944"/>
      <c r="C8141" s="944"/>
      <c r="D8141" s="944"/>
    </row>
    <row r="8142" spans="2:4">
      <c r="B8142" s="944"/>
      <c r="C8142" s="944"/>
      <c r="D8142" s="944"/>
    </row>
    <row r="8143" spans="2:4">
      <c r="B8143" s="944"/>
      <c r="C8143" s="944"/>
      <c r="D8143" s="944"/>
    </row>
    <row r="8144" spans="2:4">
      <c r="B8144" s="944"/>
      <c r="C8144" s="944"/>
      <c r="D8144" s="944"/>
    </row>
    <row r="8145" spans="2:4">
      <c r="B8145" s="944"/>
      <c r="C8145" s="944"/>
      <c r="D8145" s="944"/>
    </row>
    <row r="8146" spans="2:4">
      <c r="B8146" s="944"/>
      <c r="C8146" s="944"/>
      <c r="D8146" s="944"/>
    </row>
    <row r="8147" spans="2:4">
      <c r="B8147" s="944"/>
      <c r="C8147" s="944"/>
      <c r="D8147" s="944"/>
    </row>
    <row r="8148" spans="2:4">
      <c r="B8148" s="944"/>
      <c r="C8148" s="944"/>
      <c r="D8148" s="944"/>
    </row>
    <row r="8149" spans="2:4">
      <c r="B8149" s="944"/>
      <c r="C8149" s="944"/>
      <c r="D8149" s="944"/>
    </row>
    <row r="8150" spans="2:4">
      <c r="B8150" s="944"/>
      <c r="C8150" s="944"/>
      <c r="D8150" s="944"/>
    </row>
    <row r="8151" spans="2:4">
      <c r="B8151" s="944"/>
      <c r="C8151" s="944"/>
      <c r="D8151" s="944"/>
    </row>
    <row r="8152" spans="2:4">
      <c r="B8152" s="944"/>
      <c r="C8152" s="944"/>
      <c r="D8152" s="944"/>
    </row>
    <row r="8153" spans="2:4">
      <c r="B8153" s="944"/>
      <c r="C8153" s="944"/>
      <c r="D8153" s="944"/>
    </row>
    <row r="8154" spans="2:4">
      <c r="B8154" s="944"/>
      <c r="C8154" s="944"/>
      <c r="D8154" s="944"/>
    </row>
    <row r="8155" spans="2:4">
      <c r="B8155" s="944"/>
      <c r="C8155" s="944"/>
      <c r="D8155" s="944"/>
    </row>
    <row r="8156" spans="2:4">
      <c r="B8156" s="944"/>
      <c r="C8156" s="944"/>
      <c r="D8156" s="944"/>
    </row>
    <row r="8157" spans="2:4">
      <c r="B8157" s="944"/>
      <c r="C8157" s="944"/>
      <c r="D8157" s="944"/>
    </row>
    <row r="8158" spans="2:4">
      <c r="B8158" s="944"/>
      <c r="C8158" s="944"/>
      <c r="D8158" s="944"/>
    </row>
    <row r="8159" spans="2:4">
      <c r="B8159" s="944"/>
      <c r="C8159" s="944"/>
      <c r="D8159" s="944"/>
    </row>
    <row r="8160" spans="2:4">
      <c r="B8160" s="944"/>
      <c r="C8160" s="944"/>
      <c r="D8160" s="944"/>
    </row>
    <row r="8161" spans="2:4">
      <c r="B8161" s="944"/>
      <c r="C8161" s="944"/>
      <c r="D8161" s="944"/>
    </row>
    <row r="8162" spans="2:4">
      <c r="B8162" s="944"/>
      <c r="C8162" s="944"/>
      <c r="D8162" s="944"/>
    </row>
    <row r="8163" spans="2:4">
      <c r="B8163" s="944"/>
      <c r="C8163" s="944"/>
      <c r="D8163" s="944"/>
    </row>
    <row r="8164" spans="2:4">
      <c r="B8164" s="944"/>
      <c r="C8164" s="944"/>
      <c r="D8164" s="944"/>
    </row>
    <row r="8165" spans="2:4">
      <c r="B8165" s="944"/>
      <c r="C8165" s="944"/>
      <c r="D8165" s="944"/>
    </row>
    <row r="8166" spans="2:4">
      <c r="B8166" s="944"/>
      <c r="C8166" s="944"/>
      <c r="D8166" s="944"/>
    </row>
    <row r="8167" spans="2:4">
      <c r="B8167" s="944"/>
      <c r="C8167" s="944"/>
      <c r="D8167" s="944"/>
    </row>
    <row r="8168" spans="2:4">
      <c r="B8168" s="944"/>
      <c r="C8168" s="944"/>
      <c r="D8168" s="944"/>
    </row>
    <row r="8169" spans="2:4">
      <c r="B8169" s="944"/>
      <c r="C8169" s="944"/>
      <c r="D8169" s="944"/>
    </row>
    <row r="8170" spans="2:4">
      <c r="B8170" s="944"/>
      <c r="C8170" s="944"/>
      <c r="D8170" s="944"/>
    </row>
    <row r="8171" spans="2:4">
      <c r="B8171" s="944"/>
      <c r="C8171" s="944"/>
      <c r="D8171" s="944"/>
    </row>
    <row r="8172" spans="2:4">
      <c r="B8172" s="944"/>
      <c r="C8172" s="944"/>
      <c r="D8172" s="944"/>
    </row>
    <row r="8173" spans="2:4">
      <c r="B8173" s="944"/>
      <c r="C8173" s="944"/>
      <c r="D8173" s="944"/>
    </row>
    <row r="8174" spans="2:4">
      <c r="B8174" s="944"/>
      <c r="C8174" s="944"/>
      <c r="D8174" s="944"/>
    </row>
    <row r="8175" spans="2:4">
      <c r="B8175" s="944"/>
      <c r="C8175" s="944"/>
      <c r="D8175" s="944"/>
    </row>
    <row r="8176" spans="2:4">
      <c r="B8176" s="944"/>
      <c r="C8176" s="944"/>
      <c r="D8176" s="944"/>
    </row>
    <row r="8177" spans="2:4">
      <c r="B8177" s="944"/>
      <c r="C8177" s="944"/>
      <c r="D8177" s="944"/>
    </row>
    <row r="8178" spans="2:4">
      <c r="B8178" s="944"/>
      <c r="C8178" s="944"/>
      <c r="D8178" s="944"/>
    </row>
    <row r="8179" spans="2:4">
      <c r="B8179" s="944"/>
      <c r="C8179" s="944"/>
      <c r="D8179" s="944"/>
    </row>
    <row r="8180" spans="2:4">
      <c r="B8180" s="944"/>
      <c r="C8180" s="944"/>
      <c r="D8180" s="944"/>
    </row>
    <row r="8181" spans="2:4">
      <c r="B8181" s="944"/>
      <c r="C8181" s="944"/>
      <c r="D8181" s="944"/>
    </row>
    <row r="8182" spans="2:4">
      <c r="B8182" s="944"/>
      <c r="C8182" s="944"/>
      <c r="D8182" s="944"/>
    </row>
    <row r="8183" spans="2:4">
      <c r="B8183" s="944"/>
      <c r="C8183" s="944"/>
      <c r="D8183" s="944"/>
    </row>
    <row r="8184" spans="2:4">
      <c r="B8184" s="944"/>
      <c r="C8184" s="944"/>
      <c r="D8184" s="944"/>
    </row>
    <row r="8185" spans="2:4">
      <c r="B8185" s="944"/>
      <c r="C8185" s="944"/>
      <c r="D8185" s="944"/>
    </row>
    <row r="8186" spans="2:4">
      <c r="B8186" s="944"/>
      <c r="C8186" s="944"/>
      <c r="D8186" s="944"/>
    </row>
    <row r="8187" spans="2:4">
      <c r="B8187" s="944"/>
      <c r="C8187" s="944"/>
      <c r="D8187" s="944"/>
    </row>
    <row r="8188" spans="2:4">
      <c r="B8188" s="944"/>
      <c r="C8188" s="944"/>
      <c r="D8188" s="944"/>
    </row>
    <row r="8189" spans="2:4">
      <c r="B8189" s="944"/>
      <c r="C8189" s="944"/>
      <c r="D8189" s="944"/>
    </row>
    <row r="8190" spans="2:4">
      <c r="B8190" s="944"/>
      <c r="C8190" s="944"/>
      <c r="D8190" s="944"/>
    </row>
    <row r="8191" spans="2:4">
      <c r="B8191" s="944"/>
      <c r="C8191" s="944"/>
      <c r="D8191" s="944"/>
    </row>
    <row r="8192" spans="2:4">
      <c r="B8192" s="944"/>
      <c r="C8192" s="944"/>
      <c r="D8192" s="944"/>
    </row>
    <row r="8193" spans="2:4">
      <c r="B8193" s="944"/>
      <c r="C8193" s="944"/>
      <c r="D8193" s="944"/>
    </row>
    <row r="8194" spans="2:4">
      <c r="B8194" s="944"/>
      <c r="C8194" s="944"/>
      <c r="D8194" s="944"/>
    </row>
    <row r="8195" spans="2:4">
      <c r="B8195" s="944"/>
      <c r="C8195" s="944"/>
      <c r="D8195" s="944"/>
    </row>
    <row r="8196" spans="2:4">
      <c r="B8196" s="944"/>
      <c r="C8196" s="944"/>
      <c r="D8196" s="944"/>
    </row>
    <row r="8197" spans="2:4">
      <c r="B8197" s="944"/>
      <c r="C8197" s="944"/>
      <c r="D8197" s="944"/>
    </row>
    <row r="8198" spans="2:4">
      <c r="B8198" s="944"/>
      <c r="C8198" s="944"/>
      <c r="D8198" s="944"/>
    </row>
    <row r="8199" spans="2:4">
      <c r="B8199" s="944"/>
      <c r="C8199" s="944"/>
      <c r="D8199" s="944"/>
    </row>
    <row r="8200" spans="2:4">
      <c r="B8200" s="944"/>
      <c r="C8200" s="944"/>
      <c r="D8200" s="944"/>
    </row>
    <row r="8201" spans="2:4">
      <c r="B8201" s="944"/>
      <c r="C8201" s="944"/>
      <c r="D8201" s="944"/>
    </row>
    <row r="8202" spans="2:4">
      <c r="B8202" s="944"/>
      <c r="C8202" s="944"/>
      <c r="D8202" s="944"/>
    </row>
    <row r="8203" spans="2:4">
      <c r="B8203" s="944"/>
      <c r="C8203" s="944"/>
      <c r="D8203" s="944"/>
    </row>
    <row r="8204" spans="2:4">
      <c r="B8204" s="944"/>
      <c r="C8204" s="944"/>
      <c r="D8204" s="944"/>
    </row>
    <row r="8205" spans="2:4">
      <c r="B8205" s="944"/>
      <c r="C8205" s="944"/>
      <c r="D8205" s="944"/>
    </row>
    <row r="8206" spans="2:4">
      <c r="B8206" s="944"/>
      <c r="C8206" s="944"/>
      <c r="D8206" s="944"/>
    </row>
    <row r="8207" spans="2:4">
      <c r="B8207" s="944"/>
      <c r="C8207" s="944"/>
      <c r="D8207" s="944"/>
    </row>
    <row r="8208" spans="2:4">
      <c r="B8208" s="944"/>
      <c r="C8208" s="944"/>
      <c r="D8208" s="944"/>
    </row>
    <row r="8209" spans="2:4">
      <c r="B8209" s="944"/>
      <c r="C8209" s="944"/>
      <c r="D8209" s="944"/>
    </row>
    <row r="8210" spans="2:4">
      <c r="B8210" s="944"/>
      <c r="C8210" s="944"/>
      <c r="D8210" s="944"/>
    </row>
    <row r="8211" spans="2:4">
      <c r="B8211" s="944"/>
      <c r="C8211" s="944"/>
      <c r="D8211" s="944"/>
    </row>
    <row r="8212" spans="2:4">
      <c r="B8212" s="944"/>
      <c r="C8212" s="944"/>
      <c r="D8212" s="944"/>
    </row>
    <row r="8213" spans="2:4">
      <c r="B8213" s="944"/>
      <c r="C8213" s="944"/>
      <c r="D8213" s="944"/>
    </row>
    <row r="8214" spans="2:4">
      <c r="B8214" s="944"/>
      <c r="C8214" s="944"/>
      <c r="D8214" s="944"/>
    </row>
    <row r="8215" spans="2:4">
      <c r="B8215" s="944"/>
      <c r="C8215" s="944"/>
      <c r="D8215" s="944"/>
    </row>
    <row r="8216" spans="2:4">
      <c r="B8216" s="944"/>
      <c r="C8216" s="944"/>
      <c r="D8216" s="944"/>
    </row>
    <row r="8217" spans="2:4">
      <c r="B8217" s="944"/>
      <c r="C8217" s="944"/>
      <c r="D8217" s="944"/>
    </row>
    <row r="8218" spans="2:4">
      <c r="B8218" s="944"/>
      <c r="C8218" s="944"/>
      <c r="D8218" s="944"/>
    </row>
    <row r="8219" spans="2:4">
      <c r="B8219" s="944"/>
      <c r="C8219" s="944"/>
      <c r="D8219" s="944"/>
    </row>
    <row r="8220" spans="2:4">
      <c r="B8220" s="944"/>
      <c r="C8220" s="944"/>
      <c r="D8220" s="944"/>
    </row>
    <row r="8221" spans="2:4">
      <c r="B8221" s="944"/>
      <c r="C8221" s="944"/>
      <c r="D8221" s="944"/>
    </row>
    <row r="8222" spans="2:4">
      <c r="B8222" s="944"/>
      <c r="C8222" s="944"/>
      <c r="D8222" s="944"/>
    </row>
    <row r="8223" spans="2:4">
      <c r="B8223" s="944"/>
      <c r="C8223" s="944"/>
      <c r="D8223" s="944"/>
    </row>
    <row r="8224" spans="2:4">
      <c r="B8224" s="944"/>
      <c r="C8224" s="944"/>
      <c r="D8224" s="944"/>
    </row>
    <row r="8225" spans="2:4">
      <c r="B8225" s="944"/>
      <c r="C8225" s="944"/>
      <c r="D8225" s="944"/>
    </row>
    <row r="8226" spans="2:4">
      <c r="B8226" s="944"/>
      <c r="C8226" s="944"/>
      <c r="D8226" s="944"/>
    </row>
    <row r="8227" spans="2:4">
      <c r="B8227" s="944"/>
      <c r="C8227" s="944"/>
      <c r="D8227" s="944"/>
    </row>
    <row r="8228" spans="2:4">
      <c r="B8228" s="944"/>
      <c r="C8228" s="944"/>
      <c r="D8228" s="944"/>
    </row>
    <row r="8229" spans="2:4">
      <c r="B8229" s="944"/>
      <c r="C8229" s="944"/>
      <c r="D8229" s="944"/>
    </row>
    <row r="8230" spans="2:4">
      <c r="B8230" s="944"/>
      <c r="C8230" s="944"/>
      <c r="D8230" s="944"/>
    </row>
    <row r="8231" spans="2:4">
      <c r="B8231" s="944"/>
      <c r="C8231" s="944"/>
      <c r="D8231" s="944"/>
    </row>
    <row r="8232" spans="2:4">
      <c r="B8232" s="944"/>
      <c r="C8232" s="944"/>
      <c r="D8232" s="944"/>
    </row>
    <row r="8233" spans="2:4">
      <c r="B8233" s="944"/>
      <c r="C8233" s="944"/>
      <c r="D8233" s="944"/>
    </row>
    <row r="8234" spans="2:4">
      <c r="B8234" s="944"/>
      <c r="C8234" s="944"/>
      <c r="D8234" s="944"/>
    </row>
    <row r="8235" spans="2:4">
      <c r="B8235" s="944"/>
      <c r="C8235" s="944"/>
      <c r="D8235" s="944"/>
    </row>
    <row r="8236" spans="2:4">
      <c r="B8236" s="944"/>
      <c r="C8236" s="944"/>
      <c r="D8236" s="944"/>
    </row>
    <row r="8237" spans="2:4">
      <c r="B8237" s="944"/>
      <c r="C8237" s="944"/>
      <c r="D8237" s="944"/>
    </row>
    <row r="8238" spans="2:4">
      <c r="B8238" s="944"/>
      <c r="C8238" s="944"/>
      <c r="D8238" s="944"/>
    </row>
    <row r="8239" spans="2:4">
      <c r="B8239" s="944"/>
      <c r="C8239" s="944"/>
      <c r="D8239" s="944"/>
    </row>
    <row r="8240" spans="2:4">
      <c r="B8240" s="944"/>
      <c r="C8240" s="944"/>
      <c r="D8240" s="944"/>
    </row>
    <row r="8241" spans="2:4">
      <c r="B8241" s="944"/>
      <c r="C8241" s="944"/>
      <c r="D8241" s="944"/>
    </row>
    <row r="8242" spans="2:4">
      <c r="B8242" s="944"/>
      <c r="C8242" s="944"/>
      <c r="D8242" s="944"/>
    </row>
    <row r="8243" spans="2:4">
      <c r="B8243" s="944"/>
      <c r="C8243" s="944"/>
      <c r="D8243" s="944"/>
    </row>
    <row r="8244" spans="2:4">
      <c r="B8244" s="944"/>
      <c r="C8244" s="944"/>
      <c r="D8244" s="944"/>
    </row>
    <row r="8245" spans="2:4">
      <c r="B8245" s="944"/>
      <c r="C8245" s="944"/>
      <c r="D8245" s="944"/>
    </row>
    <row r="8246" spans="2:4">
      <c r="B8246" s="944"/>
      <c r="C8246" s="944"/>
      <c r="D8246" s="944"/>
    </row>
    <row r="8247" spans="2:4">
      <c r="B8247" s="944"/>
      <c r="C8247" s="944"/>
      <c r="D8247" s="944"/>
    </row>
    <row r="8248" spans="2:4">
      <c r="B8248" s="944"/>
      <c r="C8248" s="944"/>
      <c r="D8248" s="944"/>
    </row>
    <row r="8249" spans="2:4">
      <c r="B8249" s="944"/>
      <c r="C8249" s="944"/>
      <c r="D8249" s="944"/>
    </row>
    <row r="8250" spans="2:4">
      <c r="B8250" s="944"/>
      <c r="C8250" s="944"/>
      <c r="D8250" s="944"/>
    </row>
    <row r="8251" spans="2:4">
      <c r="B8251" s="944"/>
      <c r="C8251" s="944"/>
      <c r="D8251" s="944"/>
    </row>
    <row r="8252" spans="2:4">
      <c r="B8252" s="944"/>
      <c r="C8252" s="944"/>
      <c r="D8252" s="944"/>
    </row>
    <row r="8253" spans="2:4">
      <c r="B8253" s="944"/>
      <c r="C8253" s="944"/>
      <c r="D8253" s="944"/>
    </row>
    <row r="8254" spans="2:4">
      <c r="B8254" s="944"/>
      <c r="C8254" s="944"/>
      <c r="D8254" s="944"/>
    </row>
    <row r="8255" spans="2:4">
      <c r="B8255" s="944"/>
      <c r="C8255" s="944"/>
      <c r="D8255" s="944"/>
    </row>
    <row r="8256" spans="2:4">
      <c r="B8256" s="944"/>
      <c r="C8256" s="944"/>
      <c r="D8256" s="944"/>
    </row>
    <row r="8257" spans="2:4">
      <c r="B8257" s="944"/>
      <c r="C8257" s="944"/>
      <c r="D8257" s="944"/>
    </row>
    <row r="8258" spans="2:4">
      <c r="B8258" s="944"/>
      <c r="C8258" s="944"/>
      <c r="D8258" s="944"/>
    </row>
    <row r="8259" spans="2:4">
      <c r="B8259" s="944"/>
      <c r="C8259" s="944"/>
      <c r="D8259" s="944"/>
    </row>
    <row r="8260" spans="2:4">
      <c r="B8260" s="944"/>
      <c r="C8260" s="944"/>
      <c r="D8260" s="944"/>
    </row>
    <row r="8261" spans="2:4">
      <c r="B8261" s="944"/>
      <c r="C8261" s="944"/>
      <c r="D8261" s="944"/>
    </row>
    <row r="8262" spans="2:4">
      <c r="B8262" s="944"/>
      <c r="C8262" s="944"/>
      <c r="D8262" s="944"/>
    </row>
    <row r="8263" spans="2:4">
      <c r="B8263" s="944"/>
      <c r="C8263" s="944"/>
      <c r="D8263" s="944"/>
    </row>
    <row r="8264" spans="2:4">
      <c r="B8264" s="944"/>
      <c r="C8264" s="944"/>
      <c r="D8264" s="944"/>
    </row>
    <row r="8265" spans="2:4">
      <c r="B8265" s="944"/>
      <c r="C8265" s="944"/>
      <c r="D8265" s="944"/>
    </row>
    <row r="8266" spans="2:4">
      <c r="B8266" s="944"/>
      <c r="C8266" s="944"/>
      <c r="D8266" s="944"/>
    </row>
    <row r="8267" spans="2:4">
      <c r="B8267" s="944"/>
      <c r="C8267" s="944"/>
      <c r="D8267" s="944"/>
    </row>
    <row r="8268" spans="2:4">
      <c r="B8268" s="944"/>
      <c r="C8268" s="944"/>
      <c r="D8268" s="944"/>
    </row>
    <row r="8269" spans="2:4">
      <c r="B8269" s="944"/>
      <c r="C8269" s="944"/>
      <c r="D8269" s="944"/>
    </row>
    <row r="8270" spans="2:4">
      <c r="B8270" s="944"/>
      <c r="C8270" s="944"/>
      <c r="D8270" s="944"/>
    </row>
    <row r="8271" spans="2:4">
      <c r="B8271" s="944"/>
      <c r="C8271" s="944"/>
      <c r="D8271" s="944"/>
    </row>
    <row r="8272" spans="2:4">
      <c r="B8272" s="944"/>
      <c r="C8272" s="944"/>
      <c r="D8272" s="944"/>
    </row>
    <row r="8273" spans="2:4">
      <c r="B8273" s="944"/>
      <c r="C8273" s="944"/>
      <c r="D8273" s="944"/>
    </row>
    <row r="8274" spans="2:4">
      <c r="B8274" s="944"/>
      <c r="C8274" s="944"/>
      <c r="D8274" s="944"/>
    </row>
    <row r="8275" spans="2:4">
      <c r="B8275" s="944"/>
      <c r="C8275" s="944"/>
      <c r="D8275" s="944"/>
    </row>
    <row r="8276" spans="2:4">
      <c r="B8276" s="944"/>
      <c r="C8276" s="944"/>
      <c r="D8276" s="944"/>
    </row>
    <row r="8277" spans="2:4">
      <c r="B8277" s="944"/>
      <c r="C8277" s="944"/>
      <c r="D8277" s="944"/>
    </row>
    <row r="8278" spans="2:4">
      <c r="B8278" s="944"/>
      <c r="C8278" s="944"/>
      <c r="D8278" s="944"/>
    </row>
    <row r="8279" spans="2:4">
      <c r="B8279" s="944"/>
      <c r="C8279" s="944"/>
      <c r="D8279" s="944"/>
    </row>
    <row r="8280" spans="2:4">
      <c r="B8280" s="944"/>
      <c r="C8280" s="944"/>
      <c r="D8280" s="944"/>
    </row>
    <row r="8281" spans="2:4">
      <c r="B8281" s="944"/>
      <c r="C8281" s="944"/>
      <c r="D8281" s="944"/>
    </row>
    <row r="8282" spans="2:4">
      <c r="B8282" s="944"/>
      <c r="C8282" s="944"/>
      <c r="D8282" s="944"/>
    </row>
    <row r="8283" spans="2:4">
      <c r="B8283" s="944"/>
      <c r="C8283" s="944"/>
      <c r="D8283" s="944"/>
    </row>
    <row r="8284" spans="2:4">
      <c r="B8284" s="944"/>
      <c r="C8284" s="944"/>
      <c r="D8284" s="944"/>
    </row>
    <row r="8285" spans="2:4">
      <c r="B8285" s="944"/>
      <c r="C8285" s="944"/>
      <c r="D8285" s="944"/>
    </row>
    <row r="8286" spans="2:4">
      <c r="B8286" s="944"/>
      <c r="C8286" s="944"/>
      <c r="D8286" s="944"/>
    </row>
    <row r="8287" spans="2:4">
      <c r="B8287" s="944"/>
      <c r="C8287" s="944"/>
      <c r="D8287" s="944"/>
    </row>
    <row r="8288" spans="2:4">
      <c r="B8288" s="944"/>
      <c r="C8288" s="944"/>
      <c r="D8288" s="944"/>
    </row>
    <row r="8289" spans="2:4">
      <c r="B8289" s="944"/>
      <c r="C8289" s="944"/>
      <c r="D8289" s="944"/>
    </row>
    <row r="8290" spans="2:4">
      <c r="B8290" s="944"/>
      <c r="C8290" s="944"/>
      <c r="D8290" s="944"/>
    </row>
    <row r="8291" spans="2:4">
      <c r="B8291" s="944"/>
      <c r="C8291" s="944"/>
      <c r="D8291" s="944"/>
    </row>
    <row r="8292" spans="2:4">
      <c r="B8292" s="944"/>
      <c r="C8292" s="944"/>
      <c r="D8292" s="944"/>
    </row>
    <row r="8293" spans="2:4">
      <c r="B8293" s="944"/>
      <c r="C8293" s="944"/>
      <c r="D8293" s="944"/>
    </row>
    <row r="8294" spans="2:4">
      <c r="B8294" s="944"/>
      <c r="C8294" s="944"/>
      <c r="D8294" s="944"/>
    </row>
    <row r="8295" spans="2:4">
      <c r="B8295" s="944"/>
      <c r="C8295" s="944"/>
      <c r="D8295" s="944"/>
    </row>
    <row r="8296" spans="2:4">
      <c r="B8296" s="944"/>
      <c r="C8296" s="944"/>
      <c r="D8296" s="944"/>
    </row>
    <row r="8297" spans="2:4">
      <c r="B8297" s="944"/>
      <c r="C8297" s="944"/>
      <c r="D8297" s="944"/>
    </row>
    <row r="8298" spans="2:4">
      <c r="B8298" s="944"/>
      <c r="C8298" s="944"/>
      <c r="D8298" s="944"/>
    </row>
    <row r="8299" spans="2:4">
      <c r="B8299" s="944"/>
      <c r="C8299" s="944"/>
      <c r="D8299" s="944"/>
    </row>
    <row r="8300" spans="2:4">
      <c r="B8300" s="944"/>
      <c r="C8300" s="944"/>
      <c r="D8300" s="944"/>
    </row>
    <row r="8301" spans="2:4">
      <c r="B8301" s="944"/>
      <c r="C8301" s="944"/>
      <c r="D8301" s="944"/>
    </row>
    <row r="8302" spans="2:4">
      <c r="B8302" s="944"/>
      <c r="C8302" s="944"/>
      <c r="D8302" s="944"/>
    </row>
    <row r="8303" spans="2:4">
      <c r="B8303" s="944"/>
      <c r="C8303" s="944"/>
      <c r="D8303" s="944"/>
    </row>
    <row r="8304" spans="2:4">
      <c r="B8304" s="944"/>
      <c r="C8304" s="944"/>
      <c r="D8304" s="944"/>
    </row>
    <row r="8305" spans="2:4">
      <c r="B8305" s="944"/>
      <c r="C8305" s="944"/>
      <c r="D8305" s="944"/>
    </row>
    <row r="8306" spans="2:4">
      <c r="B8306" s="944"/>
      <c r="C8306" s="944"/>
      <c r="D8306" s="944"/>
    </row>
    <row r="8307" spans="2:4">
      <c r="B8307" s="944"/>
      <c r="C8307" s="944"/>
      <c r="D8307" s="944"/>
    </row>
    <row r="8308" spans="2:4">
      <c r="B8308" s="944"/>
      <c r="C8308" s="944"/>
      <c r="D8308" s="944"/>
    </row>
    <row r="8309" spans="2:4">
      <c r="B8309" s="944"/>
      <c r="C8309" s="944"/>
      <c r="D8309" s="944"/>
    </row>
    <row r="8310" spans="2:4">
      <c r="B8310" s="944"/>
      <c r="C8310" s="944"/>
      <c r="D8310" s="944"/>
    </row>
    <row r="8311" spans="2:4">
      <c r="B8311" s="944"/>
      <c r="C8311" s="944"/>
      <c r="D8311" s="944"/>
    </row>
    <row r="8312" spans="2:4">
      <c r="B8312" s="944"/>
      <c r="C8312" s="944"/>
      <c r="D8312" s="944"/>
    </row>
    <row r="8313" spans="2:4">
      <c r="B8313" s="944"/>
      <c r="C8313" s="944"/>
      <c r="D8313" s="944"/>
    </row>
    <row r="8314" spans="2:4">
      <c r="B8314" s="944"/>
      <c r="C8314" s="944"/>
      <c r="D8314" s="944"/>
    </row>
    <row r="8315" spans="2:4">
      <c r="B8315" s="944"/>
      <c r="C8315" s="944"/>
      <c r="D8315" s="944"/>
    </row>
    <row r="8316" spans="2:4">
      <c r="B8316" s="944"/>
      <c r="C8316" s="944"/>
      <c r="D8316" s="944"/>
    </row>
    <row r="8317" spans="2:4">
      <c r="B8317" s="944"/>
      <c r="C8317" s="944"/>
      <c r="D8317" s="944"/>
    </row>
    <row r="8318" spans="2:4">
      <c r="B8318" s="944"/>
      <c r="C8318" s="944"/>
      <c r="D8318" s="944"/>
    </row>
    <row r="8319" spans="2:4">
      <c r="B8319" s="944"/>
      <c r="C8319" s="944"/>
      <c r="D8319" s="944"/>
    </row>
    <row r="8320" spans="2:4">
      <c r="B8320" s="944"/>
      <c r="C8320" s="944"/>
      <c r="D8320" s="944"/>
    </row>
    <row r="8321" spans="2:4">
      <c r="B8321" s="944"/>
      <c r="C8321" s="944"/>
      <c r="D8321" s="944"/>
    </row>
    <row r="8322" spans="2:4">
      <c r="B8322" s="944"/>
      <c r="C8322" s="944"/>
      <c r="D8322" s="944"/>
    </row>
    <row r="8323" spans="2:4">
      <c r="B8323" s="944"/>
      <c r="C8323" s="944"/>
      <c r="D8323" s="944"/>
    </row>
    <row r="8324" spans="2:4">
      <c r="B8324" s="944"/>
      <c r="C8324" s="944"/>
      <c r="D8324" s="944"/>
    </row>
    <row r="8325" spans="2:4">
      <c r="B8325" s="944"/>
      <c r="C8325" s="944"/>
      <c r="D8325" s="944"/>
    </row>
    <row r="8326" spans="2:4">
      <c r="B8326" s="944"/>
      <c r="C8326" s="944"/>
      <c r="D8326" s="944"/>
    </row>
    <row r="8327" spans="2:4">
      <c r="B8327" s="944"/>
      <c r="C8327" s="944"/>
      <c r="D8327" s="944"/>
    </row>
    <row r="8328" spans="2:4">
      <c r="B8328" s="944"/>
      <c r="C8328" s="944"/>
      <c r="D8328" s="944"/>
    </row>
    <row r="8329" spans="2:4">
      <c r="B8329" s="944"/>
      <c r="C8329" s="944"/>
      <c r="D8329" s="944"/>
    </row>
    <row r="8330" spans="2:4">
      <c r="B8330" s="944"/>
      <c r="C8330" s="944"/>
      <c r="D8330" s="944"/>
    </row>
    <row r="8331" spans="2:4">
      <c r="B8331" s="944"/>
      <c r="C8331" s="944"/>
      <c r="D8331" s="944"/>
    </row>
    <row r="8332" spans="2:4">
      <c r="B8332" s="944"/>
      <c r="C8332" s="944"/>
      <c r="D8332" s="944"/>
    </row>
    <row r="8333" spans="2:4">
      <c r="B8333" s="944"/>
      <c r="C8333" s="944"/>
      <c r="D8333" s="944"/>
    </row>
    <row r="8334" spans="2:4">
      <c r="B8334" s="944"/>
      <c r="C8334" s="944"/>
      <c r="D8334" s="944"/>
    </row>
    <row r="8335" spans="2:4">
      <c r="B8335" s="944"/>
      <c r="C8335" s="944"/>
      <c r="D8335" s="944"/>
    </row>
    <row r="8336" spans="2:4">
      <c r="B8336" s="944"/>
      <c r="C8336" s="944"/>
      <c r="D8336" s="944"/>
    </row>
    <row r="8337" spans="2:4">
      <c r="B8337" s="944"/>
      <c r="C8337" s="944"/>
      <c r="D8337" s="944"/>
    </row>
    <row r="8338" spans="2:4">
      <c r="B8338" s="944"/>
      <c r="C8338" s="944"/>
      <c r="D8338" s="944"/>
    </row>
    <row r="8339" spans="2:4">
      <c r="B8339" s="944"/>
      <c r="C8339" s="944"/>
      <c r="D8339" s="944"/>
    </row>
    <row r="8340" spans="2:4">
      <c r="B8340" s="944"/>
      <c r="C8340" s="944"/>
      <c r="D8340" s="944"/>
    </row>
    <row r="8341" spans="2:4">
      <c r="B8341" s="944"/>
      <c r="C8341" s="944"/>
      <c r="D8341" s="944"/>
    </row>
    <row r="8342" spans="2:4">
      <c r="B8342" s="944"/>
      <c r="C8342" s="944"/>
      <c r="D8342" s="944"/>
    </row>
    <row r="8343" spans="2:4">
      <c r="B8343" s="944"/>
      <c r="C8343" s="944"/>
      <c r="D8343" s="944"/>
    </row>
    <row r="8344" spans="2:4">
      <c r="B8344" s="944"/>
      <c r="C8344" s="944"/>
      <c r="D8344" s="944"/>
    </row>
    <row r="8345" spans="2:4">
      <c r="B8345" s="944"/>
      <c r="C8345" s="944"/>
      <c r="D8345" s="944"/>
    </row>
    <row r="8346" spans="2:4">
      <c r="B8346" s="944"/>
      <c r="C8346" s="944"/>
      <c r="D8346" s="944"/>
    </row>
    <row r="8347" spans="2:4">
      <c r="B8347" s="944"/>
      <c r="C8347" s="944"/>
      <c r="D8347" s="944"/>
    </row>
    <row r="8348" spans="2:4">
      <c r="B8348" s="944"/>
      <c r="C8348" s="944"/>
      <c r="D8348" s="944"/>
    </row>
    <row r="8349" spans="2:4">
      <c r="B8349" s="944"/>
      <c r="C8349" s="944"/>
      <c r="D8349" s="944"/>
    </row>
    <row r="8350" spans="2:4">
      <c r="B8350" s="944"/>
      <c r="C8350" s="944"/>
      <c r="D8350" s="944"/>
    </row>
    <row r="8351" spans="2:4">
      <c r="B8351" s="944"/>
      <c r="C8351" s="944"/>
      <c r="D8351" s="944"/>
    </row>
    <row r="8352" spans="2:4">
      <c r="B8352" s="944"/>
      <c r="C8352" s="944"/>
      <c r="D8352" s="944"/>
    </row>
    <row r="8353" spans="2:4">
      <c r="B8353" s="944"/>
      <c r="C8353" s="944"/>
      <c r="D8353" s="944"/>
    </row>
    <row r="8354" spans="2:4">
      <c r="B8354" s="944"/>
      <c r="C8354" s="944"/>
      <c r="D8354" s="944"/>
    </row>
    <row r="8355" spans="2:4">
      <c r="B8355" s="944"/>
      <c r="C8355" s="944"/>
      <c r="D8355" s="944"/>
    </row>
    <row r="8356" spans="2:4">
      <c r="B8356" s="944"/>
      <c r="C8356" s="944"/>
      <c r="D8356" s="944"/>
    </row>
    <row r="8357" spans="2:4">
      <c r="B8357" s="944"/>
      <c r="C8357" s="944"/>
      <c r="D8357" s="944"/>
    </row>
    <row r="8358" spans="2:4">
      <c r="B8358" s="944"/>
      <c r="C8358" s="944"/>
      <c r="D8358" s="944"/>
    </row>
    <row r="8359" spans="2:4">
      <c r="B8359" s="944"/>
      <c r="C8359" s="944"/>
      <c r="D8359" s="944"/>
    </row>
    <row r="8360" spans="2:4">
      <c r="B8360" s="944"/>
      <c r="C8360" s="944"/>
      <c r="D8360" s="944"/>
    </row>
    <row r="8361" spans="2:4">
      <c r="B8361" s="944"/>
      <c r="C8361" s="944"/>
      <c r="D8361" s="944"/>
    </row>
    <row r="8362" spans="2:4">
      <c r="B8362" s="944"/>
      <c r="C8362" s="944"/>
      <c r="D8362" s="944"/>
    </row>
    <row r="8363" spans="2:4">
      <c r="B8363" s="944"/>
      <c r="C8363" s="944"/>
      <c r="D8363" s="944"/>
    </row>
    <row r="8364" spans="2:4">
      <c r="B8364" s="944"/>
      <c r="C8364" s="944"/>
      <c r="D8364" s="944"/>
    </row>
    <row r="8365" spans="2:4">
      <c r="B8365" s="944"/>
      <c r="C8365" s="944"/>
      <c r="D8365" s="944"/>
    </row>
    <row r="8366" spans="2:4">
      <c r="B8366" s="944"/>
      <c r="C8366" s="944"/>
      <c r="D8366" s="944"/>
    </row>
    <row r="8367" spans="2:4">
      <c r="B8367" s="944"/>
      <c r="C8367" s="944"/>
      <c r="D8367" s="944"/>
    </row>
    <row r="8368" spans="2:4">
      <c r="B8368" s="944"/>
      <c r="C8368" s="944"/>
      <c r="D8368" s="944"/>
    </row>
    <row r="8369" spans="2:4">
      <c r="B8369" s="944"/>
      <c r="C8369" s="944"/>
      <c r="D8369" s="944"/>
    </row>
    <row r="8370" spans="2:4">
      <c r="B8370" s="944"/>
      <c r="C8370" s="944"/>
      <c r="D8370" s="944"/>
    </row>
    <row r="8371" spans="2:4">
      <c r="B8371" s="944"/>
      <c r="C8371" s="944"/>
      <c r="D8371" s="944"/>
    </row>
    <row r="8372" spans="2:4">
      <c r="B8372" s="944"/>
      <c r="C8372" s="944"/>
      <c r="D8372" s="944"/>
    </row>
    <row r="8373" spans="2:4">
      <c r="B8373" s="944"/>
      <c r="C8373" s="944"/>
      <c r="D8373" s="944"/>
    </row>
    <row r="8374" spans="2:4">
      <c r="B8374" s="944"/>
      <c r="C8374" s="944"/>
      <c r="D8374" s="944"/>
    </row>
    <row r="8375" spans="2:4">
      <c r="B8375" s="944"/>
      <c r="C8375" s="944"/>
      <c r="D8375" s="944"/>
    </row>
    <row r="8376" spans="2:4">
      <c r="B8376" s="944"/>
      <c r="C8376" s="944"/>
      <c r="D8376" s="944"/>
    </row>
    <row r="8377" spans="2:4">
      <c r="B8377" s="944"/>
      <c r="C8377" s="944"/>
      <c r="D8377" s="944"/>
    </row>
    <row r="8378" spans="2:4">
      <c r="B8378" s="944"/>
      <c r="C8378" s="944"/>
      <c r="D8378" s="944"/>
    </row>
    <row r="8379" spans="2:4">
      <c r="B8379" s="944"/>
      <c r="C8379" s="944"/>
      <c r="D8379" s="944"/>
    </row>
    <row r="8380" spans="2:4">
      <c r="B8380" s="944"/>
      <c r="C8380" s="944"/>
      <c r="D8380" s="944"/>
    </row>
    <row r="8381" spans="2:4">
      <c r="B8381" s="944"/>
      <c r="C8381" s="944"/>
      <c r="D8381" s="944"/>
    </row>
    <row r="8382" spans="2:4">
      <c r="B8382" s="944"/>
      <c r="C8382" s="944"/>
      <c r="D8382" s="944"/>
    </row>
    <row r="8383" spans="2:4">
      <c r="B8383" s="944"/>
      <c r="C8383" s="944"/>
      <c r="D8383" s="944"/>
    </row>
    <row r="8384" spans="2:4">
      <c r="B8384" s="944"/>
      <c r="C8384" s="944"/>
      <c r="D8384" s="944"/>
    </row>
    <row r="8385" spans="2:4">
      <c r="B8385" s="944"/>
      <c r="C8385" s="944"/>
      <c r="D8385" s="944"/>
    </row>
    <row r="8386" spans="2:4">
      <c r="B8386" s="944"/>
      <c r="C8386" s="944"/>
      <c r="D8386" s="944"/>
    </row>
    <row r="8387" spans="2:4">
      <c r="B8387" s="944"/>
      <c r="C8387" s="944"/>
      <c r="D8387" s="944"/>
    </row>
    <row r="8388" spans="2:4">
      <c r="B8388" s="944"/>
      <c r="C8388" s="944"/>
      <c r="D8388" s="944"/>
    </row>
    <row r="8389" spans="2:4">
      <c r="B8389" s="944"/>
      <c r="C8389" s="944"/>
      <c r="D8389" s="944"/>
    </row>
    <row r="8390" spans="2:4">
      <c r="B8390" s="944"/>
      <c r="C8390" s="944"/>
      <c r="D8390" s="944"/>
    </row>
    <row r="8391" spans="2:4">
      <c r="B8391" s="944"/>
      <c r="C8391" s="944"/>
      <c r="D8391" s="944"/>
    </row>
    <row r="8392" spans="2:4">
      <c r="B8392" s="944"/>
      <c r="C8392" s="944"/>
      <c r="D8392" s="944"/>
    </row>
    <row r="8393" spans="2:4">
      <c r="B8393" s="944"/>
      <c r="C8393" s="944"/>
      <c r="D8393" s="944"/>
    </row>
    <row r="8394" spans="2:4">
      <c r="B8394" s="944"/>
      <c r="C8394" s="944"/>
      <c r="D8394" s="944"/>
    </row>
    <row r="8395" spans="2:4">
      <c r="B8395" s="944"/>
      <c r="C8395" s="944"/>
      <c r="D8395" s="944"/>
    </row>
    <row r="8396" spans="2:4">
      <c r="B8396" s="944"/>
      <c r="C8396" s="944"/>
      <c r="D8396" s="944"/>
    </row>
    <row r="8397" spans="2:4">
      <c r="B8397" s="944"/>
      <c r="C8397" s="944"/>
      <c r="D8397" s="944"/>
    </row>
    <row r="8398" spans="2:4">
      <c r="B8398" s="944"/>
      <c r="C8398" s="944"/>
      <c r="D8398" s="944"/>
    </row>
    <row r="8399" spans="2:4">
      <c r="B8399" s="944"/>
      <c r="C8399" s="944"/>
      <c r="D8399" s="944"/>
    </row>
    <row r="8400" spans="2:4">
      <c r="B8400" s="944"/>
      <c r="C8400" s="944"/>
      <c r="D8400" s="944"/>
    </row>
    <row r="8401" spans="2:4">
      <c r="B8401" s="944"/>
      <c r="C8401" s="944"/>
      <c r="D8401" s="944"/>
    </row>
    <row r="8402" spans="2:4">
      <c r="B8402" s="944"/>
      <c r="C8402" s="944"/>
      <c r="D8402" s="944"/>
    </row>
    <row r="8403" spans="2:4">
      <c r="B8403" s="944"/>
      <c r="C8403" s="944"/>
      <c r="D8403" s="944"/>
    </row>
    <row r="8404" spans="2:4">
      <c r="B8404" s="944"/>
      <c r="C8404" s="944"/>
      <c r="D8404" s="944"/>
    </row>
    <row r="8405" spans="2:4">
      <c r="B8405" s="944"/>
      <c r="C8405" s="944"/>
      <c r="D8405" s="944"/>
    </row>
    <row r="8406" spans="2:4">
      <c r="B8406" s="944"/>
      <c r="C8406" s="944"/>
      <c r="D8406" s="944"/>
    </row>
    <row r="8407" spans="2:4">
      <c r="B8407" s="944"/>
      <c r="C8407" s="944"/>
      <c r="D8407" s="944"/>
    </row>
    <row r="8408" spans="2:4">
      <c r="B8408" s="944"/>
      <c r="C8408" s="944"/>
      <c r="D8408" s="944"/>
    </row>
    <row r="8409" spans="2:4">
      <c r="B8409" s="944"/>
      <c r="C8409" s="944"/>
      <c r="D8409" s="944"/>
    </row>
    <row r="8410" spans="2:4">
      <c r="B8410" s="944"/>
      <c r="C8410" s="944"/>
      <c r="D8410" s="944"/>
    </row>
    <row r="8411" spans="2:4">
      <c r="B8411" s="944"/>
      <c r="C8411" s="944"/>
      <c r="D8411" s="944"/>
    </row>
    <row r="8412" spans="2:4">
      <c r="B8412" s="944"/>
      <c r="C8412" s="944"/>
      <c r="D8412" s="944"/>
    </row>
    <row r="8413" spans="2:4">
      <c r="B8413" s="944"/>
      <c r="C8413" s="944"/>
      <c r="D8413" s="944"/>
    </row>
    <row r="8414" spans="2:4">
      <c r="B8414" s="944"/>
      <c r="C8414" s="944"/>
      <c r="D8414" s="944"/>
    </row>
    <row r="8415" spans="2:4">
      <c r="B8415" s="944"/>
      <c r="C8415" s="944"/>
      <c r="D8415" s="944"/>
    </row>
    <row r="8416" spans="2:4">
      <c r="B8416" s="944"/>
      <c r="C8416" s="944"/>
      <c r="D8416" s="944"/>
    </row>
    <row r="8417" spans="2:4">
      <c r="B8417" s="944"/>
      <c r="C8417" s="944"/>
      <c r="D8417" s="944"/>
    </row>
    <row r="8418" spans="2:4">
      <c r="B8418" s="944"/>
      <c r="C8418" s="944"/>
      <c r="D8418" s="944"/>
    </row>
    <row r="8419" spans="2:4">
      <c r="B8419" s="944"/>
      <c r="C8419" s="944"/>
      <c r="D8419" s="944"/>
    </row>
    <row r="8420" spans="2:4">
      <c r="B8420" s="944"/>
      <c r="C8420" s="944"/>
      <c r="D8420" s="944"/>
    </row>
    <row r="8421" spans="2:4">
      <c r="B8421" s="944"/>
      <c r="C8421" s="944"/>
      <c r="D8421" s="944"/>
    </row>
    <row r="8422" spans="2:4">
      <c r="B8422" s="944"/>
      <c r="C8422" s="944"/>
      <c r="D8422" s="944"/>
    </row>
    <row r="8423" spans="2:4">
      <c r="B8423" s="944"/>
      <c r="C8423" s="944"/>
      <c r="D8423" s="944"/>
    </row>
    <row r="8424" spans="2:4">
      <c r="B8424" s="944"/>
      <c r="C8424" s="944"/>
      <c r="D8424" s="944"/>
    </row>
    <row r="8425" spans="2:4">
      <c r="B8425" s="944"/>
      <c r="C8425" s="944"/>
      <c r="D8425" s="944"/>
    </row>
    <row r="8426" spans="2:4">
      <c r="B8426" s="944"/>
      <c r="C8426" s="944"/>
      <c r="D8426" s="944"/>
    </row>
    <row r="8427" spans="2:4">
      <c r="B8427" s="944"/>
      <c r="C8427" s="944"/>
      <c r="D8427" s="944"/>
    </row>
    <row r="8428" spans="2:4">
      <c r="B8428" s="944"/>
      <c r="C8428" s="944"/>
      <c r="D8428" s="944"/>
    </row>
    <row r="8429" spans="2:4">
      <c r="B8429" s="944"/>
      <c r="C8429" s="944"/>
      <c r="D8429" s="944"/>
    </row>
    <row r="8430" spans="2:4">
      <c r="B8430" s="944"/>
      <c r="C8430" s="944"/>
      <c r="D8430" s="944"/>
    </row>
    <row r="8431" spans="2:4">
      <c r="B8431" s="944"/>
      <c r="C8431" s="944"/>
      <c r="D8431" s="944"/>
    </row>
    <row r="8432" spans="2:4">
      <c r="B8432" s="944"/>
      <c r="C8432" s="944"/>
      <c r="D8432" s="944"/>
    </row>
    <row r="8433" spans="2:4">
      <c r="B8433" s="944"/>
      <c r="C8433" s="944"/>
      <c r="D8433" s="944"/>
    </row>
    <row r="8434" spans="2:4">
      <c r="B8434" s="944"/>
      <c r="C8434" s="944"/>
      <c r="D8434" s="944"/>
    </row>
    <row r="8435" spans="2:4">
      <c r="B8435" s="944"/>
      <c r="C8435" s="944"/>
      <c r="D8435" s="944"/>
    </row>
    <row r="8436" spans="2:4">
      <c r="B8436" s="944"/>
      <c r="C8436" s="944"/>
      <c r="D8436" s="944"/>
    </row>
    <row r="8437" spans="2:4">
      <c r="B8437" s="944"/>
      <c r="C8437" s="944"/>
      <c r="D8437" s="944"/>
    </row>
    <row r="8438" spans="2:4">
      <c r="B8438" s="944"/>
      <c r="C8438" s="944"/>
      <c r="D8438" s="944"/>
    </row>
    <row r="8439" spans="2:4">
      <c r="B8439" s="944"/>
      <c r="C8439" s="944"/>
      <c r="D8439" s="944"/>
    </row>
    <row r="8440" spans="2:4">
      <c r="B8440" s="944"/>
      <c r="C8440" s="944"/>
      <c r="D8440" s="944"/>
    </row>
    <row r="8441" spans="2:4">
      <c r="B8441" s="944"/>
      <c r="C8441" s="944"/>
      <c r="D8441" s="944"/>
    </row>
    <row r="8442" spans="2:4">
      <c r="B8442" s="944"/>
      <c r="C8442" s="944"/>
      <c r="D8442" s="944"/>
    </row>
    <row r="8443" spans="2:4">
      <c r="B8443" s="944"/>
      <c r="C8443" s="944"/>
      <c r="D8443" s="944"/>
    </row>
    <row r="8444" spans="2:4">
      <c r="B8444" s="944"/>
      <c r="C8444" s="944"/>
      <c r="D8444" s="944"/>
    </row>
    <row r="8445" spans="2:4">
      <c r="B8445" s="944"/>
      <c r="C8445" s="944"/>
      <c r="D8445" s="944"/>
    </row>
    <row r="8446" spans="2:4">
      <c r="B8446" s="944"/>
      <c r="C8446" s="944"/>
      <c r="D8446" s="944"/>
    </row>
    <row r="8447" spans="2:4">
      <c r="B8447" s="944"/>
      <c r="C8447" s="944"/>
      <c r="D8447" s="944"/>
    </row>
    <row r="8448" spans="2:4">
      <c r="B8448" s="944"/>
      <c r="C8448" s="944"/>
      <c r="D8448" s="944"/>
    </row>
    <row r="8449" spans="2:4">
      <c r="B8449" s="944"/>
      <c r="C8449" s="944"/>
      <c r="D8449" s="944"/>
    </row>
    <row r="8450" spans="2:4">
      <c r="B8450" s="944"/>
      <c r="C8450" s="944"/>
      <c r="D8450" s="944"/>
    </row>
    <row r="8451" spans="2:4">
      <c r="B8451" s="944"/>
      <c r="C8451" s="944"/>
      <c r="D8451" s="944"/>
    </row>
    <row r="8452" spans="2:4">
      <c r="B8452" s="944"/>
      <c r="C8452" s="944"/>
      <c r="D8452" s="944"/>
    </row>
    <row r="8453" spans="2:4">
      <c r="B8453" s="944"/>
      <c r="C8453" s="944"/>
      <c r="D8453" s="944"/>
    </row>
    <row r="8454" spans="2:4">
      <c r="B8454" s="944"/>
      <c r="C8454" s="944"/>
      <c r="D8454" s="944"/>
    </row>
    <row r="8455" spans="2:4">
      <c r="B8455" s="944"/>
      <c r="C8455" s="944"/>
      <c r="D8455" s="944"/>
    </row>
    <row r="8456" spans="2:4">
      <c r="B8456" s="944"/>
      <c r="C8456" s="944"/>
      <c r="D8456" s="944"/>
    </row>
    <row r="8457" spans="2:4">
      <c r="B8457" s="944"/>
      <c r="C8457" s="944"/>
      <c r="D8457" s="944"/>
    </row>
    <row r="8458" spans="2:4">
      <c r="B8458" s="944"/>
      <c r="C8458" s="944"/>
      <c r="D8458" s="944"/>
    </row>
    <row r="8459" spans="2:4">
      <c r="B8459" s="944"/>
      <c r="C8459" s="944"/>
      <c r="D8459" s="944"/>
    </row>
    <row r="8460" spans="2:4">
      <c r="B8460" s="944"/>
      <c r="C8460" s="944"/>
      <c r="D8460" s="944"/>
    </row>
    <row r="8461" spans="2:4">
      <c r="B8461" s="944"/>
      <c r="C8461" s="944"/>
      <c r="D8461" s="944"/>
    </row>
    <row r="8462" spans="2:4">
      <c r="B8462" s="944"/>
      <c r="C8462" s="944"/>
      <c r="D8462" s="944"/>
    </row>
    <row r="8463" spans="2:4">
      <c r="B8463" s="944"/>
      <c r="C8463" s="944"/>
      <c r="D8463" s="944"/>
    </row>
    <row r="8464" spans="2:4">
      <c r="B8464" s="944"/>
      <c r="C8464" s="944"/>
      <c r="D8464" s="944"/>
    </row>
    <row r="8465" spans="2:4">
      <c r="B8465" s="944"/>
      <c r="C8465" s="944"/>
      <c r="D8465" s="944"/>
    </row>
    <row r="8466" spans="2:4">
      <c r="B8466" s="944"/>
      <c r="C8466" s="944"/>
      <c r="D8466" s="944"/>
    </row>
    <row r="8467" spans="2:4">
      <c r="B8467" s="944"/>
      <c r="C8467" s="944"/>
      <c r="D8467" s="944"/>
    </row>
    <row r="8468" spans="2:4">
      <c r="B8468" s="944"/>
      <c r="C8468" s="944"/>
      <c r="D8468" s="944"/>
    </row>
    <row r="8469" spans="2:4">
      <c r="B8469" s="944"/>
      <c r="C8469" s="944"/>
      <c r="D8469" s="944"/>
    </row>
    <row r="8470" spans="2:4">
      <c r="B8470" s="944"/>
      <c r="C8470" s="944"/>
      <c r="D8470" s="944"/>
    </row>
    <row r="8471" spans="2:4">
      <c r="B8471" s="944"/>
      <c r="C8471" s="944"/>
      <c r="D8471" s="944"/>
    </row>
    <row r="8472" spans="2:4">
      <c r="B8472" s="944"/>
      <c r="C8472" s="944"/>
      <c r="D8472" s="944"/>
    </row>
    <row r="8473" spans="2:4">
      <c r="B8473" s="944"/>
      <c r="C8473" s="944"/>
      <c r="D8473" s="944"/>
    </row>
    <row r="8474" spans="2:4">
      <c r="B8474" s="944"/>
      <c r="C8474" s="944"/>
      <c r="D8474" s="944"/>
    </row>
    <row r="8475" spans="2:4">
      <c r="B8475" s="944"/>
      <c r="C8475" s="944"/>
      <c r="D8475" s="944"/>
    </row>
    <row r="8476" spans="2:4">
      <c r="B8476" s="944"/>
      <c r="C8476" s="944"/>
      <c r="D8476" s="944"/>
    </row>
    <row r="8477" spans="2:4">
      <c r="B8477" s="944"/>
      <c r="C8477" s="944"/>
      <c r="D8477" s="944"/>
    </row>
    <row r="8478" spans="2:4">
      <c r="B8478" s="944"/>
      <c r="C8478" s="944"/>
      <c r="D8478" s="944"/>
    </row>
    <row r="8479" spans="2:4">
      <c r="B8479" s="944"/>
      <c r="C8479" s="944"/>
      <c r="D8479" s="944"/>
    </row>
    <row r="8480" spans="2:4">
      <c r="B8480" s="944"/>
      <c r="C8480" s="944"/>
      <c r="D8480" s="944"/>
    </row>
    <row r="8481" spans="2:4">
      <c r="B8481" s="944"/>
      <c r="C8481" s="944"/>
      <c r="D8481" s="944"/>
    </row>
    <row r="8482" spans="2:4">
      <c r="B8482" s="944"/>
      <c r="C8482" s="944"/>
      <c r="D8482" s="944"/>
    </row>
    <row r="8483" spans="2:4">
      <c r="B8483" s="944"/>
      <c r="C8483" s="944"/>
      <c r="D8483" s="944"/>
    </row>
    <row r="8484" spans="2:4">
      <c r="B8484" s="944"/>
      <c r="C8484" s="944"/>
      <c r="D8484" s="944"/>
    </row>
    <row r="8485" spans="2:4">
      <c r="B8485" s="944"/>
      <c r="C8485" s="944"/>
      <c r="D8485" s="944"/>
    </row>
    <row r="8486" spans="2:4">
      <c r="B8486" s="944"/>
      <c r="C8486" s="944"/>
      <c r="D8486" s="944"/>
    </row>
    <row r="8487" spans="2:4">
      <c r="B8487" s="944"/>
      <c r="C8487" s="944"/>
      <c r="D8487" s="944"/>
    </row>
    <row r="8488" spans="2:4">
      <c r="B8488" s="944"/>
      <c r="C8488" s="944"/>
      <c r="D8488" s="944"/>
    </row>
    <row r="8489" spans="2:4">
      <c r="B8489" s="944"/>
      <c r="C8489" s="944"/>
      <c r="D8489" s="944"/>
    </row>
    <row r="8490" spans="2:4">
      <c r="B8490" s="944"/>
      <c r="C8490" s="944"/>
      <c r="D8490" s="944"/>
    </row>
    <row r="8491" spans="2:4">
      <c r="B8491" s="944"/>
      <c r="C8491" s="944"/>
      <c r="D8491" s="944"/>
    </row>
    <row r="8492" spans="2:4">
      <c r="B8492" s="944"/>
      <c r="C8492" s="944"/>
      <c r="D8492" s="944"/>
    </row>
    <row r="8493" spans="2:4">
      <c r="B8493" s="944"/>
      <c r="C8493" s="944"/>
      <c r="D8493" s="944"/>
    </row>
    <row r="8494" spans="2:4">
      <c r="B8494" s="944"/>
      <c r="C8494" s="944"/>
      <c r="D8494" s="944"/>
    </row>
    <row r="8495" spans="2:4">
      <c r="B8495" s="944"/>
      <c r="C8495" s="944"/>
      <c r="D8495" s="944"/>
    </row>
    <row r="8496" spans="2:4">
      <c r="B8496" s="944"/>
      <c r="C8496" s="944"/>
      <c r="D8496" s="944"/>
    </row>
    <row r="8497" spans="2:4">
      <c r="B8497" s="944"/>
      <c r="C8497" s="944"/>
      <c r="D8497" s="944"/>
    </row>
    <row r="8498" spans="2:4">
      <c r="B8498" s="944"/>
      <c r="C8498" s="944"/>
      <c r="D8498" s="944"/>
    </row>
    <row r="8499" spans="2:4">
      <c r="B8499" s="944"/>
      <c r="C8499" s="944"/>
      <c r="D8499" s="944"/>
    </row>
    <row r="8500" spans="2:4">
      <c r="B8500" s="944"/>
      <c r="C8500" s="944"/>
      <c r="D8500" s="944"/>
    </row>
    <row r="8501" spans="2:4">
      <c r="B8501" s="944"/>
      <c r="C8501" s="944"/>
      <c r="D8501" s="944"/>
    </row>
    <row r="8502" spans="2:4">
      <c r="B8502" s="944"/>
      <c r="C8502" s="944"/>
      <c r="D8502" s="944"/>
    </row>
    <row r="8503" spans="2:4">
      <c r="B8503" s="944"/>
      <c r="C8503" s="944"/>
      <c r="D8503" s="944"/>
    </row>
    <row r="8504" spans="2:4">
      <c r="B8504" s="944"/>
      <c r="C8504" s="944"/>
      <c r="D8504" s="944"/>
    </row>
    <row r="8505" spans="2:4">
      <c r="B8505" s="944"/>
      <c r="C8505" s="944"/>
      <c r="D8505" s="944"/>
    </row>
    <row r="8506" spans="2:4">
      <c r="B8506" s="944"/>
      <c r="C8506" s="944"/>
      <c r="D8506" s="944"/>
    </row>
    <row r="8507" spans="2:4">
      <c r="B8507" s="944"/>
      <c r="C8507" s="944"/>
      <c r="D8507" s="944"/>
    </row>
    <row r="8508" spans="2:4">
      <c r="B8508" s="944"/>
      <c r="C8508" s="944"/>
      <c r="D8508" s="944"/>
    </row>
    <row r="8509" spans="2:4">
      <c r="B8509" s="944"/>
      <c r="C8509" s="944"/>
      <c r="D8509" s="944"/>
    </row>
    <row r="8510" spans="2:4">
      <c r="B8510" s="944"/>
      <c r="C8510" s="944"/>
      <c r="D8510" s="944"/>
    </row>
    <row r="8511" spans="2:4">
      <c r="B8511" s="944"/>
      <c r="C8511" s="944"/>
      <c r="D8511" s="944"/>
    </row>
    <row r="8512" spans="2:4">
      <c r="B8512" s="944"/>
      <c r="C8512" s="944"/>
      <c r="D8512" s="944"/>
    </row>
    <row r="8513" spans="2:4">
      <c r="B8513" s="944"/>
      <c r="C8513" s="944"/>
      <c r="D8513" s="944"/>
    </row>
    <row r="8514" spans="2:4">
      <c r="B8514" s="944"/>
      <c r="C8514" s="944"/>
      <c r="D8514" s="944"/>
    </row>
    <row r="8515" spans="2:4">
      <c r="B8515" s="944"/>
      <c r="C8515" s="944"/>
      <c r="D8515" s="944"/>
    </row>
    <row r="8516" spans="2:4">
      <c r="B8516" s="944"/>
      <c r="C8516" s="944"/>
      <c r="D8516" s="944"/>
    </row>
    <row r="8517" spans="2:4">
      <c r="B8517" s="944"/>
      <c r="C8517" s="944"/>
      <c r="D8517" s="944"/>
    </row>
    <row r="8518" spans="2:4">
      <c r="B8518" s="944"/>
      <c r="C8518" s="944"/>
      <c r="D8518" s="944"/>
    </row>
    <row r="8519" spans="2:4">
      <c r="B8519" s="944"/>
      <c r="C8519" s="944"/>
      <c r="D8519" s="944"/>
    </row>
    <row r="8520" spans="2:4">
      <c r="B8520" s="944"/>
      <c r="C8520" s="944"/>
      <c r="D8520" s="944"/>
    </row>
    <row r="8521" spans="2:4">
      <c r="B8521" s="944"/>
      <c r="C8521" s="944"/>
      <c r="D8521" s="944"/>
    </row>
    <row r="8522" spans="2:4">
      <c r="B8522" s="944"/>
      <c r="C8522" s="944"/>
      <c r="D8522" s="944"/>
    </row>
    <row r="8523" spans="2:4">
      <c r="B8523" s="944"/>
      <c r="C8523" s="944"/>
      <c r="D8523" s="944"/>
    </row>
    <row r="8524" spans="2:4">
      <c r="B8524" s="944"/>
      <c r="C8524" s="944"/>
      <c r="D8524" s="944"/>
    </row>
    <row r="8525" spans="2:4">
      <c r="B8525" s="944"/>
      <c r="C8525" s="944"/>
      <c r="D8525" s="944"/>
    </row>
    <row r="8526" spans="2:4">
      <c r="B8526" s="944"/>
      <c r="C8526" s="944"/>
      <c r="D8526" s="944"/>
    </row>
    <row r="8527" spans="2:4">
      <c r="B8527" s="944"/>
      <c r="C8527" s="944"/>
      <c r="D8527" s="944"/>
    </row>
    <row r="8528" spans="2:4">
      <c r="B8528" s="944"/>
      <c r="C8528" s="944"/>
      <c r="D8528" s="944"/>
    </row>
    <row r="8529" spans="2:4">
      <c r="B8529" s="944"/>
      <c r="C8529" s="944"/>
      <c r="D8529" s="944"/>
    </row>
    <row r="8530" spans="2:4">
      <c r="B8530" s="944"/>
      <c r="C8530" s="944"/>
      <c r="D8530" s="944"/>
    </row>
    <row r="8531" spans="2:4">
      <c r="B8531" s="944"/>
      <c r="C8531" s="944"/>
      <c r="D8531" s="944"/>
    </row>
    <row r="8532" spans="2:4">
      <c r="B8532" s="944"/>
      <c r="C8532" s="944"/>
      <c r="D8532" s="944"/>
    </row>
    <row r="8533" spans="2:4">
      <c r="B8533" s="944"/>
      <c r="C8533" s="944"/>
      <c r="D8533" s="944"/>
    </row>
    <row r="8534" spans="2:4">
      <c r="B8534" s="944"/>
      <c r="C8534" s="944"/>
      <c r="D8534" s="944"/>
    </row>
    <row r="8535" spans="2:4">
      <c r="B8535" s="944"/>
      <c r="C8535" s="944"/>
      <c r="D8535" s="944"/>
    </row>
    <row r="8536" spans="2:4">
      <c r="B8536" s="944"/>
      <c r="C8536" s="944"/>
      <c r="D8536" s="944"/>
    </row>
    <row r="8537" spans="2:4">
      <c r="B8537" s="944"/>
      <c r="C8537" s="944"/>
      <c r="D8537" s="944"/>
    </row>
    <row r="8538" spans="2:4">
      <c r="B8538" s="944"/>
      <c r="C8538" s="944"/>
      <c r="D8538" s="944"/>
    </row>
    <row r="8539" spans="2:4">
      <c r="B8539" s="944"/>
      <c r="C8539" s="944"/>
      <c r="D8539" s="944"/>
    </row>
    <row r="8540" spans="2:4">
      <c r="B8540" s="944"/>
      <c r="C8540" s="944"/>
      <c r="D8540" s="944"/>
    </row>
    <row r="8541" spans="2:4">
      <c r="B8541" s="944"/>
      <c r="C8541" s="944"/>
      <c r="D8541" s="944"/>
    </row>
    <row r="8542" spans="2:4">
      <c r="B8542" s="944"/>
      <c r="C8542" s="944"/>
      <c r="D8542" s="944"/>
    </row>
    <row r="8543" spans="2:4">
      <c r="B8543" s="944"/>
      <c r="C8543" s="944"/>
      <c r="D8543" s="944"/>
    </row>
    <row r="8544" spans="2:4">
      <c r="B8544" s="944"/>
      <c r="C8544" s="944"/>
      <c r="D8544" s="944"/>
    </row>
    <row r="8545" spans="2:4">
      <c r="B8545" s="944"/>
      <c r="C8545" s="944"/>
      <c r="D8545" s="944"/>
    </row>
    <row r="8546" spans="2:4">
      <c r="B8546" s="944"/>
      <c r="C8546" s="944"/>
      <c r="D8546" s="944"/>
    </row>
    <row r="8547" spans="2:4">
      <c r="B8547" s="944"/>
      <c r="C8547" s="944"/>
      <c r="D8547" s="944"/>
    </row>
    <row r="8548" spans="2:4">
      <c r="B8548" s="944"/>
      <c r="C8548" s="944"/>
      <c r="D8548" s="944"/>
    </row>
    <row r="8549" spans="2:4">
      <c r="B8549" s="944"/>
      <c r="C8549" s="944"/>
      <c r="D8549" s="944"/>
    </row>
    <row r="8550" spans="2:4">
      <c r="B8550" s="944"/>
      <c r="C8550" s="944"/>
      <c r="D8550" s="944"/>
    </row>
    <row r="8551" spans="2:4">
      <c r="B8551" s="944"/>
      <c r="C8551" s="944"/>
      <c r="D8551" s="944"/>
    </row>
    <row r="8552" spans="2:4">
      <c r="B8552" s="944"/>
      <c r="C8552" s="944"/>
      <c r="D8552" s="944"/>
    </row>
    <row r="8553" spans="2:4">
      <c r="B8553" s="944"/>
      <c r="C8553" s="944"/>
      <c r="D8553" s="944"/>
    </row>
    <row r="8554" spans="2:4">
      <c r="B8554" s="944"/>
      <c r="C8554" s="944"/>
      <c r="D8554" s="944"/>
    </row>
    <row r="8555" spans="2:4">
      <c r="B8555" s="944"/>
      <c r="C8555" s="944"/>
      <c r="D8555" s="944"/>
    </row>
    <row r="8556" spans="2:4">
      <c r="B8556" s="944"/>
      <c r="C8556" s="944"/>
      <c r="D8556" s="944"/>
    </row>
    <row r="8557" spans="2:4">
      <c r="B8557" s="944"/>
      <c r="C8557" s="944"/>
      <c r="D8557" s="944"/>
    </row>
    <row r="8558" spans="2:4">
      <c r="B8558" s="944"/>
      <c r="C8558" s="944"/>
      <c r="D8558" s="944"/>
    </row>
    <row r="8559" spans="2:4">
      <c r="B8559" s="944"/>
      <c r="C8559" s="944"/>
      <c r="D8559" s="944"/>
    </row>
    <row r="8560" spans="2:4">
      <c r="B8560" s="944"/>
      <c r="C8560" s="944"/>
      <c r="D8560" s="944"/>
    </row>
    <row r="8561" spans="2:4">
      <c r="B8561" s="944"/>
      <c r="C8561" s="944"/>
      <c r="D8561" s="944"/>
    </row>
    <row r="8562" spans="2:4">
      <c r="B8562" s="944"/>
      <c r="C8562" s="944"/>
      <c r="D8562" s="944"/>
    </row>
    <row r="8563" spans="2:4">
      <c r="B8563" s="944"/>
      <c r="C8563" s="944"/>
      <c r="D8563" s="944"/>
    </row>
    <row r="8564" spans="2:4">
      <c r="B8564" s="944"/>
      <c r="C8564" s="944"/>
      <c r="D8564" s="944"/>
    </row>
    <row r="8565" spans="2:4">
      <c r="B8565" s="944"/>
      <c r="C8565" s="944"/>
      <c r="D8565" s="944"/>
    </row>
    <row r="8566" spans="2:4">
      <c r="B8566" s="944"/>
      <c r="C8566" s="944"/>
      <c r="D8566" s="944"/>
    </row>
    <row r="8567" spans="2:4">
      <c r="B8567" s="944"/>
      <c r="C8567" s="944"/>
      <c r="D8567" s="944"/>
    </row>
    <row r="8568" spans="2:4">
      <c r="B8568" s="944"/>
      <c r="C8568" s="944"/>
      <c r="D8568" s="944"/>
    </row>
    <row r="8569" spans="2:4">
      <c r="B8569" s="944"/>
      <c r="C8569" s="944"/>
      <c r="D8569" s="944"/>
    </row>
    <row r="8570" spans="2:4">
      <c r="B8570" s="944"/>
      <c r="C8570" s="944"/>
      <c r="D8570" s="944"/>
    </row>
    <row r="8571" spans="2:4">
      <c r="B8571" s="944"/>
      <c r="C8571" s="944"/>
      <c r="D8571" s="944"/>
    </row>
    <row r="8572" spans="2:4">
      <c r="B8572" s="944"/>
      <c r="C8572" s="944"/>
      <c r="D8572" s="944"/>
    </row>
    <row r="8573" spans="2:4">
      <c r="B8573" s="944"/>
      <c r="C8573" s="944"/>
      <c r="D8573" s="944"/>
    </row>
    <row r="8574" spans="2:4">
      <c r="B8574" s="944"/>
      <c r="C8574" s="944"/>
      <c r="D8574" s="944"/>
    </row>
    <row r="8575" spans="2:4">
      <c r="B8575" s="944"/>
      <c r="C8575" s="944"/>
      <c r="D8575" s="944"/>
    </row>
    <row r="8576" spans="2:4">
      <c r="B8576" s="944"/>
      <c r="C8576" s="944"/>
      <c r="D8576" s="944"/>
    </row>
    <row r="8577" spans="2:4">
      <c r="B8577" s="944"/>
      <c r="C8577" s="944"/>
      <c r="D8577" s="944"/>
    </row>
    <row r="8578" spans="2:4">
      <c r="B8578" s="944"/>
      <c r="C8578" s="944"/>
      <c r="D8578" s="944"/>
    </row>
    <row r="8579" spans="2:4">
      <c r="B8579" s="944"/>
      <c r="C8579" s="944"/>
      <c r="D8579" s="944"/>
    </row>
    <row r="8580" spans="2:4">
      <c r="B8580" s="944"/>
      <c r="C8580" s="944"/>
      <c r="D8580" s="944"/>
    </row>
    <row r="8581" spans="2:4">
      <c r="B8581" s="944"/>
      <c r="C8581" s="944"/>
      <c r="D8581" s="944"/>
    </row>
    <row r="8582" spans="2:4">
      <c r="B8582" s="944"/>
      <c r="C8582" s="944"/>
      <c r="D8582" s="944"/>
    </row>
    <row r="8583" spans="2:4">
      <c r="B8583" s="944"/>
      <c r="C8583" s="944"/>
      <c r="D8583" s="944"/>
    </row>
    <row r="8584" spans="2:4">
      <c r="B8584" s="944"/>
      <c r="C8584" s="944"/>
      <c r="D8584" s="944"/>
    </row>
    <row r="8585" spans="2:4">
      <c r="B8585" s="944"/>
      <c r="C8585" s="944"/>
      <c r="D8585" s="944"/>
    </row>
    <row r="8586" spans="2:4">
      <c r="B8586" s="944"/>
      <c r="C8586" s="944"/>
      <c r="D8586" s="944"/>
    </row>
    <row r="8587" spans="2:4">
      <c r="B8587" s="944"/>
      <c r="C8587" s="944"/>
      <c r="D8587" s="944"/>
    </row>
    <row r="8588" spans="2:4">
      <c r="B8588" s="944"/>
      <c r="C8588" s="944"/>
      <c r="D8588" s="944"/>
    </row>
    <row r="8589" spans="2:4">
      <c r="B8589" s="944"/>
      <c r="C8589" s="944"/>
      <c r="D8589" s="944"/>
    </row>
    <row r="8590" spans="2:4">
      <c r="B8590" s="944"/>
      <c r="C8590" s="944"/>
      <c r="D8590" s="944"/>
    </row>
    <row r="8591" spans="2:4">
      <c r="B8591" s="944"/>
      <c r="C8591" s="944"/>
      <c r="D8591" s="944"/>
    </row>
    <row r="8592" spans="2:4">
      <c r="B8592" s="944"/>
      <c r="C8592" s="944"/>
      <c r="D8592" s="944"/>
    </row>
    <row r="8593" spans="2:4">
      <c r="B8593" s="944"/>
      <c r="C8593" s="944"/>
      <c r="D8593" s="944"/>
    </row>
    <row r="8594" spans="2:4">
      <c r="B8594" s="944"/>
      <c r="C8594" s="944"/>
      <c r="D8594" s="944"/>
    </row>
    <row r="8595" spans="2:4">
      <c r="B8595" s="944"/>
      <c r="C8595" s="944"/>
      <c r="D8595" s="944"/>
    </row>
    <row r="8596" spans="2:4">
      <c r="B8596" s="944"/>
      <c r="C8596" s="944"/>
      <c r="D8596" s="944"/>
    </row>
    <row r="8597" spans="2:4">
      <c r="B8597" s="944"/>
      <c r="C8597" s="944"/>
      <c r="D8597" s="944"/>
    </row>
    <row r="8598" spans="2:4">
      <c r="B8598" s="944"/>
      <c r="C8598" s="944"/>
      <c r="D8598" s="944"/>
    </row>
    <row r="8599" spans="2:4">
      <c r="B8599" s="944"/>
      <c r="C8599" s="944"/>
      <c r="D8599" s="944"/>
    </row>
    <row r="8600" spans="2:4">
      <c r="B8600" s="944"/>
      <c r="C8600" s="944"/>
      <c r="D8600" s="944"/>
    </row>
    <row r="8601" spans="2:4">
      <c r="B8601" s="944"/>
      <c r="C8601" s="944"/>
      <c r="D8601" s="944"/>
    </row>
    <row r="8602" spans="2:4">
      <c r="B8602" s="944"/>
      <c r="C8602" s="944"/>
      <c r="D8602" s="944"/>
    </row>
    <row r="8603" spans="2:4">
      <c r="B8603" s="944"/>
      <c r="C8603" s="944"/>
      <c r="D8603" s="944"/>
    </row>
    <row r="8604" spans="2:4">
      <c r="B8604" s="944"/>
      <c r="C8604" s="944"/>
      <c r="D8604" s="944"/>
    </row>
    <row r="8605" spans="2:4">
      <c r="B8605" s="944"/>
      <c r="C8605" s="944"/>
      <c r="D8605" s="944"/>
    </row>
    <row r="8606" spans="2:4">
      <c r="B8606" s="944"/>
      <c r="C8606" s="944"/>
      <c r="D8606" s="944"/>
    </row>
    <row r="8607" spans="2:4">
      <c r="B8607" s="944"/>
      <c r="C8607" s="944"/>
      <c r="D8607" s="944"/>
    </row>
    <row r="8608" spans="2:4">
      <c r="B8608" s="944"/>
      <c r="C8608" s="944"/>
      <c r="D8608" s="944"/>
    </row>
    <row r="8609" spans="2:4">
      <c r="B8609" s="944"/>
      <c r="C8609" s="944"/>
      <c r="D8609" s="944"/>
    </row>
    <row r="8610" spans="2:4">
      <c r="B8610" s="944"/>
      <c r="C8610" s="944"/>
      <c r="D8610" s="944"/>
    </row>
    <row r="8611" spans="2:4">
      <c r="B8611" s="944"/>
      <c r="C8611" s="944"/>
      <c r="D8611" s="944"/>
    </row>
    <row r="8612" spans="2:4">
      <c r="B8612" s="944"/>
      <c r="C8612" s="944"/>
      <c r="D8612" s="944"/>
    </row>
    <row r="8613" spans="2:4">
      <c r="B8613" s="944"/>
      <c r="C8613" s="944"/>
      <c r="D8613" s="944"/>
    </row>
    <row r="8614" spans="2:4">
      <c r="B8614" s="944"/>
      <c r="C8614" s="944"/>
      <c r="D8614" s="944"/>
    </row>
    <row r="8615" spans="2:4">
      <c r="B8615" s="944"/>
      <c r="C8615" s="944"/>
      <c r="D8615" s="944"/>
    </row>
    <row r="8616" spans="2:4">
      <c r="B8616" s="944"/>
      <c r="C8616" s="944"/>
      <c r="D8616" s="944"/>
    </row>
    <row r="8617" spans="2:4">
      <c r="B8617" s="944"/>
      <c r="C8617" s="944"/>
      <c r="D8617" s="944"/>
    </row>
    <row r="8618" spans="2:4">
      <c r="B8618" s="944"/>
      <c r="C8618" s="944"/>
      <c r="D8618" s="944"/>
    </row>
    <row r="8619" spans="2:4">
      <c r="B8619" s="944"/>
      <c r="C8619" s="944"/>
      <c r="D8619" s="944"/>
    </row>
    <row r="8620" spans="2:4">
      <c r="B8620" s="944"/>
      <c r="C8620" s="944"/>
      <c r="D8620" s="944"/>
    </row>
    <row r="8621" spans="2:4">
      <c r="B8621" s="944"/>
      <c r="C8621" s="944"/>
      <c r="D8621" s="944"/>
    </row>
    <row r="8622" spans="2:4">
      <c r="B8622" s="944"/>
      <c r="C8622" s="944"/>
      <c r="D8622" s="944"/>
    </row>
    <row r="8623" spans="2:4">
      <c r="B8623" s="944"/>
      <c r="C8623" s="944"/>
      <c r="D8623" s="944"/>
    </row>
    <row r="8624" spans="2:4">
      <c r="B8624" s="944"/>
      <c r="C8624" s="944"/>
      <c r="D8624" s="944"/>
    </row>
    <row r="8625" spans="2:4">
      <c r="B8625" s="944"/>
      <c r="C8625" s="944"/>
      <c r="D8625" s="944"/>
    </row>
    <row r="8626" spans="2:4">
      <c r="B8626" s="944"/>
      <c r="C8626" s="944"/>
      <c r="D8626" s="944"/>
    </row>
    <row r="8627" spans="2:4">
      <c r="B8627" s="944"/>
      <c r="C8627" s="944"/>
      <c r="D8627" s="944"/>
    </row>
    <row r="8628" spans="2:4">
      <c r="B8628" s="944"/>
      <c r="C8628" s="944"/>
      <c r="D8628" s="944"/>
    </row>
    <row r="8629" spans="2:4">
      <c r="B8629" s="944"/>
      <c r="C8629" s="944"/>
      <c r="D8629" s="944"/>
    </row>
    <row r="8630" spans="2:4">
      <c r="B8630" s="944"/>
      <c r="C8630" s="944"/>
      <c r="D8630" s="944"/>
    </row>
    <row r="8631" spans="2:4">
      <c r="B8631" s="944"/>
      <c r="C8631" s="944"/>
      <c r="D8631" s="944"/>
    </row>
    <row r="8632" spans="2:4">
      <c r="B8632" s="944"/>
      <c r="C8632" s="944"/>
      <c r="D8632" s="944"/>
    </row>
    <row r="8633" spans="2:4">
      <c r="B8633" s="944"/>
      <c r="C8633" s="944"/>
      <c r="D8633" s="944"/>
    </row>
    <row r="8634" spans="2:4">
      <c r="B8634" s="944"/>
      <c r="C8634" s="944"/>
      <c r="D8634" s="944"/>
    </row>
    <row r="8635" spans="2:4">
      <c r="B8635" s="944"/>
      <c r="C8635" s="944"/>
      <c r="D8635" s="944"/>
    </row>
    <row r="8636" spans="2:4">
      <c r="B8636" s="944"/>
      <c r="C8636" s="944"/>
      <c r="D8636" s="944"/>
    </row>
    <row r="8637" spans="2:4">
      <c r="B8637" s="944"/>
      <c r="C8637" s="944"/>
      <c r="D8637" s="944"/>
    </row>
    <row r="8638" spans="2:4">
      <c r="B8638" s="944"/>
      <c r="C8638" s="944"/>
      <c r="D8638" s="944"/>
    </row>
    <row r="8639" spans="2:4">
      <c r="B8639" s="944"/>
      <c r="C8639" s="944"/>
      <c r="D8639" s="944"/>
    </row>
    <row r="8640" spans="2:4">
      <c r="B8640" s="944"/>
      <c r="C8640" s="944"/>
      <c r="D8640" s="944"/>
    </row>
    <row r="8641" spans="2:4">
      <c r="B8641" s="944"/>
      <c r="C8641" s="944"/>
      <c r="D8641" s="944"/>
    </row>
    <row r="8642" spans="2:4">
      <c r="B8642" s="944"/>
      <c r="C8642" s="944"/>
      <c r="D8642" s="944"/>
    </row>
    <row r="8643" spans="2:4">
      <c r="B8643" s="944"/>
      <c r="C8643" s="944"/>
      <c r="D8643" s="944"/>
    </row>
    <row r="8644" spans="2:4">
      <c r="B8644" s="944"/>
      <c r="C8644" s="944"/>
      <c r="D8644" s="944"/>
    </row>
    <row r="8645" spans="2:4">
      <c r="B8645" s="944"/>
      <c r="C8645" s="944"/>
      <c r="D8645" s="944"/>
    </row>
    <row r="8646" spans="2:4">
      <c r="B8646" s="944"/>
      <c r="C8646" s="944"/>
      <c r="D8646" s="944"/>
    </row>
    <row r="8647" spans="2:4">
      <c r="B8647" s="944"/>
      <c r="C8647" s="944"/>
      <c r="D8647" s="944"/>
    </row>
    <row r="8648" spans="2:4">
      <c r="B8648" s="944"/>
      <c r="C8648" s="944"/>
      <c r="D8648" s="944"/>
    </row>
    <row r="8649" spans="2:4">
      <c r="B8649" s="944"/>
      <c r="C8649" s="944"/>
      <c r="D8649" s="944"/>
    </row>
    <row r="8650" spans="2:4">
      <c r="B8650" s="944"/>
      <c r="C8650" s="944"/>
      <c r="D8650" s="944"/>
    </row>
    <row r="8651" spans="2:4">
      <c r="B8651" s="944"/>
      <c r="C8651" s="944"/>
      <c r="D8651" s="944"/>
    </row>
    <row r="8652" spans="2:4">
      <c r="B8652" s="944"/>
      <c r="C8652" s="944"/>
      <c r="D8652" s="944"/>
    </row>
    <row r="8653" spans="2:4">
      <c r="B8653" s="944"/>
      <c r="C8653" s="944"/>
      <c r="D8653" s="944"/>
    </row>
    <row r="8654" spans="2:4">
      <c r="B8654" s="944"/>
      <c r="C8654" s="944"/>
      <c r="D8654" s="944"/>
    </row>
    <row r="8655" spans="2:4">
      <c r="B8655" s="944"/>
      <c r="C8655" s="944"/>
      <c r="D8655" s="944"/>
    </row>
    <row r="8656" spans="2:4">
      <c r="B8656" s="944"/>
      <c r="C8656" s="944"/>
      <c r="D8656" s="944"/>
    </row>
    <row r="8657" spans="2:4">
      <c r="B8657" s="944"/>
      <c r="C8657" s="944"/>
      <c r="D8657" s="944"/>
    </row>
    <row r="8658" spans="2:4">
      <c r="B8658" s="944"/>
      <c r="C8658" s="944"/>
      <c r="D8658" s="944"/>
    </row>
    <row r="8659" spans="2:4">
      <c r="B8659" s="944"/>
      <c r="C8659" s="944"/>
      <c r="D8659" s="944"/>
    </row>
    <row r="8660" spans="2:4">
      <c r="B8660" s="944"/>
      <c r="C8660" s="944"/>
      <c r="D8660" s="944"/>
    </row>
    <row r="8661" spans="2:4">
      <c r="B8661" s="944"/>
      <c r="C8661" s="944"/>
      <c r="D8661" s="944"/>
    </row>
    <row r="8662" spans="2:4">
      <c r="B8662" s="944"/>
      <c r="C8662" s="944"/>
      <c r="D8662" s="944"/>
    </row>
    <row r="8663" spans="2:4">
      <c r="B8663" s="944"/>
      <c r="C8663" s="944"/>
      <c r="D8663" s="944"/>
    </row>
    <row r="8664" spans="2:4">
      <c r="B8664" s="944"/>
      <c r="C8664" s="944"/>
      <c r="D8664" s="944"/>
    </row>
    <row r="8665" spans="2:4">
      <c r="B8665" s="944"/>
      <c r="C8665" s="944"/>
      <c r="D8665" s="944"/>
    </row>
    <row r="8666" spans="2:4">
      <c r="B8666" s="944"/>
      <c r="C8666" s="944"/>
      <c r="D8666" s="944"/>
    </row>
    <row r="8667" spans="2:4">
      <c r="B8667" s="944"/>
      <c r="C8667" s="944"/>
      <c r="D8667" s="944"/>
    </row>
    <row r="8668" spans="2:4">
      <c r="B8668" s="944"/>
      <c r="C8668" s="944"/>
      <c r="D8668" s="944"/>
    </row>
    <row r="8669" spans="2:4">
      <c r="B8669" s="944"/>
      <c r="C8669" s="944"/>
      <c r="D8669" s="944"/>
    </row>
    <row r="8670" spans="2:4">
      <c r="B8670" s="944"/>
      <c r="C8670" s="944"/>
      <c r="D8670" s="944"/>
    </row>
    <row r="8671" spans="2:4">
      <c r="B8671" s="944"/>
      <c r="C8671" s="944"/>
      <c r="D8671" s="944"/>
    </row>
    <row r="8672" spans="2:4">
      <c r="B8672" s="944"/>
      <c r="C8672" s="944"/>
      <c r="D8672" s="944"/>
    </row>
    <row r="8673" spans="2:4">
      <c r="B8673" s="944"/>
      <c r="C8673" s="944"/>
      <c r="D8673" s="944"/>
    </row>
    <row r="8674" spans="2:4">
      <c r="B8674" s="944"/>
      <c r="C8674" s="944"/>
      <c r="D8674" s="944"/>
    </row>
    <row r="8675" spans="2:4">
      <c r="B8675" s="944"/>
      <c r="C8675" s="944"/>
      <c r="D8675" s="944"/>
    </row>
    <row r="8676" spans="2:4">
      <c r="B8676" s="944"/>
      <c r="C8676" s="944"/>
      <c r="D8676" s="944"/>
    </row>
    <row r="8677" spans="2:4">
      <c r="B8677" s="944"/>
      <c r="C8677" s="944"/>
      <c r="D8677" s="944"/>
    </row>
    <row r="8678" spans="2:4">
      <c r="B8678" s="944"/>
      <c r="C8678" s="944"/>
      <c r="D8678" s="944"/>
    </row>
    <row r="8679" spans="2:4">
      <c r="B8679" s="944"/>
      <c r="C8679" s="944"/>
      <c r="D8679" s="944"/>
    </row>
    <row r="8680" spans="2:4">
      <c r="B8680" s="944"/>
      <c r="C8680" s="944"/>
      <c r="D8680" s="944"/>
    </row>
    <row r="8681" spans="2:4">
      <c r="B8681" s="944"/>
      <c r="C8681" s="944"/>
      <c r="D8681" s="944"/>
    </row>
    <row r="8682" spans="2:4">
      <c r="B8682" s="944"/>
      <c r="C8682" s="944"/>
      <c r="D8682" s="944"/>
    </row>
    <row r="8683" spans="2:4">
      <c r="B8683" s="944"/>
      <c r="C8683" s="944"/>
      <c r="D8683" s="944"/>
    </row>
    <row r="8684" spans="2:4">
      <c r="B8684" s="944"/>
      <c r="C8684" s="944"/>
      <c r="D8684" s="944"/>
    </row>
    <row r="8685" spans="2:4">
      <c r="B8685" s="944"/>
      <c r="C8685" s="944"/>
      <c r="D8685" s="944"/>
    </row>
    <row r="8686" spans="2:4">
      <c r="B8686" s="944"/>
      <c r="C8686" s="944"/>
      <c r="D8686" s="944"/>
    </row>
    <row r="8687" spans="2:4">
      <c r="B8687" s="944"/>
      <c r="C8687" s="944"/>
      <c r="D8687" s="944"/>
    </row>
    <row r="8688" spans="2:4">
      <c r="B8688" s="944"/>
      <c r="C8688" s="944"/>
      <c r="D8688" s="944"/>
    </row>
    <row r="8689" spans="2:4">
      <c r="B8689" s="944"/>
      <c r="C8689" s="944"/>
      <c r="D8689" s="944"/>
    </row>
    <row r="8690" spans="2:4">
      <c r="B8690" s="944"/>
      <c r="C8690" s="944"/>
      <c r="D8690" s="944"/>
    </row>
    <row r="8691" spans="2:4">
      <c r="B8691" s="944"/>
      <c r="C8691" s="944"/>
      <c r="D8691" s="944"/>
    </row>
    <row r="8692" spans="2:4">
      <c r="B8692" s="944"/>
      <c r="C8692" s="944"/>
      <c r="D8692" s="944"/>
    </row>
    <row r="8693" spans="2:4">
      <c r="B8693" s="944"/>
      <c r="C8693" s="944"/>
      <c r="D8693" s="944"/>
    </row>
    <row r="8694" spans="2:4">
      <c r="B8694" s="944"/>
      <c r="C8694" s="944"/>
      <c r="D8694" s="944"/>
    </row>
    <row r="8695" spans="2:4">
      <c r="B8695" s="944"/>
      <c r="C8695" s="944"/>
      <c r="D8695" s="944"/>
    </row>
    <row r="8696" spans="2:4">
      <c r="B8696" s="944"/>
      <c r="C8696" s="944"/>
      <c r="D8696" s="944"/>
    </row>
    <row r="8697" spans="2:4">
      <c r="B8697" s="944"/>
      <c r="C8697" s="944"/>
      <c r="D8697" s="944"/>
    </row>
    <row r="8698" spans="2:4">
      <c r="B8698" s="944"/>
      <c r="C8698" s="944"/>
      <c r="D8698" s="944"/>
    </row>
    <row r="8699" spans="2:4">
      <c r="B8699" s="944"/>
      <c r="C8699" s="944"/>
      <c r="D8699" s="944"/>
    </row>
    <row r="8700" spans="2:4">
      <c r="B8700" s="944"/>
      <c r="C8700" s="944"/>
      <c r="D8700" s="944"/>
    </row>
    <row r="8701" spans="2:4">
      <c r="B8701" s="944"/>
      <c r="C8701" s="944"/>
      <c r="D8701" s="944"/>
    </row>
    <row r="8702" spans="2:4">
      <c r="B8702" s="944"/>
      <c r="C8702" s="944"/>
      <c r="D8702" s="944"/>
    </row>
    <row r="8703" spans="2:4">
      <c r="B8703" s="944"/>
      <c r="C8703" s="944"/>
      <c r="D8703" s="944"/>
    </row>
    <row r="8704" spans="2:4">
      <c r="B8704" s="944"/>
      <c r="C8704" s="944"/>
      <c r="D8704" s="944"/>
    </row>
    <row r="8705" spans="2:4">
      <c r="B8705" s="944"/>
      <c r="C8705" s="944"/>
      <c r="D8705" s="944"/>
    </row>
    <row r="8706" spans="2:4">
      <c r="B8706" s="944"/>
      <c r="C8706" s="944"/>
      <c r="D8706" s="944"/>
    </row>
    <row r="8707" spans="2:4">
      <c r="B8707" s="944"/>
      <c r="C8707" s="944"/>
      <c r="D8707" s="944"/>
    </row>
    <row r="8708" spans="2:4">
      <c r="B8708" s="944"/>
      <c r="C8708" s="944"/>
      <c r="D8708" s="944"/>
    </row>
    <row r="8709" spans="2:4">
      <c r="B8709" s="944"/>
      <c r="C8709" s="944"/>
      <c r="D8709" s="944"/>
    </row>
    <row r="8710" spans="2:4">
      <c r="B8710" s="944"/>
      <c r="C8710" s="944"/>
      <c r="D8710" s="944"/>
    </row>
    <row r="8711" spans="2:4">
      <c r="B8711" s="944"/>
      <c r="C8711" s="944"/>
      <c r="D8711" s="944"/>
    </row>
    <row r="8712" spans="2:4">
      <c r="B8712" s="944"/>
      <c r="C8712" s="944"/>
      <c r="D8712" s="944"/>
    </row>
    <row r="8713" spans="2:4">
      <c r="B8713" s="944"/>
      <c r="C8713" s="944"/>
      <c r="D8713" s="944"/>
    </row>
    <row r="8714" spans="2:4">
      <c r="B8714" s="944"/>
      <c r="C8714" s="944"/>
      <c r="D8714" s="944"/>
    </row>
    <row r="8715" spans="2:4">
      <c r="B8715" s="944"/>
      <c r="C8715" s="944"/>
      <c r="D8715" s="944"/>
    </row>
    <row r="8716" spans="2:4">
      <c r="B8716" s="944"/>
      <c r="C8716" s="944"/>
      <c r="D8716" s="944"/>
    </row>
    <row r="8717" spans="2:4">
      <c r="B8717" s="944"/>
      <c r="C8717" s="944"/>
      <c r="D8717" s="944"/>
    </row>
    <row r="8718" spans="2:4">
      <c r="B8718" s="944"/>
      <c r="C8718" s="944"/>
      <c r="D8718" s="944"/>
    </row>
    <row r="8719" spans="2:4">
      <c r="B8719" s="944"/>
      <c r="C8719" s="944"/>
      <c r="D8719" s="944"/>
    </row>
    <row r="8720" spans="2:4">
      <c r="B8720" s="944"/>
      <c r="C8720" s="944"/>
      <c r="D8720" s="944"/>
    </row>
    <row r="8721" spans="2:4">
      <c r="B8721" s="944"/>
      <c r="C8721" s="944"/>
      <c r="D8721" s="944"/>
    </row>
    <row r="8722" spans="2:4">
      <c r="B8722" s="944"/>
      <c r="C8722" s="944"/>
      <c r="D8722" s="944"/>
    </row>
    <row r="8723" spans="2:4">
      <c r="B8723" s="944"/>
      <c r="C8723" s="944"/>
      <c r="D8723" s="944"/>
    </row>
    <row r="8724" spans="2:4">
      <c r="B8724" s="944"/>
      <c r="C8724" s="944"/>
      <c r="D8724" s="944"/>
    </row>
    <row r="8725" spans="2:4">
      <c r="B8725" s="944"/>
      <c r="C8725" s="944"/>
      <c r="D8725" s="944"/>
    </row>
    <row r="8726" spans="2:4">
      <c r="B8726" s="944"/>
      <c r="C8726" s="944"/>
      <c r="D8726" s="944"/>
    </row>
    <row r="8727" spans="2:4">
      <c r="B8727" s="944"/>
      <c r="C8727" s="944"/>
      <c r="D8727" s="944"/>
    </row>
    <row r="8728" spans="2:4">
      <c r="B8728" s="944"/>
      <c r="C8728" s="944"/>
      <c r="D8728" s="944"/>
    </row>
    <row r="8729" spans="2:4">
      <c r="B8729" s="944"/>
      <c r="C8729" s="944"/>
      <c r="D8729" s="944"/>
    </row>
    <row r="8730" spans="2:4">
      <c r="B8730" s="944"/>
      <c r="C8730" s="944"/>
      <c r="D8730" s="944"/>
    </row>
    <row r="8731" spans="2:4">
      <c r="B8731" s="944"/>
      <c r="C8731" s="944"/>
      <c r="D8731" s="944"/>
    </row>
    <row r="8732" spans="2:4">
      <c r="B8732" s="944"/>
      <c r="C8732" s="944"/>
      <c r="D8732" s="944"/>
    </row>
    <row r="8733" spans="2:4">
      <c r="B8733" s="944"/>
      <c r="C8733" s="944"/>
      <c r="D8733" s="944"/>
    </row>
    <row r="8734" spans="2:4">
      <c r="B8734" s="944"/>
      <c r="C8734" s="944"/>
      <c r="D8734" s="944"/>
    </row>
    <row r="8735" spans="2:4">
      <c r="B8735" s="944"/>
      <c r="C8735" s="944"/>
      <c r="D8735" s="944"/>
    </row>
    <row r="8736" spans="2:4">
      <c r="B8736" s="944"/>
      <c r="C8736" s="944"/>
      <c r="D8736" s="944"/>
    </row>
    <row r="8737" spans="2:4">
      <c r="B8737" s="944"/>
      <c r="C8737" s="944"/>
      <c r="D8737" s="944"/>
    </row>
    <row r="8738" spans="2:4">
      <c r="B8738" s="944"/>
      <c r="C8738" s="944"/>
      <c r="D8738" s="944"/>
    </row>
    <row r="8739" spans="2:4">
      <c r="B8739" s="944"/>
      <c r="C8739" s="944"/>
      <c r="D8739" s="944"/>
    </row>
    <row r="8740" spans="2:4">
      <c r="B8740" s="944"/>
      <c r="C8740" s="944"/>
      <c r="D8740" s="944"/>
    </row>
    <row r="8741" spans="2:4">
      <c r="B8741" s="944"/>
      <c r="C8741" s="944"/>
      <c r="D8741" s="944"/>
    </row>
    <row r="8742" spans="2:4">
      <c r="B8742" s="944"/>
      <c r="C8742" s="944"/>
      <c r="D8742" s="944"/>
    </row>
    <row r="8743" spans="2:4">
      <c r="B8743" s="944"/>
      <c r="C8743" s="944"/>
      <c r="D8743" s="944"/>
    </row>
    <row r="8744" spans="2:4">
      <c r="B8744" s="944"/>
      <c r="C8744" s="944"/>
      <c r="D8744" s="944"/>
    </row>
    <row r="8745" spans="2:4">
      <c r="B8745" s="944"/>
      <c r="C8745" s="944"/>
      <c r="D8745" s="944"/>
    </row>
    <row r="8746" spans="2:4">
      <c r="B8746" s="944"/>
      <c r="C8746" s="944"/>
      <c r="D8746" s="944"/>
    </row>
    <row r="8747" spans="2:4">
      <c r="B8747" s="944"/>
      <c r="C8747" s="944"/>
      <c r="D8747" s="944"/>
    </row>
    <row r="8748" spans="2:4">
      <c r="B8748" s="944"/>
      <c r="C8748" s="944"/>
      <c r="D8748" s="944"/>
    </row>
    <row r="8749" spans="2:4">
      <c r="B8749" s="944"/>
      <c r="C8749" s="944"/>
      <c r="D8749" s="944"/>
    </row>
    <row r="8750" spans="2:4">
      <c r="B8750" s="944"/>
      <c r="C8750" s="944"/>
      <c r="D8750" s="944"/>
    </row>
    <row r="8751" spans="2:4">
      <c r="B8751" s="944"/>
      <c r="C8751" s="944"/>
      <c r="D8751" s="944"/>
    </row>
    <row r="8752" spans="2:4">
      <c r="B8752" s="944"/>
      <c r="C8752" s="944"/>
      <c r="D8752" s="944"/>
    </row>
    <row r="8753" spans="2:4">
      <c r="B8753" s="944"/>
      <c r="C8753" s="944"/>
      <c r="D8753" s="944"/>
    </row>
    <row r="8754" spans="2:4">
      <c r="B8754" s="944"/>
      <c r="C8754" s="944"/>
      <c r="D8754" s="944"/>
    </row>
    <row r="8755" spans="2:4">
      <c r="B8755" s="944"/>
      <c r="C8755" s="944"/>
      <c r="D8755" s="944"/>
    </row>
    <row r="8756" spans="2:4">
      <c r="B8756" s="944"/>
      <c r="C8756" s="944"/>
      <c r="D8756" s="944"/>
    </row>
    <row r="8757" spans="2:4">
      <c r="B8757" s="944"/>
      <c r="C8757" s="944"/>
      <c r="D8757" s="944"/>
    </row>
    <row r="8758" spans="2:4">
      <c r="B8758" s="944"/>
      <c r="C8758" s="944"/>
      <c r="D8758" s="944"/>
    </row>
    <row r="8759" spans="2:4">
      <c r="B8759" s="944"/>
      <c r="C8759" s="944"/>
      <c r="D8759" s="944"/>
    </row>
    <row r="8760" spans="2:4">
      <c r="B8760" s="944"/>
      <c r="C8760" s="944"/>
      <c r="D8760" s="944"/>
    </row>
    <row r="8761" spans="2:4">
      <c r="B8761" s="944"/>
      <c r="C8761" s="944"/>
      <c r="D8761" s="944"/>
    </row>
    <row r="8762" spans="2:4">
      <c r="B8762" s="944"/>
      <c r="C8762" s="944"/>
      <c r="D8762" s="944"/>
    </row>
    <row r="8763" spans="2:4">
      <c r="B8763" s="944"/>
      <c r="C8763" s="944"/>
      <c r="D8763" s="944"/>
    </row>
    <row r="8764" spans="2:4">
      <c r="B8764" s="944"/>
      <c r="C8764" s="944"/>
      <c r="D8764" s="944"/>
    </row>
    <row r="8765" spans="2:4">
      <c r="B8765" s="944"/>
      <c r="C8765" s="944"/>
      <c r="D8765" s="944"/>
    </row>
    <row r="8766" spans="2:4">
      <c r="B8766" s="944"/>
      <c r="C8766" s="944"/>
      <c r="D8766" s="944"/>
    </row>
    <row r="8767" spans="2:4">
      <c r="B8767" s="944"/>
      <c r="C8767" s="944"/>
      <c r="D8767" s="944"/>
    </row>
    <row r="8768" spans="2:4">
      <c r="B8768" s="944"/>
      <c r="C8768" s="944"/>
      <c r="D8768" s="944"/>
    </row>
    <row r="8769" spans="2:4">
      <c r="B8769" s="944"/>
      <c r="C8769" s="944"/>
      <c r="D8769" s="944"/>
    </row>
    <row r="8770" spans="2:4">
      <c r="B8770" s="944"/>
      <c r="C8770" s="944"/>
      <c r="D8770" s="944"/>
    </row>
    <row r="8771" spans="2:4">
      <c r="B8771" s="944"/>
      <c r="C8771" s="944"/>
      <c r="D8771" s="944"/>
    </row>
    <row r="8772" spans="2:4">
      <c r="B8772" s="944"/>
      <c r="C8772" s="944"/>
      <c r="D8772" s="944"/>
    </row>
    <row r="8773" spans="2:4">
      <c r="B8773" s="944"/>
      <c r="C8773" s="944"/>
      <c r="D8773" s="944"/>
    </row>
    <row r="8774" spans="2:4">
      <c r="B8774" s="944"/>
      <c r="C8774" s="944"/>
      <c r="D8774" s="944"/>
    </row>
    <row r="8775" spans="2:4">
      <c r="B8775" s="944"/>
      <c r="C8775" s="944"/>
      <c r="D8775" s="944"/>
    </row>
    <row r="8776" spans="2:4">
      <c r="B8776" s="944"/>
      <c r="C8776" s="944"/>
      <c r="D8776" s="944"/>
    </row>
    <row r="8777" spans="2:4">
      <c r="B8777" s="944"/>
      <c r="C8777" s="944"/>
      <c r="D8777" s="944"/>
    </row>
    <row r="8778" spans="2:4">
      <c r="B8778" s="944"/>
      <c r="C8778" s="944"/>
      <c r="D8778" s="944"/>
    </row>
    <row r="8779" spans="2:4">
      <c r="B8779" s="944"/>
      <c r="C8779" s="944"/>
      <c r="D8779" s="944"/>
    </row>
    <row r="8780" spans="2:4">
      <c r="B8780" s="944"/>
      <c r="C8780" s="944"/>
      <c r="D8780" s="944"/>
    </row>
    <row r="8781" spans="2:4">
      <c r="B8781" s="944"/>
      <c r="C8781" s="944"/>
      <c r="D8781" s="944"/>
    </row>
    <row r="8782" spans="2:4">
      <c r="B8782" s="944"/>
      <c r="C8782" s="944"/>
      <c r="D8782" s="944"/>
    </row>
    <row r="8783" spans="2:4">
      <c r="B8783" s="944"/>
      <c r="C8783" s="944"/>
      <c r="D8783" s="944"/>
    </row>
    <row r="8784" spans="2:4">
      <c r="B8784" s="944"/>
      <c r="C8784" s="944"/>
      <c r="D8784" s="944"/>
    </row>
    <row r="8785" spans="2:4">
      <c r="B8785" s="944"/>
      <c r="C8785" s="944"/>
      <c r="D8785" s="944"/>
    </row>
    <row r="8786" spans="2:4">
      <c r="B8786" s="944"/>
      <c r="C8786" s="944"/>
      <c r="D8786" s="944"/>
    </row>
    <row r="8787" spans="2:4">
      <c r="B8787" s="944"/>
      <c r="C8787" s="944"/>
      <c r="D8787" s="944"/>
    </row>
    <row r="8788" spans="2:4">
      <c r="B8788" s="944"/>
      <c r="C8788" s="944"/>
      <c r="D8788" s="944"/>
    </row>
    <row r="8789" spans="2:4">
      <c r="B8789" s="944"/>
      <c r="C8789" s="944"/>
      <c r="D8789" s="944"/>
    </row>
    <row r="8790" spans="2:4">
      <c r="B8790" s="944"/>
      <c r="C8790" s="944"/>
      <c r="D8790" s="944"/>
    </row>
    <row r="8791" spans="2:4">
      <c r="B8791" s="944"/>
      <c r="C8791" s="944"/>
      <c r="D8791" s="944"/>
    </row>
    <row r="8792" spans="2:4">
      <c r="B8792" s="944"/>
      <c r="C8792" s="944"/>
      <c r="D8792" s="944"/>
    </row>
    <row r="8793" spans="2:4">
      <c r="B8793" s="944"/>
      <c r="C8793" s="944"/>
      <c r="D8793" s="944"/>
    </row>
    <row r="8794" spans="2:4">
      <c r="B8794" s="944"/>
      <c r="C8794" s="944"/>
      <c r="D8794" s="944"/>
    </row>
    <row r="8795" spans="2:4">
      <c r="B8795" s="944"/>
      <c r="C8795" s="944"/>
      <c r="D8795" s="944"/>
    </row>
    <row r="8796" spans="2:4">
      <c r="B8796" s="944"/>
      <c r="C8796" s="944"/>
      <c r="D8796" s="944"/>
    </row>
    <row r="8797" spans="2:4">
      <c r="B8797" s="944"/>
      <c r="C8797" s="944"/>
      <c r="D8797" s="944"/>
    </row>
    <row r="8798" spans="2:4">
      <c r="B8798" s="944"/>
      <c r="C8798" s="944"/>
      <c r="D8798" s="944"/>
    </row>
    <row r="8799" spans="2:4">
      <c r="B8799" s="944"/>
      <c r="C8799" s="944"/>
      <c r="D8799" s="944"/>
    </row>
    <row r="8800" spans="2:4">
      <c r="B8800" s="944"/>
      <c r="C8800" s="944"/>
      <c r="D8800" s="944"/>
    </row>
    <row r="8801" spans="2:4">
      <c r="B8801" s="944"/>
      <c r="C8801" s="944"/>
      <c r="D8801" s="944"/>
    </row>
    <row r="8802" spans="2:4">
      <c r="B8802" s="944"/>
      <c r="C8802" s="944"/>
      <c r="D8802" s="944"/>
    </row>
    <row r="8803" spans="2:4">
      <c r="B8803" s="944"/>
      <c r="C8803" s="944"/>
      <c r="D8803" s="944"/>
    </row>
    <row r="8804" spans="2:4">
      <c r="B8804" s="944"/>
      <c r="C8804" s="944"/>
      <c r="D8804" s="944"/>
    </row>
    <row r="8805" spans="2:4">
      <c r="B8805" s="944"/>
      <c r="C8805" s="944"/>
      <c r="D8805" s="944"/>
    </row>
    <row r="8806" spans="2:4">
      <c r="B8806" s="944"/>
      <c r="C8806" s="944"/>
      <c r="D8806" s="944"/>
    </row>
    <row r="8807" spans="2:4">
      <c r="B8807" s="944"/>
      <c r="C8807" s="944"/>
      <c r="D8807" s="944"/>
    </row>
    <row r="8808" spans="2:4">
      <c r="B8808" s="944"/>
      <c r="C8808" s="944"/>
      <c r="D8808" s="944"/>
    </row>
    <row r="8809" spans="2:4">
      <c r="B8809" s="944"/>
      <c r="C8809" s="944"/>
      <c r="D8809" s="944"/>
    </row>
    <row r="8810" spans="2:4">
      <c r="B8810" s="944"/>
      <c r="C8810" s="944"/>
      <c r="D8810" s="944"/>
    </row>
    <row r="8811" spans="2:4">
      <c r="B8811" s="944"/>
      <c r="C8811" s="944"/>
      <c r="D8811" s="944"/>
    </row>
    <row r="8812" spans="2:4">
      <c r="B8812" s="944"/>
      <c r="C8812" s="944"/>
      <c r="D8812" s="944"/>
    </row>
    <row r="8813" spans="2:4">
      <c r="B8813" s="944"/>
      <c r="C8813" s="944"/>
      <c r="D8813" s="944"/>
    </row>
    <row r="8814" spans="2:4">
      <c r="B8814" s="944"/>
      <c r="C8814" s="944"/>
      <c r="D8814" s="944"/>
    </row>
    <row r="8815" spans="2:4">
      <c r="B8815" s="944"/>
      <c r="C8815" s="944"/>
      <c r="D8815" s="944"/>
    </row>
    <row r="8816" spans="2:4">
      <c r="B8816" s="944"/>
      <c r="C8816" s="944"/>
      <c r="D8816" s="944"/>
    </row>
    <row r="8817" spans="2:4">
      <c r="B8817" s="944"/>
      <c r="C8817" s="944"/>
      <c r="D8817" s="944"/>
    </row>
    <row r="8818" spans="2:4">
      <c r="B8818" s="944"/>
      <c r="C8818" s="944"/>
      <c r="D8818" s="944"/>
    </row>
    <row r="8819" spans="2:4">
      <c r="B8819" s="944"/>
      <c r="C8819" s="944"/>
      <c r="D8819" s="944"/>
    </row>
    <row r="8820" spans="2:4">
      <c r="B8820" s="944"/>
      <c r="C8820" s="944"/>
      <c r="D8820" s="944"/>
    </row>
    <row r="8821" spans="2:4">
      <c r="B8821" s="944"/>
      <c r="C8821" s="944"/>
      <c r="D8821" s="944"/>
    </row>
    <row r="8822" spans="2:4">
      <c r="B8822" s="944"/>
      <c r="C8822" s="944"/>
      <c r="D8822" s="944"/>
    </row>
    <row r="8823" spans="2:4">
      <c r="B8823" s="944"/>
      <c r="C8823" s="944"/>
      <c r="D8823" s="944"/>
    </row>
    <row r="8824" spans="2:4">
      <c r="B8824" s="944"/>
      <c r="C8824" s="944"/>
      <c r="D8824" s="944"/>
    </row>
    <row r="8825" spans="2:4">
      <c r="B8825" s="944"/>
      <c r="C8825" s="944"/>
      <c r="D8825" s="944"/>
    </row>
    <row r="8826" spans="2:4">
      <c r="B8826" s="944"/>
      <c r="C8826" s="944"/>
      <c r="D8826" s="944"/>
    </row>
    <row r="8827" spans="2:4">
      <c r="B8827" s="944"/>
      <c r="C8827" s="944"/>
      <c r="D8827" s="944"/>
    </row>
    <row r="8828" spans="2:4">
      <c r="B8828" s="944"/>
      <c r="C8828" s="944"/>
      <c r="D8828" s="944"/>
    </row>
    <row r="8829" spans="2:4">
      <c r="B8829" s="944"/>
      <c r="C8829" s="944"/>
      <c r="D8829" s="944"/>
    </row>
    <row r="8830" spans="2:4">
      <c r="B8830" s="944"/>
      <c r="C8830" s="944"/>
      <c r="D8830" s="944"/>
    </row>
    <row r="8831" spans="2:4">
      <c r="B8831" s="944"/>
      <c r="C8831" s="944"/>
      <c r="D8831" s="944"/>
    </row>
    <row r="8832" spans="2:4">
      <c r="B8832" s="944"/>
      <c r="C8832" s="944"/>
      <c r="D8832" s="944"/>
    </row>
    <row r="8833" spans="2:4">
      <c r="B8833" s="944"/>
      <c r="C8833" s="944"/>
      <c r="D8833" s="944"/>
    </row>
    <row r="8834" spans="2:4">
      <c r="B8834" s="944"/>
      <c r="C8834" s="944"/>
      <c r="D8834" s="944"/>
    </row>
    <row r="8835" spans="2:4">
      <c r="B8835" s="944"/>
      <c r="C8835" s="944"/>
      <c r="D8835" s="944"/>
    </row>
    <row r="8836" spans="2:4">
      <c r="B8836" s="944"/>
      <c r="C8836" s="944"/>
      <c r="D8836" s="944"/>
    </row>
    <row r="8837" spans="2:4">
      <c r="B8837" s="944"/>
      <c r="C8837" s="944"/>
      <c r="D8837" s="944"/>
    </row>
    <row r="8838" spans="2:4">
      <c r="B8838" s="944"/>
      <c r="C8838" s="944"/>
      <c r="D8838" s="944"/>
    </row>
    <row r="8839" spans="2:4">
      <c r="B8839" s="944"/>
      <c r="C8839" s="944"/>
      <c r="D8839" s="944"/>
    </row>
    <row r="8840" spans="2:4">
      <c r="B8840" s="944"/>
      <c r="C8840" s="944"/>
      <c r="D8840" s="944"/>
    </row>
    <row r="8841" spans="2:4">
      <c r="B8841" s="944"/>
      <c r="C8841" s="944"/>
      <c r="D8841" s="944"/>
    </row>
    <row r="8842" spans="2:4">
      <c r="B8842" s="944"/>
      <c r="C8842" s="944"/>
      <c r="D8842" s="944"/>
    </row>
    <row r="8843" spans="2:4">
      <c r="B8843" s="944"/>
      <c r="C8843" s="944"/>
      <c r="D8843" s="944"/>
    </row>
    <row r="8844" spans="2:4">
      <c r="B8844" s="944"/>
      <c r="C8844" s="944"/>
      <c r="D8844" s="944"/>
    </row>
    <row r="8845" spans="2:4">
      <c r="B8845" s="944"/>
      <c r="C8845" s="944"/>
      <c r="D8845" s="944"/>
    </row>
    <row r="8846" spans="2:4">
      <c r="B8846" s="944"/>
      <c r="C8846" s="944"/>
      <c r="D8846" s="944"/>
    </row>
    <row r="8847" spans="2:4">
      <c r="B8847" s="944"/>
      <c r="C8847" s="944"/>
      <c r="D8847" s="944"/>
    </row>
    <row r="8848" spans="2:4">
      <c r="B8848" s="944"/>
      <c r="C8848" s="944"/>
      <c r="D8848" s="944"/>
    </row>
    <row r="8849" spans="2:4">
      <c r="B8849" s="944"/>
      <c r="C8849" s="944"/>
      <c r="D8849" s="944"/>
    </row>
    <row r="8850" spans="2:4">
      <c r="B8850" s="944"/>
      <c r="C8850" s="944"/>
      <c r="D8850" s="944"/>
    </row>
    <row r="8851" spans="2:4">
      <c r="B8851" s="944"/>
      <c r="C8851" s="944"/>
      <c r="D8851" s="944"/>
    </row>
    <row r="8852" spans="2:4">
      <c r="B8852" s="944"/>
      <c r="C8852" s="944"/>
      <c r="D8852" s="944"/>
    </row>
    <row r="8853" spans="2:4">
      <c r="B8853" s="944"/>
      <c r="C8853" s="944"/>
      <c r="D8853" s="944"/>
    </row>
    <row r="8854" spans="2:4">
      <c r="B8854" s="944"/>
      <c r="C8854" s="944"/>
      <c r="D8854" s="944"/>
    </row>
    <row r="8855" spans="2:4">
      <c r="B8855" s="944"/>
      <c r="C8855" s="944"/>
      <c r="D8855" s="944"/>
    </row>
    <row r="8856" spans="2:4">
      <c r="B8856" s="944"/>
      <c r="C8856" s="944"/>
      <c r="D8856" s="944"/>
    </row>
    <row r="8857" spans="2:4">
      <c r="B8857" s="944"/>
      <c r="C8857" s="944"/>
      <c r="D8857" s="944"/>
    </row>
    <row r="8858" spans="2:4">
      <c r="B8858" s="944"/>
      <c r="C8858" s="944"/>
      <c r="D8858" s="944"/>
    </row>
    <row r="8859" spans="2:4">
      <c r="B8859" s="944"/>
      <c r="C8859" s="944"/>
      <c r="D8859" s="944"/>
    </row>
    <row r="8860" spans="2:4">
      <c r="B8860" s="944"/>
      <c r="C8860" s="944"/>
      <c r="D8860" s="944"/>
    </row>
    <row r="8861" spans="2:4">
      <c r="B8861" s="944"/>
      <c r="C8861" s="944"/>
      <c r="D8861" s="944"/>
    </row>
    <row r="8862" spans="2:4">
      <c r="B8862" s="944"/>
      <c r="C8862" s="944"/>
      <c r="D8862" s="944"/>
    </row>
    <row r="8863" spans="2:4">
      <c r="B8863" s="944"/>
      <c r="C8863" s="944"/>
      <c r="D8863" s="944"/>
    </row>
    <row r="8864" spans="2:4">
      <c r="B8864" s="944"/>
      <c r="C8864" s="944"/>
      <c r="D8864" s="944"/>
    </row>
    <row r="8865" spans="2:4">
      <c r="B8865" s="944"/>
      <c r="C8865" s="944"/>
      <c r="D8865" s="944"/>
    </row>
    <row r="8866" spans="2:4">
      <c r="B8866" s="944"/>
      <c r="C8866" s="944"/>
      <c r="D8866" s="944"/>
    </row>
    <row r="8867" spans="2:4">
      <c r="B8867" s="944"/>
      <c r="C8867" s="944"/>
      <c r="D8867" s="944"/>
    </row>
    <row r="8868" spans="2:4">
      <c r="B8868" s="944"/>
      <c r="C8868" s="944"/>
      <c r="D8868" s="944"/>
    </row>
    <row r="8869" spans="2:4">
      <c r="B8869" s="944"/>
      <c r="C8869" s="944"/>
      <c r="D8869" s="944"/>
    </row>
    <row r="8870" spans="2:4">
      <c r="B8870" s="944"/>
      <c r="C8870" s="944"/>
      <c r="D8870" s="944"/>
    </row>
    <row r="8871" spans="2:4">
      <c r="B8871" s="944"/>
      <c r="C8871" s="944"/>
      <c r="D8871" s="944"/>
    </row>
    <row r="8872" spans="2:4">
      <c r="B8872" s="944"/>
      <c r="C8872" s="944"/>
      <c r="D8872" s="944"/>
    </row>
    <row r="8873" spans="2:4">
      <c r="B8873" s="944"/>
      <c r="C8873" s="944"/>
      <c r="D8873" s="944"/>
    </row>
    <row r="8874" spans="2:4">
      <c r="B8874" s="944"/>
      <c r="C8874" s="944"/>
      <c r="D8874" s="944"/>
    </row>
    <row r="8875" spans="2:4">
      <c r="B8875" s="944"/>
      <c r="C8875" s="944"/>
      <c r="D8875" s="944"/>
    </row>
    <row r="8876" spans="2:4">
      <c r="B8876" s="944"/>
      <c r="C8876" s="944"/>
      <c r="D8876" s="944"/>
    </row>
    <row r="8877" spans="2:4">
      <c r="B8877" s="944"/>
      <c r="C8877" s="944"/>
      <c r="D8877" s="944"/>
    </row>
    <row r="8878" spans="2:4">
      <c r="B8878" s="944"/>
      <c r="C8878" s="944"/>
      <c r="D8878" s="944"/>
    </row>
    <row r="8879" spans="2:4">
      <c r="B8879" s="944"/>
      <c r="C8879" s="944"/>
      <c r="D8879" s="944"/>
    </row>
    <row r="8880" spans="2:4">
      <c r="B8880" s="944"/>
      <c r="C8880" s="944"/>
      <c r="D8880" s="944"/>
    </row>
    <row r="8881" spans="2:4">
      <c r="B8881" s="944"/>
      <c r="C8881" s="944"/>
      <c r="D8881" s="944"/>
    </row>
    <row r="8882" spans="2:4">
      <c r="B8882" s="944"/>
      <c r="C8882" s="944"/>
      <c r="D8882" s="944"/>
    </row>
    <row r="8883" spans="2:4">
      <c r="B8883" s="944"/>
      <c r="C8883" s="944"/>
      <c r="D8883" s="944"/>
    </row>
    <row r="8884" spans="2:4">
      <c r="B8884" s="944"/>
      <c r="C8884" s="944"/>
      <c r="D8884" s="944"/>
    </row>
    <row r="8885" spans="2:4">
      <c r="B8885" s="944"/>
      <c r="C8885" s="944"/>
      <c r="D8885" s="944"/>
    </row>
    <row r="8886" spans="2:4">
      <c r="B8886" s="944"/>
      <c r="C8886" s="944"/>
      <c r="D8886" s="944"/>
    </row>
    <row r="8887" spans="2:4">
      <c r="B8887" s="944"/>
      <c r="C8887" s="944"/>
      <c r="D8887" s="944"/>
    </row>
    <row r="8888" spans="2:4">
      <c r="B8888" s="944"/>
      <c r="C8888" s="944"/>
      <c r="D8888" s="944"/>
    </row>
    <row r="8889" spans="2:4">
      <c r="B8889" s="944"/>
      <c r="C8889" s="944"/>
      <c r="D8889" s="944"/>
    </row>
    <row r="8890" spans="2:4">
      <c r="B8890" s="944"/>
      <c r="C8890" s="944"/>
      <c r="D8890" s="944"/>
    </row>
    <row r="8891" spans="2:4">
      <c r="B8891" s="944"/>
      <c r="C8891" s="944"/>
      <c r="D8891" s="944"/>
    </row>
    <row r="8892" spans="2:4">
      <c r="B8892" s="944"/>
      <c r="C8892" s="944"/>
      <c r="D8892" s="944"/>
    </row>
    <row r="8893" spans="2:4">
      <c r="B8893" s="944"/>
      <c r="C8893" s="944"/>
      <c r="D8893" s="944"/>
    </row>
    <row r="8894" spans="2:4">
      <c r="B8894" s="944"/>
      <c r="C8894" s="944"/>
      <c r="D8894" s="944"/>
    </row>
    <row r="8895" spans="2:4">
      <c r="B8895" s="944"/>
      <c r="C8895" s="944"/>
      <c r="D8895" s="944"/>
    </row>
    <row r="8896" spans="2:4">
      <c r="B8896" s="944"/>
      <c r="C8896" s="944"/>
      <c r="D8896" s="944"/>
    </row>
    <row r="8897" spans="2:4">
      <c r="B8897" s="944"/>
      <c r="C8897" s="944"/>
      <c r="D8897" s="944"/>
    </row>
    <row r="8898" spans="2:4">
      <c r="B8898" s="944"/>
      <c r="C8898" s="944"/>
      <c r="D8898" s="944"/>
    </row>
    <row r="8899" spans="2:4">
      <c r="B8899" s="944"/>
      <c r="C8899" s="944"/>
      <c r="D8899" s="944"/>
    </row>
    <row r="8900" spans="2:4">
      <c r="B8900" s="944"/>
      <c r="C8900" s="944"/>
      <c r="D8900" s="944"/>
    </row>
    <row r="8901" spans="2:4">
      <c r="B8901" s="944"/>
      <c r="C8901" s="944"/>
      <c r="D8901" s="944"/>
    </row>
    <row r="8902" spans="2:4">
      <c r="B8902" s="944"/>
      <c r="C8902" s="944"/>
      <c r="D8902" s="944"/>
    </row>
    <row r="8903" spans="2:4">
      <c r="B8903" s="944"/>
      <c r="C8903" s="944"/>
      <c r="D8903" s="944"/>
    </row>
    <row r="8904" spans="2:4">
      <c r="B8904" s="944"/>
      <c r="C8904" s="944"/>
      <c r="D8904" s="944"/>
    </row>
    <row r="8905" spans="2:4">
      <c r="B8905" s="944"/>
      <c r="C8905" s="944"/>
      <c r="D8905" s="944"/>
    </row>
    <row r="8906" spans="2:4">
      <c r="B8906" s="944"/>
      <c r="C8906" s="944"/>
      <c r="D8906" s="944"/>
    </row>
    <row r="8907" spans="2:4">
      <c r="B8907" s="944"/>
      <c r="C8907" s="944"/>
      <c r="D8907" s="944"/>
    </row>
    <row r="8908" spans="2:4">
      <c r="B8908" s="944"/>
      <c r="C8908" s="944"/>
      <c r="D8908" s="944"/>
    </row>
    <row r="8909" spans="2:4">
      <c r="B8909" s="944"/>
      <c r="C8909" s="944"/>
      <c r="D8909" s="944"/>
    </row>
    <row r="8910" spans="2:4">
      <c r="B8910" s="944"/>
      <c r="C8910" s="944"/>
      <c r="D8910" s="944"/>
    </row>
    <row r="8911" spans="2:4">
      <c r="B8911" s="944"/>
      <c r="C8911" s="944"/>
      <c r="D8911" s="944"/>
    </row>
    <row r="8912" spans="2:4">
      <c r="B8912" s="944"/>
      <c r="C8912" s="944"/>
      <c r="D8912" s="944"/>
    </row>
    <row r="8913" spans="2:4">
      <c r="B8913" s="944"/>
      <c r="C8913" s="944"/>
      <c r="D8913" s="944"/>
    </row>
    <row r="8914" spans="2:4">
      <c r="B8914" s="944"/>
      <c r="C8914" s="944"/>
      <c r="D8914" s="944"/>
    </row>
    <row r="8915" spans="2:4">
      <c r="B8915" s="944"/>
      <c r="C8915" s="944"/>
      <c r="D8915" s="944"/>
    </row>
    <row r="8916" spans="2:4">
      <c r="B8916" s="944"/>
      <c r="C8916" s="944"/>
      <c r="D8916" s="944"/>
    </row>
    <row r="8917" spans="2:4">
      <c r="B8917" s="944"/>
      <c r="C8917" s="944"/>
      <c r="D8917" s="944"/>
    </row>
    <row r="8918" spans="2:4">
      <c r="B8918" s="944"/>
      <c r="C8918" s="944"/>
      <c r="D8918" s="944"/>
    </row>
    <row r="8919" spans="2:4">
      <c r="B8919" s="944"/>
      <c r="C8919" s="944"/>
      <c r="D8919" s="944"/>
    </row>
    <row r="8920" spans="2:4">
      <c r="B8920" s="944"/>
      <c r="C8920" s="944"/>
      <c r="D8920" s="944"/>
    </row>
    <row r="8921" spans="2:4">
      <c r="B8921" s="944"/>
      <c r="C8921" s="944"/>
      <c r="D8921" s="944"/>
    </row>
    <row r="8922" spans="2:4">
      <c r="B8922" s="944"/>
      <c r="C8922" s="944"/>
      <c r="D8922" s="944"/>
    </row>
    <row r="8923" spans="2:4">
      <c r="B8923" s="944"/>
      <c r="C8923" s="944"/>
      <c r="D8923" s="944"/>
    </row>
    <row r="8924" spans="2:4">
      <c r="B8924" s="944"/>
      <c r="C8924" s="944"/>
      <c r="D8924" s="944"/>
    </row>
    <row r="8925" spans="2:4">
      <c r="B8925" s="944"/>
      <c r="C8925" s="944"/>
      <c r="D8925" s="944"/>
    </row>
    <row r="8926" spans="2:4">
      <c r="B8926" s="944"/>
      <c r="C8926" s="944"/>
      <c r="D8926" s="944"/>
    </row>
    <row r="8927" spans="2:4">
      <c r="B8927" s="944"/>
      <c r="C8927" s="944"/>
      <c r="D8927" s="944"/>
    </row>
    <row r="8928" spans="2:4">
      <c r="B8928" s="944"/>
      <c r="C8928" s="944"/>
      <c r="D8928" s="944"/>
    </row>
    <row r="8929" spans="2:4">
      <c r="B8929" s="944"/>
      <c r="C8929" s="944"/>
      <c r="D8929" s="944"/>
    </row>
    <row r="8930" spans="2:4">
      <c r="B8930" s="944"/>
      <c r="C8930" s="944"/>
      <c r="D8930" s="944"/>
    </row>
    <row r="8931" spans="2:4">
      <c r="B8931" s="944"/>
      <c r="C8931" s="944"/>
      <c r="D8931" s="944"/>
    </row>
    <row r="8932" spans="2:4">
      <c r="B8932" s="944"/>
      <c r="C8932" s="944"/>
      <c r="D8932" s="944"/>
    </row>
    <row r="8933" spans="2:4">
      <c r="B8933" s="944"/>
      <c r="C8933" s="944"/>
      <c r="D8933" s="944"/>
    </row>
    <row r="8934" spans="2:4">
      <c r="B8934" s="944"/>
      <c r="C8934" s="944"/>
      <c r="D8934" s="944"/>
    </row>
    <row r="8935" spans="2:4">
      <c r="B8935" s="944"/>
      <c r="C8935" s="944"/>
      <c r="D8935" s="944"/>
    </row>
    <row r="8936" spans="2:4">
      <c r="B8936" s="944"/>
      <c r="C8936" s="944"/>
      <c r="D8936" s="944"/>
    </row>
    <row r="8937" spans="2:4">
      <c r="B8937" s="944"/>
      <c r="C8937" s="944"/>
      <c r="D8937" s="944"/>
    </row>
    <row r="8938" spans="2:4">
      <c r="B8938" s="944"/>
      <c r="C8938" s="944"/>
      <c r="D8938" s="944"/>
    </row>
    <row r="8939" spans="2:4">
      <c r="B8939" s="944"/>
      <c r="C8939" s="944"/>
      <c r="D8939" s="944"/>
    </row>
    <row r="8940" spans="2:4">
      <c r="B8940" s="944"/>
      <c r="C8940" s="944"/>
      <c r="D8940" s="944"/>
    </row>
    <row r="8941" spans="2:4">
      <c r="B8941" s="944"/>
      <c r="C8941" s="944"/>
      <c r="D8941" s="944"/>
    </row>
    <row r="8942" spans="2:4">
      <c r="B8942" s="944"/>
      <c r="C8942" s="944"/>
      <c r="D8942" s="944"/>
    </row>
    <row r="8943" spans="2:4">
      <c r="B8943" s="944"/>
      <c r="C8943" s="944"/>
      <c r="D8943" s="944"/>
    </row>
    <row r="8944" spans="2:4">
      <c r="B8944" s="944"/>
      <c r="C8944" s="944"/>
      <c r="D8944" s="944"/>
    </row>
    <row r="8945" spans="2:4">
      <c r="B8945" s="944"/>
      <c r="C8945" s="944"/>
      <c r="D8945" s="944"/>
    </row>
    <row r="8946" spans="2:4">
      <c r="B8946" s="944"/>
      <c r="C8946" s="944"/>
      <c r="D8946" s="944"/>
    </row>
    <row r="8947" spans="2:4">
      <c r="B8947" s="944"/>
      <c r="C8947" s="944"/>
      <c r="D8947" s="944"/>
    </row>
    <row r="8948" spans="2:4">
      <c r="B8948" s="944"/>
      <c r="C8948" s="944"/>
      <c r="D8948" s="944"/>
    </row>
    <row r="8949" spans="2:4">
      <c r="B8949" s="944"/>
      <c r="C8949" s="944"/>
      <c r="D8949" s="944"/>
    </row>
    <row r="8950" spans="2:4">
      <c r="B8950" s="944"/>
      <c r="C8950" s="944"/>
      <c r="D8950" s="944"/>
    </row>
    <row r="8951" spans="2:4">
      <c r="B8951" s="944"/>
      <c r="C8951" s="944"/>
      <c r="D8951" s="944"/>
    </row>
    <row r="8952" spans="2:4">
      <c r="B8952" s="944"/>
      <c r="C8952" s="944"/>
      <c r="D8952" s="944"/>
    </row>
    <row r="8953" spans="2:4">
      <c r="B8953" s="944"/>
      <c r="C8953" s="944"/>
      <c r="D8953" s="944"/>
    </row>
    <row r="8954" spans="2:4">
      <c r="B8954" s="944"/>
      <c r="C8954" s="944"/>
      <c r="D8954" s="944"/>
    </row>
    <row r="8955" spans="2:4">
      <c r="B8955" s="944"/>
      <c r="C8955" s="944"/>
      <c r="D8955" s="944"/>
    </row>
    <row r="8956" spans="2:4">
      <c r="B8956" s="944"/>
      <c r="C8956" s="944"/>
      <c r="D8956" s="944"/>
    </row>
    <row r="8957" spans="2:4">
      <c r="B8957" s="944"/>
      <c r="C8957" s="944"/>
      <c r="D8957" s="944"/>
    </row>
    <row r="8958" spans="2:4">
      <c r="B8958" s="944"/>
      <c r="C8958" s="944"/>
      <c r="D8958" s="944"/>
    </row>
    <row r="8959" spans="2:4">
      <c r="B8959" s="944"/>
      <c r="C8959" s="944"/>
      <c r="D8959" s="944"/>
    </row>
    <row r="8960" spans="2:4">
      <c r="B8960" s="944"/>
      <c r="C8960" s="944"/>
      <c r="D8960" s="944"/>
    </row>
    <row r="8961" spans="2:4">
      <c r="B8961" s="944"/>
      <c r="C8961" s="944"/>
      <c r="D8961" s="944"/>
    </row>
    <row r="8962" spans="2:4">
      <c r="B8962" s="944"/>
      <c r="C8962" s="944"/>
      <c r="D8962" s="944"/>
    </row>
    <row r="8963" spans="2:4">
      <c r="B8963" s="944"/>
      <c r="C8963" s="944"/>
      <c r="D8963" s="944"/>
    </row>
    <row r="8964" spans="2:4">
      <c r="B8964" s="944"/>
      <c r="C8964" s="944"/>
      <c r="D8964" s="944"/>
    </row>
    <row r="8965" spans="2:4">
      <c r="B8965" s="944"/>
      <c r="C8965" s="944"/>
      <c r="D8965" s="944"/>
    </row>
    <row r="8966" spans="2:4">
      <c r="B8966" s="944"/>
      <c r="C8966" s="944"/>
      <c r="D8966" s="944"/>
    </row>
    <row r="8967" spans="2:4">
      <c r="B8967" s="944"/>
      <c r="C8967" s="944"/>
      <c r="D8967" s="944"/>
    </row>
    <row r="8968" spans="2:4">
      <c r="B8968" s="944"/>
      <c r="C8968" s="944"/>
      <c r="D8968" s="944"/>
    </row>
    <row r="8969" spans="2:4">
      <c r="B8969" s="944"/>
      <c r="C8969" s="944"/>
      <c r="D8969" s="944"/>
    </row>
    <row r="8970" spans="2:4">
      <c r="B8970" s="944"/>
      <c r="C8970" s="944"/>
      <c r="D8970" s="944"/>
    </row>
    <row r="8971" spans="2:4">
      <c r="B8971" s="944"/>
      <c r="C8971" s="944"/>
      <c r="D8971" s="944"/>
    </row>
    <row r="8972" spans="2:4">
      <c r="B8972" s="944"/>
      <c r="C8972" s="944"/>
      <c r="D8972" s="944"/>
    </row>
    <row r="8973" spans="2:4">
      <c r="B8973" s="944"/>
      <c r="C8973" s="944"/>
      <c r="D8973" s="944"/>
    </row>
    <row r="8974" spans="2:4">
      <c r="B8974" s="944"/>
      <c r="C8974" s="944"/>
      <c r="D8974" s="944"/>
    </row>
    <row r="8975" spans="2:4">
      <c r="B8975" s="944"/>
      <c r="C8975" s="944"/>
      <c r="D8975" s="944"/>
    </row>
    <row r="8976" spans="2:4">
      <c r="B8976" s="944"/>
      <c r="C8976" s="944"/>
      <c r="D8976" s="944"/>
    </row>
    <row r="8977" spans="2:4">
      <c r="B8977" s="944"/>
      <c r="C8977" s="944"/>
      <c r="D8977" s="944"/>
    </row>
    <row r="8978" spans="2:4">
      <c r="B8978" s="944"/>
      <c r="C8978" s="944"/>
      <c r="D8978" s="944"/>
    </row>
    <row r="8979" spans="2:4">
      <c r="B8979" s="944"/>
      <c r="C8979" s="944"/>
      <c r="D8979" s="944"/>
    </row>
    <row r="8980" spans="2:4">
      <c r="B8980" s="944"/>
      <c r="C8980" s="944"/>
      <c r="D8980" s="944"/>
    </row>
    <row r="8981" spans="2:4">
      <c r="B8981" s="944"/>
      <c r="C8981" s="944"/>
      <c r="D8981" s="944"/>
    </row>
    <row r="8982" spans="2:4">
      <c r="B8982" s="944"/>
      <c r="C8982" s="944"/>
      <c r="D8982" s="944"/>
    </row>
    <row r="8983" spans="2:4">
      <c r="B8983" s="944"/>
      <c r="C8983" s="944"/>
      <c r="D8983" s="944"/>
    </row>
    <row r="8984" spans="2:4">
      <c r="B8984" s="944"/>
      <c r="C8984" s="944"/>
      <c r="D8984" s="944"/>
    </row>
    <row r="8985" spans="2:4">
      <c r="B8985" s="944"/>
      <c r="C8985" s="944"/>
      <c r="D8985" s="944"/>
    </row>
    <row r="8986" spans="2:4">
      <c r="B8986" s="944"/>
      <c r="C8986" s="944"/>
      <c r="D8986" s="944"/>
    </row>
    <row r="8987" spans="2:4">
      <c r="B8987" s="944"/>
      <c r="C8987" s="944"/>
      <c r="D8987" s="944"/>
    </row>
    <row r="8988" spans="2:4">
      <c r="B8988" s="944"/>
      <c r="C8988" s="944"/>
      <c r="D8988" s="944"/>
    </row>
    <row r="8989" spans="2:4">
      <c r="B8989" s="944"/>
      <c r="C8989" s="944"/>
      <c r="D8989" s="944"/>
    </row>
    <row r="8990" spans="2:4">
      <c r="B8990" s="944"/>
      <c r="C8990" s="944"/>
      <c r="D8990" s="944"/>
    </row>
    <row r="8991" spans="2:4">
      <c r="B8991" s="944"/>
      <c r="C8991" s="944"/>
      <c r="D8991" s="944"/>
    </row>
    <row r="8992" spans="2:4">
      <c r="B8992" s="944"/>
      <c r="C8992" s="944"/>
      <c r="D8992" s="944"/>
    </row>
    <row r="8993" spans="2:4">
      <c r="B8993" s="944"/>
      <c r="C8993" s="944"/>
      <c r="D8993" s="944"/>
    </row>
    <row r="8994" spans="2:4">
      <c r="B8994" s="944"/>
      <c r="C8994" s="944"/>
      <c r="D8994" s="944"/>
    </row>
    <row r="8995" spans="2:4">
      <c r="B8995" s="944"/>
      <c r="C8995" s="944"/>
      <c r="D8995" s="944"/>
    </row>
    <row r="8996" spans="2:4">
      <c r="B8996" s="944"/>
      <c r="C8996" s="944"/>
      <c r="D8996" s="944"/>
    </row>
    <row r="8997" spans="2:4">
      <c r="B8997" s="944"/>
      <c r="C8997" s="944"/>
      <c r="D8997" s="944"/>
    </row>
    <row r="8998" spans="2:4">
      <c r="B8998" s="944"/>
      <c r="C8998" s="944"/>
      <c r="D8998" s="944"/>
    </row>
    <row r="8999" spans="2:4">
      <c r="B8999" s="944"/>
      <c r="C8999" s="944"/>
      <c r="D8999" s="944"/>
    </row>
    <row r="9000" spans="2:4">
      <c r="B9000" s="944"/>
      <c r="C9000" s="944"/>
      <c r="D9000" s="944"/>
    </row>
    <row r="9001" spans="2:4">
      <c r="B9001" s="944"/>
      <c r="C9001" s="944"/>
      <c r="D9001" s="944"/>
    </row>
    <row r="9002" spans="2:4">
      <c r="B9002" s="944"/>
      <c r="C9002" s="944"/>
      <c r="D9002" s="944"/>
    </row>
    <row r="9003" spans="2:4">
      <c r="B9003" s="944"/>
      <c r="C9003" s="944"/>
      <c r="D9003" s="944"/>
    </row>
    <row r="9004" spans="2:4">
      <c r="B9004" s="944"/>
      <c r="C9004" s="944"/>
      <c r="D9004" s="944"/>
    </row>
    <row r="9005" spans="2:4">
      <c r="B9005" s="944"/>
      <c r="C9005" s="944"/>
      <c r="D9005" s="944"/>
    </row>
    <row r="9006" spans="2:4">
      <c r="B9006" s="944"/>
      <c r="C9006" s="944"/>
      <c r="D9006" s="944"/>
    </row>
    <row r="9007" spans="2:4">
      <c r="B9007" s="944"/>
      <c r="C9007" s="944"/>
      <c r="D9007" s="944"/>
    </row>
    <row r="9008" spans="2:4">
      <c r="B9008" s="944"/>
      <c r="C9008" s="944"/>
      <c r="D9008" s="944"/>
    </row>
    <row r="9009" spans="2:4">
      <c r="B9009" s="944"/>
      <c r="C9009" s="944"/>
      <c r="D9009" s="944"/>
    </row>
    <row r="9010" spans="2:4">
      <c r="B9010" s="944"/>
      <c r="C9010" s="944"/>
      <c r="D9010" s="944"/>
    </row>
    <row r="9011" spans="2:4">
      <c r="B9011" s="944"/>
      <c r="C9011" s="944"/>
      <c r="D9011" s="944"/>
    </row>
    <row r="9012" spans="2:4">
      <c r="B9012" s="944"/>
      <c r="C9012" s="944"/>
      <c r="D9012" s="944"/>
    </row>
    <row r="9013" spans="2:4">
      <c r="B9013" s="944"/>
      <c r="C9013" s="944"/>
      <c r="D9013" s="944"/>
    </row>
    <row r="9014" spans="2:4">
      <c r="B9014" s="944"/>
      <c r="C9014" s="944"/>
      <c r="D9014" s="944"/>
    </row>
    <row r="9015" spans="2:4">
      <c r="B9015" s="944"/>
      <c r="C9015" s="944"/>
      <c r="D9015" s="944"/>
    </row>
    <row r="9016" spans="2:4">
      <c r="B9016" s="944"/>
      <c r="C9016" s="944"/>
      <c r="D9016" s="944"/>
    </row>
    <row r="9017" spans="2:4">
      <c r="B9017" s="944"/>
      <c r="C9017" s="944"/>
      <c r="D9017" s="944"/>
    </row>
    <row r="9018" spans="2:4">
      <c r="B9018" s="944"/>
      <c r="C9018" s="944"/>
      <c r="D9018" s="944"/>
    </row>
    <row r="9019" spans="2:4">
      <c r="B9019" s="944"/>
      <c r="C9019" s="944"/>
      <c r="D9019" s="944"/>
    </row>
    <row r="9020" spans="2:4">
      <c r="B9020" s="944"/>
      <c r="C9020" s="944"/>
      <c r="D9020" s="944"/>
    </row>
    <row r="9021" spans="2:4">
      <c r="B9021" s="944"/>
      <c r="C9021" s="944"/>
      <c r="D9021" s="944"/>
    </row>
    <row r="9022" spans="2:4">
      <c r="B9022" s="944"/>
      <c r="C9022" s="944"/>
      <c r="D9022" s="944"/>
    </row>
    <row r="9023" spans="2:4">
      <c r="B9023" s="944"/>
      <c r="C9023" s="944"/>
      <c r="D9023" s="944"/>
    </row>
    <row r="9024" spans="2:4">
      <c r="B9024" s="944"/>
      <c r="C9024" s="944"/>
      <c r="D9024" s="944"/>
    </row>
    <row r="9025" spans="2:4">
      <c r="B9025" s="944"/>
      <c r="C9025" s="944"/>
      <c r="D9025" s="944"/>
    </row>
    <row r="9026" spans="2:4">
      <c r="B9026" s="944"/>
      <c r="C9026" s="944"/>
      <c r="D9026" s="944"/>
    </row>
    <row r="9027" spans="2:4">
      <c r="B9027" s="944"/>
      <c r="C9027" s="944"/>
      <c r="D9027" s="944"/>
    </row>
    <row r="9028" spans="2:4">
      <c r="B9028" s="944"/>
      <c r="C9028" s="944"/>
      <c r="D9028" s="944"/>
    </row>
    <row r="9029" spans="2:4">
      <c r="B9029" s="944"/>
      <c r="C9029" s="944"/>
      <c r="D9029" s="944"/>
    </row>
    <row r="9030" spans="2:4">
      <c r="B9030" s="944"/>
      <c r="C9030" s="944"/>
      <c r="D9030" s="944"/>
    </row>
    <row r="9031" spans="2:4">
      <c r="B9031" s="944"/>
      <c r="C9031" s="944"/>
      <c r="D9031" s="944"/>
    </row>
    <row r="9032" spans="2:4">
      <c r="B9032" s="944"/>
      <c r="C9032" s="944"/>
      <c r="D9032" s="944"/>
    </row>
    <row r="9033" spans="2:4">
      <c r="B9033" s="944"/>
      <c r="C9033" s="944"/>
      <c r="D9033" s="944"/>
    </row>
    <row r="9034" spans="2:4">
      <c r="B9034" s="944"/>
      <c r="C9034" s="944"/>
      <c r="D9034" s="944"/>
    </row>
    <row r="9035" spans="2:4">
      <c r="B9035" s="944"/>
      <c r="C9035" s="944"/>
      <c r="D9035" s="944"/>
    </row>
    <row r="9036" spans="2:4">
      <c r="B9036" s="944"/>
      <c r="C9036" s="944"/>
      <c r="D9036" s="944"/>
    </row>
    <row r="9037" spans="2:4">
      <c r="B9037" s="944"/>
      <c r="C9037" s="944"/>
      <c r="D9037" s="944"/>
    </row>
    <row r="9038" spans="2:4">
      <c r="B9038" s="944"/>
      <c r="C9038" s="944"/>
      <c r="D9038" s="944"/>
    </row>
    <row r="9039" spans="2:4">
      <c r="B9039" s="944"/>
      <c r="C9039" s="944"/>
      <c r="D9039" s="944"/>
    </row>
    <row r="9040" spans="2:4">
      <c r="B9040" s="944"/>
      <c r="C9040" s="944"/>
      <c r="D9040" s="944"/>
    </row>
    <row r="9041" spans="2:4">
      <c r="B9041" s="944"/>
      <c r="C9041" s="944"/>
      <c r="D9041" s="944"/>
    </row>
    <row r="9042" spans="2:4">
      <c r="B9042" s="944"/>
      <c r="C9042" s="944"/>
      <c r="D9042" s="944"/>
    </row>
    <row r="9043" spans="2:4">
      <c r="B9043" s="944"/>
      <c r="C9043" s="944"/>
      <c r="D9043" s="944"/>
    </row>
    <row r="9044" spans="2:4">
      <c r="B9044" s="944"/>
      <c r="C9044" s="944"/>
      <c r="D9044" s="944"/>
    </row>
    <row r="9045" spans="2:4">
      <c r="B9045" s="944"/>
      <c r="C9045" s="944"/>
      <c r="D9045" s="944"/>
    </row>
    <row r="9046" spans="2:4">
      <c r="B9046" s="944"/>
      <c r="C9046" s="944"/>
      <c r="D9046" s="944"/>
    </row>
    <row r="9047" spans="2:4">
      <c r="B9047" s="944"/>
      <c r="C9047" s="944"/>
      <c r="D9047" s="944"/>
    </row>
    <row r="9048" spans="2:4">
      <c r="B9048" s="944"/>
      <c r="C9048" s="944"/>
      <c r="D9048" s="944"/>
    </row>
    <row r="9049" spans="2:4">
      <c r="B9049" s="944"/>
      <c r="C9049" s="944"/>
      <c r="D9049" s="944"/>
    </row>
    <row r="9050" spans="2:4">
      <c r="B9050" s="944"/>
      <c r="C9050" s="944"/>
      <c r="D9050" s="944"/>
    </row>
    <row r="9051" spans="2:4">
      <c r="B9051" s="944"/>
      <c r="C9051" s="944"/>
      <c r="D9051" s="944"/>
    </row>
    <row r="9052" spans="2:4">
      <c r="B9052" s="944"/>
      <c r="C9052" s="944"/>
      <c r="D9052" s="944"/>
    </row>
    <row r="9053" spans="2:4">
      <c r="B9053" s="944"/>
      <c r="C9053" s="944"/>
      <c r="D9053" s="944"/>
    </row>
    <row r="9054" spans="2:4">
      <c r="B9054" s="944"/>
      <c r="C9054" s="944"/>
      <c r="D9054" s="944"/>
    </row>
    <row r="9055" spans="2:4">
      <c r="B9055" s="944"/>
      <c r="C9055" s="944"/>
      <c r="D9055" s="944"/>
    </row>
    <row r="9056" spans="2:4">
      <c r="B9056" s="944"/>
      <c r="C9056" s="944"/>
      <c r="D9056" s="944"/>
    </row>
    <row r="9057" spans="2:4">
      <c r="B9057" s="944"/>
      <c r="C9057" s="944"/>
      <c r="D9057" s="944"/>
    </row>
    <row r="9058" spans="2:4">
      <c r="B9058" s="944"/>
      <c r="C9058" s="944"/>
      <c r="D9058" s="944"/>
    </row>
    <row r="9059" spans="2:4">
      <c r="B9059" s="944"/>
      <c r="C9059" s="944"/>
      <c r="D9059" s="944"/>
    </row>
    <row r="9060" spans="2:4">
      <c r="B9060" s="944"/>
      <c r="C9060" s="944"/>
      <c r="D9060" s="944"/>
    </row>
    <row r="9061" spans="2:4">
      <c r="B9061" s="944"/>
      <c r="C9061" s="944"/>
      <c r="D9061" s="944"/>
    </row>
    <row r="9062" spans="2:4">
      <c r="B9062" s="944"/>
      <c r="C9062" s="944"/>
      <c r="D9062" s="944"/>
    </row>
    <row r="9063" spans="2:4">
      <c r="B9063" s="944"/>
      <c r="C9063" s="944"/>
      <c r="D9063" s="944"/>
    </row>
    <row r="9064" spans="2:4">
      <c r="B9064" s="944"/>
      <c r="C9064" s="944"/>
      <c r="D9064" s="944"/>
    </row>
    <row r="9065" spans="2:4">
      <c r="B9065" s="944"/>
      <c r="C9065" s="944"/>
      <c r="D9065" s="944"/>
    </row>
    <row r="9066" spans="2:4">
      <c r="B9066" s="944"/>
      <c r="C9066" s="944"/>
      <c r="D9066" s="944"/>
    </row>
    <row r="9067" spans="2:4">
      <c r="B9067" s="944"/>
      <c r="C9067" s="944"/>
      <c r="D9067" s="944"/>
    </row>
    <row r="9068" spans="2:4">
      <c r="B9068" s="944"/>
      <c r="C9068" s="944"/>
      <c r="D9068" s="944"/>
    </row>
    <row r="9069" spans="2:4">
      <c r="B9069" s="944"/>
      <c r="C9069" s="944"/>
      <c r="D9069" s="944"/>
    </row>
    <row r="9070" spans="2:4">
      <c r="B9070" s="944"/>
      <c r="C9070" s="944"/>
      <c r="D9070" s="944"/>
    </row>
    <row r="9071" spans="2:4">
      <c r="B9071" s="944"/>
      <c r="C9071" s="944"/>
      <c r="D9071" s="944"/>
    </row>
    <row r="9072" spans="2:4">
      <c r="B9072" s="944"/>
      <c r="C9072" s="944"/>
      <c r="D9072" s="944"/>
    </row>
    <row r="9073" spans="2:4">
      <c r="B9073" s="944"/>
      <c r="C9073" s="944"/>
      <c r="D9073" s="944"/>
    </row>
    <row r="9074" spans="2:4">
      <c r="B9074" s="944"/>
      <c r="C9074" s="944"/>
      <c r="D9074" s="944"/>
    </row>
    <row r="9075" spans="2:4">
      <c r="B9075" s="944"/>
      <c r="C9075" s="944"/>
      <c r="D9075" s="944"/>
    </row>
    <row r="9076" spans="2:4">
      <c r="B9076" s="944"/>
      <c r="C9076" s="944"/>
      <c r="D9076" s="944"/>
    </row>
    <row r="9077" spans="2:4">
      <c r="B9077" s="944"/>
      <c r="C9077" s="944"/>
      <c r="D9077" s="944"/>
    </row>
    <row r="9078" spans="2:4">
      <c r="B9078" s="944"/>
      <c r="C9078" s="944"/>
      <c r="D9078" s="944"/>
    </row>
    <row r="9079" spans="2:4">
      <c r="B9079" s="944"/>
      <c r="C9079" s="944"/>
      <c r="D9079" s="944"/>
    </row>
    <row r="9080" spans="2:4">
      <c r="B9080" s="944"/>
      <c r="C9080" s="944"/>
      <c r="D9080" s="944"/>
    </row>
    <row r="9081" spans="2:4">
      <c r="B9081" s="944"/>
      <c r="C9081" s="944"/>
      <c r="D9081" s="944"/>
    </row>
    <row r="9082" spans="2:4">
      <c r="B9082" s="944"/>
      <c r="C9082" s="944"/>
      <c r="D9082" s="944"/>
    </row>
    <row r="9083" spans="2:4">
      <c r="B9083" s="944"/>
      <c r="C9083" s="944"/>
      <c r="D9083" s="944"/>
    </row>
    <row r="9084" spans="2:4">
      <c r="B9084" s="944"/>
      <c r="C9084" s="944"/>
      <c r="D9084" s="944"/>
    </row>
    <row r="9085" spans="2:4">
      <c r="B9085" s="944"/>
      <c r="C9085" s="944"/>
      <c r="D9085" s="944"/>
    </row>
    <row r="9086" spans="2:4">
      <c r="B9086" s="944"/>
      <c r="C9086" s="944"/>
      <c r="D9086" s="944"/>
    </row>
    <row r="9087" spans="2:4">
      <c r="B9087" s="944"/>
      <c r="C9087" s="944"/>
      <c r="D9087" s="944"/>
    </row>
    <row r="9088" spans="2:4">
      <c r="B9088" s="944"/>
      <c r="C9088" s="944"/>
      <c r="D9088" s="944"/>
    </row>
    <row r="9089" spans="2:4">
      <c r="B9089" s="944"/>
      <c r="C9089" s="944"/>
      <c r="D9089" s="944"/>
    </row>
    <row r="9090" spans="2:4">
      <c r="B9090" s="944"/>
      <c r="C9090" s="944"/>
      <c r="D9090" s="944"/>
    </row>
    <row r="9091" spans="2:4">
      <c r="B9091" s="944"/>
      <c r="C9091" s="944"/>
      <c r="D9091" s="944"/>
    </row>
    <row r="9092" spans="2:4">
      <c r="B9092" s="944"/>
      <c r="C9092" s="944"/>
      <c r="D9092" s="944"/>
    </row>
    <row r="9093" spans="2:4">
      <c r="B9093" s="944"/>
      <c r="C9093" s="944"/>
      <c r="D9093" s="944"/>
    </row>
    <row r="9094" spans="2:4">
      <c r="B9094" s="944"/>
      <c r="C9094" s="944"/>
      <c r="D9094" s="944"/>
    </row>
    <row r="9095" spans="2:4">
      <c r="B9095" s="944"/>
      <c r="C9095" s="944"/>
      <c r="D9095" s="944"/>
    </row>
    <row r="9096" spans="2:4">
      <c r="B9096" s="944"/>
      <c r="C9096" s="944"/>
      <c r="D9096" s="944"/>
    </row>
    <row r="9097" spans="2:4">
      <c r="B9097" s="944"/>
      <c r="C9097" s="944"/>
      <c r="D9097" s="944"/>
    </row>
    <row r="9098" spans="2:4">
      <c r="B9098" s="944"/>
      <c r="C9098" s="944"/>
      <c r="D9098" s="944"/>
    </row>
    <row r="9099" spans="2:4">
      <c r="B9099" s="944"/>
      <c r="C9099" s="944"/>
      <c r="D9099" s="944"/>
    </row>
    <row r="9100" spans="2:4">
      <c r="B9100" s="944"/>
      <c r="C9100" s="944"/>
      <c r="D9100" s="944"/>
    </row>
    <row r="9101" spans="2:4">
      <c r="B9101" s="944"/>
      <c r="C9101" s="944"/>
      <c r="D9101" s="944"/>
    </row>
    <row r="9102" spans="2:4">
      <c r="B9102" s="944"/>
      <c r="C9102" s="944"/>
      <c r="D9102" s="944"/>
    </row>
    <row r="9103" spans="2:4">
      <c r="B9103" s="944"/>
      <c r="C9103" s="944"/>
      <c r="D9103" s="944"/>
    </row>
    <row r="9104" spans="2:4">
      <c r="B9104" s="944"/>
      <c r="C9104" s="944"/>
      <c r="D9104" s="944"/>
    </row>
    <row r="9105" spans="2:4">
      <c r="B9105" s="944"/>
      <c r="C9105" s="944"/>
      <c r="D9105" s="944"/>
    </row>
    <row r="9106" spans="2:4">
      <c r="B9106" s="944"/>
      <c r="C9106" s="944"/>
      <c r="D9106" s="944"/>
    </row>
    <row r="9107" spans="2:4">
      <c r="B9107" s="944"/>
      <c r="C9107" s="944"/>
      <c r="D9107" s="944"/>
    </row>
    <row r="9108" spans="2:4">
      <c r="B9108" s="944"/>
      <c r="C9108" s="944"/>
      <c r="D9108" s="944"/>
    </row>
    <row r="9109" spans="2:4">
      <c r="B9109" s="944"/>
      <c r="C9109" s="944"/>
      <c r="D9109" s="944"/>
    </row>
    <row r="9110" spans="2:4">
      <c r="B9110" s="944"/>
      <c r="C9110" s="944"/>
      <c r="D9110" s="944"/>
    </row>
    <row r="9111" spans="2:4">
      <c r="B9111" s="944"/>
      <c r="C9111" s="944"/>
      <c r="D9111" s="944"/>
    </row>
    <row r="9112" spans="2:4">
      <c r="B9112" s="944"/>
      <c r="C9112" s="944"/>
      <c r="D9112" s="944"/>
    </row>
    <row r="9113" spans="2:4">
      <c r="B9113" s="944"/>
      <c r="C9113" s="944"/>
      <c r="D9113" s="944"/>
    </row>
    <row r="9114" spans="2:4">
      <c r="B9114" s="944"/>
      <c r="C9114" s="944"/>
      <c r="D9114" s="944"/>
    </row>
    <row r="9115" spans="2:4">
      <c r="B9115" s="944"/>
      <c r="C9115" s="944"/>
      <c r="D9115" s="944"/>
    </row>
    <row r="9116" spans="2:4">
      <c r="B9116" s="944"/>
      <c r="C9116" s="944"/>
      <c r="D9116" s="944"/>
    </row>
    <row r="9117" spans="2:4">
      <c r="B9117" s="944"/>
      <c r="C9117" s="944"/>
      <c r="D9117" s="944"/>
    </row>
    <row r="9118" spans="2:4">
      <c r="B9118" s="944"/>
      <c r="C9118" s="944"/>
      <c r="D9118" s="944"/>
    </row>
    <row r="9119" spans="2:4">
      <c r="B9119" s="944"/>
      <c r="C9119" s="944"/>
      <c r="D9119" s="944"/>
    </row>
    <row r="9120" spans="2:4">
      <c r="B9120" s="944"/>
      <c r="C9120" s="944"/>
      <c r="D9120" s="944"/>
    </row>
    <row r="9121" spans="2:4">
      <c r="B9121" s="944"/>
      <c r="C9121" s="944"/>
      <c r="D9121" s="944"/>
    </row>
    <row r="9122" spans="2:4">
      <c r="B9122" s="944"/>
      <c r="C9122" s="944"/>
      <c r="D9122" s="944"/>
    </row>
    <row r="9123" spans="2:4">
      <c r="B9123" s="944"/>
      <c r="C9123" s="944"/>
      <c r="D9123" s="944"/>
    </row>
    <row r="9124" spans="2:4">
      <c r="B9124" s="944"/>
      <c r="C9124" s="944"/>
      <c r="D9124" s="944"/>
    </row>
    <row r="9125" spans="2:4">
      <c r="B9125" s="944"/>
      <c r="C9125" s="944"/>
      <c r="D9125" s="944"/>
    </row>
    <row r="9126" spans="2:4">
      <c r="B9126" s="944"/>
      <c r="C9126" s="944"/>
      <c r="D9126" s="944"/>
    </row>
    <row r="9127" spans="2:4">
      <c r="B9127" s="944"/>
      <c r="C9127" s="944"/>
      <c r="D9127" s="944"/>
    </row>
    <row r="9128" spans="2:4">
      <c r="B9128" s="944"/>
      <c r="C9128" s="944"/>
      <c r="D9128" s="944"/>
    </row>
    <row r="9129" spans="2:4">
      <c r="B9129" s="944"/>
      <c r="C9129" s="944"/>
      <c r="D9129" s="944"/>
    </row>
    <row r="9130" spans="2:4">
      <c r="B9130" s="944"/>
      <c r="C9130" s="944"/>
      <c r="D9130" s="944"/>
    </row>
    <row r="9131" spans="2:4">
      <c r="B9131" s="944"/>
      <c r="C9131" s="944"/>
      <c r="D9131" s="944"/>
    </row>
    <row r="9132" spans="2:4">
      <c r="B9132" s="944"/>
      <c r="C9132" s="944"/>
      <c r="D9132" s="944"/>
    </row>
    <row r="9133" spans="2:4">
      <c r="B9133" s="944"/>
      <c r="C9133" s="944"/>
      <c r="D9133" s="944"/>
    </row>
    <row r="9134" spans="2:4">
      <c r="B9134" s="944"/>
      <c r="C9134" s="944"/>
      <c r="D9134" s="944"/>
    </row>
    <row r="9135" spans="2:4">
      <c r="B9135" s="944"/>
      <c r="C9135" s="944"/>
      <c r="D9135" s="944"/>
    </row>
    <row r="9136" spans="2:4">
      <c r="B9136" s="944"/>
      <c r="C9136" s="944"/>
      <c r="D9136" s="944"/>
    </row>
    <row r="9137" spans="2:4">
      <c r="B9137" s="944"/>
      <c r="C9137" s="944"/>
      <c r="D9137" s="944"/>
    </row>
    <row r="9138" spans="2:4">
      <c r="B9138" s="944"/>
      <c r="C9138" s="944"/>
      <c r="D9138" s="944"/>
    </row>
    <row r="9139" spans="2:4">
      <c r="B9139" s="944"/>
      <c r="C9139" s="944"/>
      <c r="D9139" s="944"/>
    </row>
    <row r="9140" spans="2:4">
      <c r="B9140" s="944"/>
      <c r="C9140" s="944"/>
      <c r="D9140" s="944"/>
    </row>
    <row r="9141" spans="2:4">
      <c r="B9141" s="944"/>
      <c r="C9141" s="944"/>
      <c r="D9141" s="944"/>
    </row>
    <row r="9142" spans="2:4">
      <c r="B9142" s="944"/>
      <c r="C9142" s="944"/>
      <c r="D9142" s="944"/>
    </row>
    <row r="9143" spans="2:4">
      <c r="B9143" s="944"/>
      <c r="C9143" s="944"/>
      <c r="D9143" s="944"/>
    </row>
    <row r="9144" spans="2:4">
      <c r="B9144" s="944"/>
      <c r="C9144" s="944"/>
      <c r="D9144" s="944"/>
    </row>
    <row r="9145" spans="2:4">
      <c r="B9145" s="944"/>
      <c r="C9145" s="944"/>
      <c r="D9145" s="944"/>
    </row>
    <row r="9146" spans="2:4">
      <c r="B9146" s="944"/>
      <c r="C9146" s="944"/>
      <c r="D9146" s="944"/>
    </row>
    <row r="9147" spans="2:4">
      <c r="B9147" s="944"/>
      <c r="C9147" s="944"/>
      <c r="D9147" s="944"/>
    </row>
    <row r="9148" spans="2:4">
      <c r="B9148" s="944"/>
      <c r="C9148" s="944"/>
      <c r="D9148" s="944"/>
    </row>
    <row r="9149" spans="2:4">
      <c r="B9149" s="944"/>
      <c r="C9149" s="944"/>
      <c r="D9149" s="944"/>
    </row>
    <row r="9150" spans="2:4">
      <c r="B9150" s="944"/>
      <c r="C9150" s="944"/>
      <c r="D9150" s="944"/>
    </row>
    <row r="9151" spans="2:4">
      <c r="B9151" s="944"/>
      <c r="C9151" s="944"/>
      <c r="D9151" s="944"/>
    </row>
    <row r="9152" spans="2:4">
      <c r="B9152" s="944"/>
      <c r="C9152" s="944"/>
      <c r="D9152" s="944"/>
    </row>
    <row r="9153" spans="2:4">
      <c r="B9153" s="944"/>
      <c r="C9153" s="944"/>
      <c r="D9153" s="944"/>
    </row>
    <row r="9154" spans="2:4">
      <c r="B9154" s="944"/>
      <c r="C9154" s="944"/>
      <c r="D9154" s="944"/>
    </row>
    <row r="9155" spans="2:4">
      <c r="B9155" s="944"/>
      <c r="C9155" s="944"/>
      <c r="D9155" s="944"/>
    </row>
    <row r="9156" spans="2:4">
      <c r="B9156" s="944"/>
      <c r="C9156" s="944"/>
      <c r="D9156" s="944"/>
    </row>
    <row r="9157" spans="2:4">
      <c r="B9157" s="944"/>
      <c r="C9157" s="944"/>
      <c r="D9157" s="944"/>
    </row>
    <row r="9158" spans="2:4">
      <c r="B9158" s="944"/>
      <c r="C9158" s="944"/>
      <c r="D9158" s="944"/>
    </row>
    <row r="9159" spans="2:4">
      <c r="B9159" s="944"/>
      <c r="C9159" s="944"/>
      <c r="D9159" s="944"/>
    </row>
    <row r="9160" spans="2:4">
      <c r="B9160" s="944"/>
      <c r="C9160" s="944"/>
      <c r="D9160" s="944"/>
    </row>
    <row r="9161" spans="2:4">
      <c r="B9161" s="944"/>
      <c r="C9161" s="944"/>
      <c r="D9161" s="944"/>
    </row>
    <row r="9162" spans="2:4">
      <c r="B9162" s="944"/>
      <c r="C9162" s="944"/>
      <c r="D9162" s="944"/>
    </row>
    <row r="9163" spans="2:4">
      <c r="B9163" s="944"/>
      <c r="C9163" s="944"/>
      <c r="D9163" s="944"/>
    </row>
    <row r="9164" spans="2:4">
      <c r="B9164" s="944"/>
      <c r="C9164" s="944"/>
      <c r="D9164" s="944"/>
    </row>
    <row r="9165" spans="2:4">
      <c r="B9165" s="944"/>
      <c r="C9165" s="944"/>
      <c r="D9165" s="944"/>
    </row>
    <row r="9166" spans="2:4">
      <c r="B9166" s="944"/>
      <c r="C9166" s="944"/>
      <c r="D9166" s="944"/>
    </row>
    <row r="9167" spans="2:4">
      <c r="B9167" s="944"/>
      <c r="C9167" s="944"/>
      <c r="D9167" s="944"/>
    </row>
    <row r="9168" spans="2:4">
      <c r="B9168" s="944"/>
      <c r="C9168" s="944"/>
      <c r="D9168" s="944"/>
    </row>
    <row r="9169" spans="2:4">
      <c r="B9169" s="944"/>
      <c r="C9169" s="944"/>
      <c r="D9169" s="944"/>
    </row>
    <row r="9170" spans="2:4">
      <c r="B9170" s="944"/>
      <c r="C9170" s="944"/>
      <c r="D9170" s="944"/>
    </row>
    <row r="9171" spans="2:4">
      <c r="B9171" s="944"/>
      <c r="C9171" s="944"/>
      <c r="D9171" s="944"/>
    </row>
    <row r="9172" spans="2:4">
      <c r="B9172" s="944"/>
      <c r="C9172" s="944"/>
      <c r="D9172" s="944"/>
    </row>
    <row r="9173" spans="2:4">
      <c r="B9173" s="944"/>
      <c r="C9173" s="944"/>
      <c r="D9173" s="944"/>
    </row>
    <row r="9174" spans="2:4">
      <c r="B9174" s="944"/>
      <c r="C9174" s="944"/>
      <c r="D9174" s="944"/>
    </row>
    <row r="9175" spans="2:4">
      <c r="B9175" s="944"/>
      <c r="C9175" s="944"/>
      <c r="D9175" s="944"/>
    </row>
    <row r="9176" spans="2:4">
      <c r="B9176" s="944"/>
      <c r="C9176" s="944"/>
      <c r="D9176" s="944"/>
    </row>
    <row r="9177" spans="2:4">
      <c r="B9177" s="944"/>
      <c r="C9177" s="944"/>
      <c r="D9177" s="944"/>
    </row>
    <row r="9178" spans="2:4">
      <c r="B9178" s="944"/>
      <c r="C9178" s="944"/>
      <c r="D9178" s="944"/>
    </row>
    <row r="9179" spans="2:4">
      <c r="B9179" s="944"/>
      <c r="C9179" s="944"/>
      <c r="D9179" s="944"/>
    </row>
    <row r="9180" spans="2:4">
      <c r="B9180" s="944"/>
      <c r="C9180" s="944"/>
      <c r="D9180" s="944"/>
    </row>
    <row r="9181" spans="2:4">
      <c r="B9181" s="944"/>
      <c r="C9181" s="944"/>
      <c r="D9181" s="944"/>
    </row>
    <row r="9182" spans="2:4">
      <c r="B9182" s="944"/>
      <c r="C9182" s="944"/>
      <c r="D9182" s="944"/>
    </row>
    <row r="9183" spans="2:4">
      <c r="B9183" s="944"/>
      <c r="C9183" s="944"/>
      <c r="D9183" s="944"/>
    </row>
    <row r="9184" spans="2:4">
      <c r="B9184" s="944"/>
      <c r="C9184" s="944"/>
      <c r="D9184" s="944"/>
    </row>
    <row r="9185" spans="2:4">
      <c r="B9185" s="944"/>
      <c r="C9185" s="944"/>
      <c r="D9185" s="944"/>
    </row>
    <row r="9186" spans="2:4">
      <c r="B9186" s="944"/>
      <c r="C9186" s="944"/>
      <c r="D9186" s="944"/>
    </row>
    <row r="9187" spans="2:4">
      <c r="B9187" s="944"/>
      <c r="C9187" s="944"/>
      <c r="D9187" s="944"/>
    </row>
    <row r="9188" spans="2:4">
      <c r="B9188" s="944"/>
      <c r="C9188" s="944"/>
      <c r="D9188" s="944"/>
    </row>
    <row r="9189" spans="2:4">
      <c r="B9189" s="944"/>
      <c r="C9189" s="944"/>
      <c r="D9189" s="944"/>
    </row>
    <row r="9190" spans="2:4">
      <c r="B9190" s="944"/>
      <c r="C9190" s="944"/>
      <c r="D9190" s="944"/>
    </row>
    <row r="9191" spans="2:4">
      <c r="B9191" s="944"/>
      <c r="C9191" s="944"/>
      <c r="D9191" s="944"/>
    </row>
    <row r="9192" spans="2:4">
      <c r="B9192" s="944"/>
      <c r="C9192" s="944"/>
      <c r="D9192" s="944"/>
    </row>
    <row r="9193" spans="2:4">
      <c r="B9193" s="944"/>
      <c r="C9193" s="944"/>
      <c r="D9193" s="944"/>
    </row>
    <row r="9194" spans="2:4">
      <c r="B9194" s="944"/>
      <c r="C9194" s="944"/>
      <c r="D9194" s="944"/>
    </row>
    <row r="9195" spans="2:4">
      <c r="B9195" s="944"/>
      <c r="C9195" s="944"/>
      <c r="D9195" s="944"/>
    </row>
    <row r="9196" spans="2:4">
      <c r="B9196" s="944"/>
      <c r="C9196" s="944"/>
      <c r="D9196" s="944"/>
    </row>
    <row r="9197" spans="2:4">
      <c r="B9197" s="944"/>
      <c r="C9197" s="944"/>
      <c r="D9197" s="944"/>
    </row>
    <row r="9198" spans="2:4">
      <c r="B9198" s="944"/>
      <c r="C9198" s="944"/>
      <c r="D9198" s="944"/>
    </row>
    <row r="9199" spans="2:4">
      <c r="B9199" s="944"/>
      <c r="C9199" s="944"/>
      <c r="D9199" s="944"/>
    </row>
    <row r="9200" spans="2:4">
      <c r="B9200" s="944"/>
      <c r="C9200" s="944"/>
      <c r="D9200" s="944"/>
    </row>
    <row r="9201" spans="2:4">
      <c r="B9201" s="944"/>
      <c r="C9201" s="944"/>
      <c r="D9201" s="944"/>
    </row>
    <row r="9202" spans="2:4">
      <c r="B9202" s="944"/>
      <c r="C9202" s="944"/>
      <c r="D9202" s="944"/>
    </row>
    <row r="9203" spans="2:4">
      <c r="B9203" s="944"/>
      <c r="C9203" s="944"/>
      <c r="D9203" s="944"/>
    </row>
    <row r="9204" spans="2:4">
      <c r="B9204" s="944"/>
      <c r="C9204" s="944"/>
      <c r="D9204" s="944"/>
    </row>
    <row r="9205" spans="2:4">
      <c r="B9205" s="944"/>
      <c r="C9205" s="944"/>
      <c r="D9205" s="944"/>
    </row>
    <row r="9206" spans="2:4">
      <c r="B9206" s="944"/>
      <c r="C9206" s="944"/>
      <c r="D9206" s="944"/>
    </row>
    <row r="9207" spans="2:4">
      <c r="B9207" s="944"/>
      <c r="C9207" s="944"/>
      <c r="D9207" s="944"/>
    </row>
    <row r="9208" spans="2:4">
      <c r="B9208" s="944"/>
      <c r="C9208" s="944"/>
      <c r="D9208" s="944"/>
    </row>
    <row r="9209" spans="2:4">
      <c r="B9209" s="944"/>
      <c r="C9209" s="944"/>
      <c r="D9209" s="944"/>
    </row>
    <row r="9210" spans="2:4">
      <c r="B9210" s="944"/>
      <c r="C9210" s="944"/>
      <c r="D9210" s="944"/>
    </row>
    <row r="9211" spans="2:4">
      <c r="B9211" s="944"/>
      <c r="C9211" s="944"/>
      <c r="D9211" s="944"/>
    </row>
    <row r="9212" spans="2:4">
      <c r="B9212" s="944"/>
      <c r="C9212" s="944"/>
      <c r="D9212" s="944"/>
    </row>
    <row r="9213" spans="2:4">
      <c r="B9213" s="944"/>
      <c r="C9213" s="944"/>
      <c r="D9213" s="944"/>
    </row>
    <row r="9214" spans="2:4">
      <c r="B9214" s="944"/>
      <c r="C9214" s="944"/>
      <c r="D9214" s="944"/>
    </row>
    <row r="9215" spans="2:4">
      <c r="B9215" s="944"/>
      <c r="C9215" s="944"/>
      <c r="D9215" s="944"/>
    </row>
    <row r="9216" spans="2:4">
      <c r="B9216" s="944"/>
      <c r="C9216" s="944"/>
      <c r="D9216" s="944"/>
    </row>
    <row r="9217" spans="2:4">
      <c r="B9217" s="944"/>
      <c r="C9217" s="944"/>
      <c r="D9217" s="944"/>
    </row>
    <row r="9218" spans="2:4">
      <c r="B9218" s="944"/>
      <c r="C9218" s="944"/>
      <c r="D9218" s="944"/>
    </row>
    <row r="9219" spans="2:4">
      <c r="B9219" s="944"/>
      <c r="C9219" s="944"/>
      <c r="D9219" s="944"/>
    </row>
    <row r="9220" spans="2:4">
      <c r="B9220" s="944"/>
      <c r="C9220" s="944"/>
      <c r="D9220" s="944"/>
    </row>
    <row r="9221" spans="2:4">
      <c r="B9221" s="944"/>
      <c r="C9221" s="944"/>
      <c r="D9221" s="944"/>
    </row>
    <row r="9222" spans="2:4">
      <c r="B9222" s="944"/>
      <c r="C9222" s="944"/>
      <c r="D9222" s="944"/>
    </row>
    <row r="9223" spans="2:4">
      <c r="B9223" s="944"/>
      <c r="C9223" s="944"/>
      <c r="D9223" s="944"/>
    </row>
    <row r="9224" spans="2:4">
      <c r="B9224" s="944"/>
      <c r="C9224" s="944"/>
      <c r="D9224" s="944"/>
    </row>
    <row r="9225" spans="2:4">
      <c r="B9225" s="944"/>
      <c r="C9225" s="944"/>
      <c r="D9225" s="944"/>
    </row>
    <row r="9226" spans="2:4">
      <c r="B9226" s="944"/>
      <c r="C9226" s="944"/>
      <c r="D9226" s="944"/>
    </row>
    <row r="9227" spans="2:4">
      <c r="B9227" s="944"/>
      <c r="C9227" s="944"/>
      <c r="D9227" s="944"/>
    </row>
    <row r="9228" spans="2:4">
      <c r="B9228" s="944"/>
      <c r="C9228" s="944"/>
      <c r="D9228" s="944"/>
    </row>
    <row r="9229" spans="2:4">
      <c r="B9229" s="944"/>
      <c r="C9229" s="944"/>
      <c r="D9229" s="944"/>
    </row>
    <row r="9230" spans="2:4">
      <c r="B9230" s="944"/>
      <c r="C9230" s="944"/>
      <c r="D9230" s="944"/>
    </row>
    <row r="9231" spans="2:4">
      <c r="B9231" s="944"/>
      <c r="C9231" s="944"/>
      <c r="D9231" s="944"/>
    </row>
    <row r="9232" spans="2:4">
      <c r="B9232" s="944"/>
      <c r="C9232" s="944"/>
      <c r="D9232" s="944"/>
    </row>
    <row r="9233" spans="2:4">
      <c r="B9233" s="944"/>
      <c r="C9233" s="944"/>
      <c r="D9233" s="944"/>
    </row>
    <row r="9234" spans="2:4">
      <c r="B9234" s="944"/>
      <c r="C9234" s="944"/>
      <c r="D9234" s="944"/>
    </row>
    <row r="9235" spans="2:4">
      <c r="B9235" s="944"/>
      <c r="C9235" s="944"/>
      <c r="D9235" s="944"/>
    </row>
    <row r="9236" spans="2:4">
      <c r="B9236" s="944"/>
      <c r="C9236" s="944"/>
      <c r="D9236" s="944"/>
    </row>
    <row r="9237" spans="2:4">
      <c r="B9237" s="944"/>
      <c r="C9237" s="944"/>
      <c r="D9237" s="944"/>
    </row>
    <row r="9238" spans="2:4">
      <c r="B9238" s="944"/>
      <c r="C9238" s="944"/>
      <c r="D9238" s="944"/>
    </row>
    <row r="9239" spans="2:4">
      <c r="B9239" s="944"/>
      <c r="C9239" s="944"/>
      <c r="D9239" s="944"/>
    </row>
    <row r="9240" spans="2:4">
      <c r="B9240" s="944"/>
      <c r="C9240" s="944"/>
      <c r="D9240" s="944"/>
    </row>
    <row r="9241" spans="2:4">
      <c r="B9241" s="944"/>
      <c r="C9241" s="944"/>
      <c r="D9241" s="944"/>
    </row>
    <row r="9242" spans="2:4">
      <c r="B9242" s="944"/>
      <c r="C9242" s="944"/>
      <c r="D9242" s="944"/>
    </row>
    <row r="9243" spans="2:4">
      <c r="B9243" s="944"/>
      <c r="C9243" s="944"/>
      <c r="D9243" s="944"/>
    </row>
    <row r="9244" spans="2:4">
      <c r="B9244" s="944"/>
      <c r="C9244" s="944"/>
      <c r="D9244" s="944"/>
    </row>
    <row r="9245" spans="2:4">
      <c r="B9245" s="944"/>
      <c r="C9245" s="944"/>
      <c r="D9245" s="944"/>
    </row>
    <row r="9246" spans="2:4">
      <c r="B9246" s="944"/>
      <c r="C9246" s="944"/>
      <c r="D9246" s="944"/>
    </row>
    <row r="9247" spans="2:4">
      <c r="B9247" s="944"/>
      <c r="C9247" s="944"/>
      <c r="D9247" s="944"/>
    </row>
    <row r="9248" spans="2:4">
      <c r="B9248" s="944"/>
      <c r="C9248" s="944"/>
      <c r="D9248" s="944"/>
    </row>
    <row r="9249" spans="2:4">
      <c r="B9249" s="944"/>
      <c r="C9249" s="944"/>
      <c r="D9249" s="944"/>
    </row>
    <row r="9250" spans="2:4">
      <c r="B9250" s="944"/>
      <c r="C9250" s="944"/>
      <c r="D9250" s="944"/>
    </row>
    <row r="9251" spans="2:4">
      <c r="B9251" s="944"/>
      <c r="C9251" s="944"/>
      <c r="D9251" s="944"/>
    </row>
    <row r="9252" spans="2:4">
      <c r="B9252" s="944"/>
      <c r="C9252" s="944"/>
      <c r="D9252" s="944"/>
    </row>
    <row r="9253" spans="2:4">
      <c r="B9253" s="944"/>
      <c r="C9253" s="944"/>
      <c r="D9253" s="944"/>
    </row>
    <row r="9254" spans="2:4">
      <c r="B9254" s="944"/>
      <c r="C9254" s="944"/>
      <c r="D9254" s="944"/>
    </row>
    <row r="9255" spans="2:4">
      <c r="B9255" s="944"/>
      <c r="C9255" s="944"/>
      <c r="D9255" s="944"/>
    </row>
    <row r="9256" spans="2:4">
      <c r="B9256" s="944"/>
      <c r="C9256" s="944"/>
      <c r="D9256" s="944"/>
    </row>
    <row r="9257" spans="2:4">
      <c r="B9257" s="944"/>
      <c r="C9257" s="944"/>
      <c r="D9257" s="944"/>
    </row>
    <row r="9258" spans="2:4">
      <c r="B9258" s="944"/>
      <c r="C9258" s="944"/>
      <c r="D9258" s="944"/>
    </row>
    <row r="9259" spans="2:4">
      <c r="B9259" s="944"/>
      <c r="C9259" s="944"/>
      <c r="D9259" s="944"/>
    </row>
    <row r="9260" spans="2:4">
      <c r="B9260" s="944"/>
      <c r="C9260" s="944"/>
      <c r="D9260" s="944"/>
    </row>
    <row r="9261" spans="2:4">
      <c r="B9261" s="944"/>
      <c r="C9261" s="944"/>
      <c r="D9261" s="944"/>
    </row>
    <row r="9262" spans="2:4">
      <c r="B9262" s="944"/>
      <c r="C9262" s="944"/>
      <c r="D9262" s="944"/>
    </row>
    <row r="9263" spans="2:4">
      <c r="B9263" s="944"/>
      <c r="C9263" s="944"/>
      <c r="D9263" s="944"/>
    </row>
    <row r="9264" spans="2:4">
      <c r="B9264" s="944"/>
      <c r="C9264" s="944"/>
      <c r="D9264" s="944"/>
    </row>
    <row r="9265" spans="2:4">
      <c r="B9265" s="944"/>
      <c r="C9265" s="944"/>
      <c r="D9265" s="944"/>
    </row>
    <row r="9266" spans="2:4">
      <c r="B9266" s="944"/>
      <c r="C9266" s="944"/>
      <c r="D9266" s="944"/>
    </row>
    <row r="9267" spans="2:4">
      <c r="B9267" s="944"/>
      <c r="C9267" s="944"/>
      <c r="D9267" s="944"/>
    </row>
    <row r="9268" spans="2:4">
      <c r="B9268" s="944"/>
      <c r="C9268" s="944"/>
      <c r="D9268" s="944"/>
    </row>
    <row r="9269" spans="2:4">
      <c r="B9269" s="944"/>
      <c r="C9269" s="944"/>
      <c r="D9269" s="944"/>
    </row>
    <row r="9270" spans="2:4">
      <c r="B9270" s="944"/>
      <c r="C9270" s="944"/>
      <c r="D9270" s="944"/>
    </row>
    <row r="9271" spans="2:4">
      <c r="B9271" s="944"/>
      <c r="C9271" s="944"/>
      <c r="D9271" s="944"/>
    </row>
    <row r="9272" spans="2:4">
      <c r="B9272" s="944"/>
      <c r="C9272" s="944"/>
      <c r="D9272" s="944"/>
    </row>
    <row r="9273" spans="2:4">
      <c r="B9273" s="944"/>
      <c r="C9273" s="944"/>
      <c r="D9273" s="944"/>
    </row>
    <row r="9274" spans="2:4">
      <c r="B9274" s="944"/>
      <c r="C9274" s="944"/>
      <c r="D9274" s="944"/>
    </row>
    <row r="9275" spans="2:4">
      <c r="B9275" s="944"/>
      <c r="C9275" s="944"/>
      <c r="D9275" s="944"/>
    </row>
    <row r="9276" spans="2:4">
      <c r="B9276" s="944"/>
      <c r="C9276" s="944"/>
      <c r="D9276" s="944"/>
    </row>
    <row r="9277" spans="2:4">
      <c r="B9277" s="944"/>
      <c r="C9277" s="944"/>
      <c r="D9277" s="944"/>
    </row>
    <row r="9278" spans="2:4">
      <c r="B9278" s="944"/>
      <c r="C9278" s="944"/>
      <c r="D9278" s="944"/>
    </row>
    <row r="9279" spans="2:4">
      <c r="B9279" s="944"/>
      <c r="C9279" s="944"/>
      <c r="D9279" s="944"/>
    </row>
    <row r="9280" spans="2:4">
      <c r="B9280" s="944"/>
      <c r="C9280" s="944"/>
      <c r="D9280" s="944"/>
    </row>
    <row r="9281" spans="2:4">
      <c r="B9281" s="944"/>
      <c r="C9281" s="944"/>
      <c r="D9281" s="944"/>
    </row>
    <row r="9282" spans="2:4">
      <c r="B9282" s="944"/>
      <c r="C9282" s="944"/>
      <c r="D9282" s="944"/>
    </row>
    <row r="9283" spans="2:4">
      <c r="B9283" s="944"/>
      <c r="C9283" s="944"/>
      <c r="D9283" s="944"/>
    </row>
    <row r="9284" spans="2:4">
      <c r="B9284" s="944"/>
      <c r="C9284" s="944"/>
      <c r="D9284" s="944"/>
    </row>
    <row r="9285" spans="2:4">
      <c r="B9285" s="944"/>
      <c r="C9285" s="944"/>
      <c r="D9285" s="944"/>
    </row>
    <row r="9286" spans="2:4">
      <c r="B9286" s="944"/>
      <c r="C9286" s="944"/>
      <c r="D9286" s="944"/>
    </row>
    <row r="9287" spans="2:4">
      <c r="B9287" s="944"/>
      <c r="C9287" s="944"/>
      <c r="D9287" s="944"/>
    </row>
    <row r="9288" spans="2:4">
      <c r="B9288" s="944"/>
      <c r="C9288" s="944"/>
      <c r="D9288" s="944"/>
    </row>
    <row r="9289" spans="2:4">
      <c r="B9289" s="944"/>
      <c r="C9289" s="944"/>
      <c r="D9289" s="944"/>
    </row>
    <row r="9290" spans="2:4">
      <c r="B9290" s="944"/>
      <c r="C9290" s="944"/>
      <c r="D9290" s="944"/>
    </row>
    <row r="9291" spans="2:4">
      <c r="B9291" s="944"/>
      <c r="C9291" s="944"/>
      <c r="D9291" s="944"/>
    </row>
    <row r="9292" spans="2:4">
      <c r="B9292" s="944"/>
      <c r="C9292" s="944"/>
      <c r="D9292" s="944"/>
    </row>
    <row r="9293" spans="2:4">
      <c r="B9293" s="944"/>
      <c r="C9293" s="944"/>
      <c r="D9293" s="944"/>
    </row>
    <row r="9294" spans="2:4">
      <c r="B9294" s="944"/>
      <c r="C9294" s="944"/>
      <c r="D9294" s="944"/>
    </row>
    <row r="9295" spans="2:4">
      <c r="B9295" s="944"/>
      <c r="C9295" s="944"/>
      <c r="D9295" s="944"/>
    </row>
    <row r="9296" spans="2:4">
      <c r="B9296" s="944"/>
      <c r="C9296" s="944"/>
      <c r="D9296" s="944"/>
    </row>
    <row r="9297" spans="2:4">
      <c r="B9297" s="944"/>
      <c r="C9297" s="944"/>
      <c r="D9297" s="944"/>
    </row>
    <row r="9298" spans="2:4">
      <c r="B9298" s="944"/>
      <c r="C9298" s="944"/>
      <c r="D9298" s="944"/>
    </row>
    <row r="9299" spans="2:4">
      <c r="B9299" s="944"/>
      <c r="C9299" s="944"/>
      <c r="D9299" s="944"/>
    </row>
    <row r="9300" spans="2:4">
      <c r="B9300" s="944"/>
      <c r="C9300" s="944"/>
      <c r="D9300" s="944"/>
    </row>
    <row r="9301" spans="2:4">
      <c r="B9301" s="944"/>
      <c r="C9301" s="944"/>
      <c r="D9301" s="944"/>
    </row>
    <row r="9302" spans="2:4">
      <c r="B9302" s="944"/>
      <c r="C9302" s="944"/>
      <c r="D9302" s="944"/>
    </row>
    <row r="9303" spans="2:4">
      <c r="B9303" s="944"/>
      <c r="C9303" s="944"/>
      <c r="D9303" s="944"/>
    </row>
    <row r="9304" spans="2:4">
      <c r="B9304" s="944"/>
      <c r="C9304" s="944"/>
      <c r="D9304" s="944"/>
    </row>
    <row r="9305" spans="2:4">
      <c r="B9305" s="944"/>
      <c r="C9305" s="944"/>
      <c r="D9305" s="944"/>
    </row>
    <row r="9306" spans="2:4">
      <c r="B9306" s="944"/>
      <c r="C9306" s="944"/>
      <c r="D9306" s="944"/>
    </row>
    <row r="9307" spans="2:4">
      <c r="B9307" s="944"/>
      <c r="C9307" s="944"/>
      <c r="D9307" s="944"/>
    </row>
    <row r="9308" spans="2:4">
      <c r="B9308" s="944"/>
      <c r="C9308" s="944"/>
      <c r="D9308" s="944"/>
    </row>
    <row r="9309" spans="2:4">
      <c r="B9309" s="944"/>
      <c r="C9309" s="944"/>
      <c r="D9309" s="944"/>
    </row>
    <row r="9310" spans="2:4">
      <c r="B9310" s="944"/>
      <c r="C9310" s="944"/>
      <c r="D9310" s="944"/>
    </row>
    <row r="9311" spans="2:4">
      <c r="B9311" s="944"/>
      <c r="C9311" s="944"/>
      <c r="D9311" s="944"/>
    </row>
    <row r="9312" spans="2:4">
      <c r="B9312" s="944"/>
      <c r="C9312" s="944"/>
      <c r="D9312" s="944"/>
    </row>
    <row r="9313" spans="2:4">
      <c r="B9313" s="944"/>
      <c r="C9313" s="944"/>
      <c r="D9313" s="944"/>
    </row>
    <row r="9314" spans="2:4">
      <c r="B9314" s="944"/>
      <c r="C9314" s="944"/>
      <c r="D9314" s="944"/>
    </row>
    <row r="9315" spans="2:4">
      <c r="B9315" s="944"/>
      <c r="C9315" s="944"/>
      <c r="D9315" s="944"/>
    </row>
    <row r="9316" spans="2:4">
      <c r="B9316" s="944"/>
      <c r="C9316" s="944"/>
      <c r="D9316" s="944"/>
    </row>
    <row r="9317" spans="2:4">
      <c r="B9317" s="944"/>
      <c r="C9317" s="944"/>
      <c r="D9317" s="944"/>
    </row>
    <row r="9318" spans="2:4">
      <c r="B9318" s="944"/>
      <c r="C9318" s="944"/>
      <c r="D9318" s="944"/>
    </row>
    <row r="9319" spans="2:4">
      <c r="B9319" s="944"/>
      <c r="C9319" s="944"/>
      <c r="D9319" s="944"/>
    </row>
    <row r="9320" spans="2:4">
      <c r="B9320" s="944"/>
      <c r="C9320" s="944"/>
      <c r="D9320" s="944"/>
    </row>
    <row r="9321" spans="2:4">
      <c r="B9321" s="944"/>
      <c r="C9321" s="944"/>
      <c r="D9321" s="944"/>
    </row>
    <row r="9322" spans="2:4">
      <c r="B9322" s="944"/>
      <c r="C9322" s="944"/>
      <c r="D9322" s="944"/>
    </row>
    <row r="9323" spans="2:4">
      <c r="B9323" s="944"/>
      <c r="C9323" s="944"/>
      <c r="D9323" s="944"/>
    </row>
    <row r="9324" spans="2:4">
      <c r="B9324" s="944"/>
      <c r="C9324" s="944"/>
      <c r="D9324" s="944"/>
    </row>
    <row r="9325" spans="2:4">
      <c r="B9325" s="944"/>
      <c r="C9325" s="944"/>
      <c r="D9325" s="944"/>
    </row>
    <row r="9326" spans="2:4">
      <c r="B9326" s="944"/>
      <c r="C9326" s="944"/>
      <c r="D9326" s="944"/>
    </row>
    <row r="9327" spans="2:4">
      <c r="B9327" s="944"/>
      <c r="C9327" s="944"/>
      <c r="D9327" s="944"/>
    </row>
    <row r="9328" spans="2:4">
      <c r="B9328" s="944"/>
      <c r="C9328" s="944"/>
      <c r="D9328" s="944"/>
    </row>
    <row r="9329" spans="2:4">
      <c r="B9329" s="944"/>
      <c r="C9329" s="944"/>
      <c r="D9329" s="944"/>
    </row>
    <row r="9330" spans="2:4">
      <c r="B9330" s="944"/>
      <c r="C9330" s="944"/>
      <c r="D9330" s="944"/>
    </row>
    <row r="9331" spans="2:4">
      <c r="B9331" s="944"/>
      <c r="C9331" s="944"/>
      <c r="D9331" s="944"/>
    </row>
    <row r="9332" spans="2:4">
      <c r="B9332" s="944"/>
      <c r="C9332" s="944"/>
      <c r="D9332" s="944"/>
    </row>
    <row r="9333" spans="2:4">
      <c r="B9333" s="944"/>
      <c r="C9333" s="944"/>
      <c r="D9333" s="944"/>
    </row>
    <row r="9334" spans="2:4">
      <c r="B9334" s="944"/>
      <c r="C9334" s="944"/>
      <c r="D9334" s="944"/>
    </row>
    <row r="9335" spans="2:4">
      <c r="B9335" s="944"/>
      <c r="C9335" s="944"/>
      <c r="D9335" s="944"/>
    </row>
    <row r="9336" spans="2:4">
      <c r="B9336" s="944"/>
      <c r="C9336" s="944"/>
      <c r="D9336" s="944"/>
    </row>
    <row r="9337" spans="2:4">
      <c r="B9337" s="944"/>
      <c r="C9337" s="944"/>
      <c r="D9337" s="944"/>
    </row>
    <row r="9338" spans="2:4">
      <c r="B9338" s="944"/>
      <c r="C9338" s="944"/>
      <c r="D9338" s="944"/>
    </row>
    <row r="9339" spans="2:4">
      <c r="B9339" s="944"/>
      <c r="C9339" s="944"/>
      <c r="D9339" s="944"/>
    </row>
    <row r="9340" spans="2:4">
      <c r="B9340" s="944"/>
      <c r="C9340" s="944"/>
      <c r="D9340" s="944"/>
    </row>
    <row r="9341" spans="2:4">
      <c r="B9341" s="944"/>
      <c r="C9341" s="944"/>
      <c r="D9341" s="944"/>
    </row>
    <row r="9342" spans="2:4">
      <c r="B9342" s="944"/>
      <c r="C9342" s="944"/>
      <c r="D9342" s="944"/>
    </row>
    <row r="9343" spans="2:4">
      <c r="B9343" s="944"/>
      <c r="C9343" s="944"/>
      <c r="D9343" s="944"/>
    </row>
    <row r="9344" spans="2:4">
      <c r="B9344" s="944"/>
      <c r="C9344" s="944"/>
      <c r="D9344" s="944"/>
    </row>
    <row r="9345" spans="2:4">
      <c r="B9345" s="944"/>
      <c r="C9345" s="944"/>
      <c r="D9345" s="944"/>
    </row>
    <row r="9346" spans="2:4">
      <c r="B9346" s="944"/>
      <c r="C9346" s="944"/>
      <c r="D9346" s="944"/>
    </row>
    <row r="9347" spans="2:4">
      <c r="B9347" s="944"/>
      <c r="C9347" s="944"/>
      <c r="D9347" s="944"/>
    </row>
    <row r="9348" spans="2:4">
      <c r="B9348" s="944"/>
      <c r="C9348" s="944"/>
      <c r="D9348" s="944"/>
    </row>
    <row r="9349" spans="2:4">
      <c r="B9349" s="944"/>
      <c r="C9349" s="944"/>
      <c r="D9349" s="944"/>
    </row>
    <row r="9350" spans="2:4">
      <c r="B9350" s="944"/>
      <c r="C9350" s="944"/>
      <c r="D9350" s="944"/>
    </row>
    <row r="9351" spans="2:4">
      <c r="B9351" s="944"/>
      <c r="C9351" s="944"/>
      <c r="D9351" s="944"/>
    </row>
    <row r="9352" spans="2:4">
      <c r="B9352" s="944"/>
      <c r="C9352" s="944"/>
      <c r="D9352" s="944"/>
    </row>
    <row r="9353" spans="2:4">
      <c r="B9353" s="944"/>
      <c r="C9353" s="944"/>
      <c r="D9353" s="944"/>
    </row>
    <row r="9354" spans="2:4">
      <c r="B9354" s="944"/>
      <c r="C9354" s="944"/>
      <c r="D9354" s="944"/>
    </row>
    <row r="9355" spans="2:4">
      <c r="B9355" s="944"/>
      <c r="C9355" s="944"/>
      <c r="D9355" s="944"/>
    </row>
    <row r="9356" spans="2:4">
      <c r="B9356" s="944"/>
      <c r="C9356" s="944"/>
      <c r="D9356" s="944"/>
    </row>
    <row r="9357" spans="2:4">
      <c r="B9357" s="944"/>
      <c r="C9357" s="944"/>
      <c r="D9357" s="944"/>
    </row>
    <row r="9358" spans="2:4">
      <c r="B9358" s="944"/>
      <c r="C9358" s="944"/>
      <c r="D9358" s="944"/>
    </row>
    <row r="9359" spans="2:4">
      <c r="B9359" s="944"/>
      <c r="C9359" s="944"/>
      <c r="D9359" s="944"/>
    </row>
    <row r="9360" spans="2:4">
      <c r="B9360" s="944"/>
      <c r="C9360" s="944"/>
      <c r="D9360" s="944"/>
    </row>
    <row r="9361" spans="2:4">
      <c r="B9361" s="944"/>
      <c r="C9361" s="944"/>
      <c r="D9361" s="944"/>
    </row>
    <row r="9362" spans="2:4">
      <c r="B9362" s="944"/>
      <c r="C9362" s="944"/>
      <c r="D9362" s="944"/>
    </row>
    <row r="9363" spans="2:4">
      <c r="B9363" s="944"/>
      <c r="C9363" s="944"/>
      <c r="D9363" s="944"/>
    </row>
    <row r="9364" spans="2:4">
      <c r="B9364" s="944"/>
      <c r="C9364" s="944"/>
      <c r="D9364" s="944"/>
    </row>
    <row r="9365" spans="2:4">
      <c r="B9365" s="944"/>
      <c r="C9365" s="944"/>
      <c r="D9365" s="944"/>
    </row>
    <row r="9366" spans="2:4">
      <c r="B9366" s="944"/>
      <c r="C9366" s="944"/>
      <c r="D9366" s="944"/>
    </row>
    <row r="9367" spans="2:4">
      <c r="B9367" s="944"/>
      <c r="C9367" s="944"/>
      <c r="D9367" s="944"/>
    </row>
    <row r="9368" spans="2:4">
      <c r="B9368" s="944"/>
      <c r="C9368" s="944"/>
      <c r="D9368" s="944"/>
    </row>
    <row r="9369" spans="2:4">
      <c r="B9369" s="944"/>
      <c r="C9369" s="944"/>
      <c r="D9369" s="944"/>
    </row>
    <row r="9370" spans="2:4">
      <c r="B9370" s="944"/>
      <c r="C9370" s="944"/>
      <c r="D9370" s="944"/>
    </row>
    <row r="9371" spans="2:4">
      <c r="B9371" s="944"/>
      <c r="C9371" s="944"/>
      <c r="D9371" s="944"/>
    </row>
    <row r="9372" spans="2:4">
      <c r="B9372" s="944"/>
      <c r="C9372" s="944"/>
      <c r="D9372" s="944"/>
    </row>
    <row r="9373" spans="2:4">
      <c r="B9373" s="944"/>
      <c r="C9373" s="944"/>
      <c r="D9373" s="944"/>
    </row>
    <row r="9374" spans="2:4">
      <c r="B9374" s="944"/>
      <c r="C9374" s="944"/>
      <c r="D9374" s="944"/>
    </row>
    <row r="9375" spans="2:4">
      <c r="B9375" s="944"/>
      <c r="C9375" s="944"/>
      <c r="D9375" s="944"/>
    </row>
    <row r="9376" spans="2:4">
      <c r="B9376" s="944"/>
      <c r="C9376" s="944"/>
      <c r="D9376" s="944"/>
    </row>
    <row r="9377" spans="2:4">
      <c r="B9377" s="944"/>
      <c r="C9377" s="944"/>
      <c r="D9377" s="944"/>
    </row>
    <row r="9378" spans="2:4">
      <c r="B9378" s="944"/>
      <c r="C9378" s="944"/>
      <c r="D9378" s="944"/>
    </row>
    <row r="9379" spans="2:4">
      <c r="B9379" s="944"/>
      <c r="C9379" s="944"/>
      <c r="D9379" s="944"/>
    </row>
    <row r="9380" spans="2:4">
      <c r="B9380" s="944"/>
      <c r="C9380" s="944"/>
      <c r="D9380" s="944"/>
    </row>
    <row r="9381" spans="2:4">
      <c r="B9381" s="944"/>
      <c r="C9381" s="944"/>
      <c r="D9381" s="944"/>
    </row>
    <row r="9382" spans="2:4">
      <c r="B9382" s="944"/>
      <c r="C9382" s="944"/>
      <c r="D9382" s="944"/>
    </row>
    <row r="9383" spans="2:4">
      <c r="B9383" s="944"/>
      <c r="C9383" s="944"/>
      <c r="D9383" s="944"/>
    </row>
    <row r="9384" spans="2:4">
      <c r="B9384" s="944"/>
      <c r="C9384" s="944"/>
      <c r="D9384" s="944"/>
    </row>
    <row r="9385" spans="2:4">
      <c r="B9385" s="944"/>
      <c r="C9385" s="944"/>
      <c r="D9385" s="944"/>
    </row>
    <row r="9386" spans="2:4">
      <c r="B9386" s="944"/>
      <c r="C9386" s="944"/>
      <c r="D9386" s="944"/>
    </row>
    <row r="9387" spans="2:4">
      <c r="B9387" s="944"/>
      <c r="C9387" s="944"/>
      <c r="D9387" s="944"/>
    </row>
    <row r="9388" spans="2:4">
      <c r="B9388" s="944"/>
      <c r="C9388" s="944"/>
      <c r="D9388" s="944"/>
    </row>
    <row r="9389" spans="2:4">
      <c r="B9389" s="944"/>
      <c r="C9389" s="944"/>
      <c r="D9389" s="944"/>
    </row>
    <row r="9390" spans="2:4">
      <c r="B9390" s="944"/>
      <c r="C9390" s="944"/>
      <c r="D9390" s="944"/>
    </row>
    <row r="9391" spans="2:4">
      <c r="B9391" s="944"/>
      <c r="C9391" s="944"/>
      <c r="D9391" s="944"/>
    </row>
    <row r="9392" spans="2:4">
      <c r="B9392" s="944"/>
      <c r="C9392" s="944"/>
      <c r="D9392" s="944"/>
    </row>
    <row r="9393" spans="2:4">
      <c r="B9393" s="944"/>
      <c r="C9393" s="944"/>
      <c r="D9393" s="944"/>
    </row>
    <row r="9394" spans="2:4">
      <c r="B9394" s="944"/>
      <c r="C9394" s="944"/>
      <c r="D9394" s="944"/>
    </row>
    <row r="9395" spans="2:4">
      <c r="B9395" s="944"/>
      <c r="C9395" s="944"/>
      <c r="D9395" s="944"/>
    </row>
    <row r="9396" spans="2:4">
      <c r="B9396" s="944"/>
      <c r="C9396" s="944"/>
      <c r="D9396" s="944"/>
    </row>
    <row r="9397" spans="2:4">
      <c r="B9397" s="944"/>
      <c r="C9397" s="944"/>
      <c r="D9397" s="944"/>
    </row>
    <row r="9398" spans="2:4">
      <c r="B9398" s="944"/>
      <c r="C9398" s="944"/>
      <c r="D9398" s="944"/>
    </row>
    <row r="9399" spans="2:4">
      <c r="B9399" s="944"/>
      <c r="C9399" s="944"/>
      <c r="D9399" s="944"/>
    </row>
    <row r="9400" spans="2:4">
      <c r="B9400" s="944"/>
      <c r="C9400" s="944"/>
      <c r="D9400" s="944"/>
    </row>
    <row r="9401" spans="2:4">
      <c r="B9401" s="944"/>
      <c r="C9401" s="944"/>
      <c r="D9401" s="944"/>
    </row>
    <row r="9402" spans="2:4">
      <c r="B9402" s="944"/>
      <c r="C9402" s="944"/>
      <c r="D9402" s="944"/>
    </row>
    <row r="9403" spans="2:4">
      <c r="B9403" s="944"/>
      <c r="C9403" s="944"/>
      <c r="D9403" s="944"/>
    </row>
    <row r="9404" spans="2:4">
      <c r="B9404" s="944"/>
      <c r="C9404" s="944"/>
      <c r="D9404" s="944"/>
    </row>
    <row r="9405" spans="2:4">
      <c r="B9405" s="944"/>
      <c r="C9405" s="944"/>
      <c r="D9405" s="944"/>
    </row>
    <row r="9406" spans="2:4">
      <c r="B9406" s="944"/>
      <c r="C9406" s="944"/>
      <c r="D9406" s="944"/>
    </row>
    <row r="9407" spans="2:4">
      <c r="B9407" s="944"/>
      <c r="C9407" s="944"/>
      <c r="D9407" s="944"/>
    </row>
    <row r="9408" spans="2:4">
      <c r="B9408" s="944"/>
      <c r="C9408" s="944"/>
      <c r="D9408" s="944"/>
    </row>
    <row r="9409" spans="2:4">
      <c r="B9409" s="944"/>
      <c r="C9409" s="944"/>
      <c r="D9409" s="944"/>
    </row>
    <row r="9410" spans="2:4">
      <c r="B9410" s="944"/>
      <c r="C9410" s="944"/>
      <c r="D9410" s="944"/>
    </row>
    <row r="9411" spans="2:4">
      <c r="B9411" s="944"/>
      <c r="C9411" s="944"/>
      <c r="D9411" s="944"/>
    </row>
    <row r="9412" spans="2:4">
      <c r="B9412" s="944"/>
      <c r="C9412" s="944"/>
      <c r="D9412" s="944"/>
    </row>
    <row r="9413" spans="2:4">
      <c r="B9413" s="944"/>
      <c r="C9413" s="944"/>
      <c r="D9413" s="944"/>
    </row>
    <row r="9414" spans="2:4">
      <c r="B9414" s="944"/>
      <c r="C9414" s="944"/>
      <c r="D9414" s="944"/>
    </row>
    <row r="9415" spans="2:4">
      <c r="B9415" s="944"/>
      <c r="C9415" s="944"/>
      <c r="D9415" s="944"/>
    </row>
    <row r="9416" spans="2:4">
      <c r="B9416" s="944"/>
      <c r="C9416" s="944"/>
      <c r="D9416" s="944"/>
    </row>
    <row r="9417" spans="2:4">
      <c r="B9417" s="944"/>
      <c r="C9417" s="944"/>
      <c r="D9417" s="944"/>
    </row>
    <row r="9418" spans="2:4">
      <c r="B9418" s="944"/>
      <c r="C9418" s="944"/>
      <c r="D9418" s="944"/>
    </row>
    <row r="9419" spans="2:4">
      <c r="B9419" s="944"/>
      <c r="C9419" s="944"/>
      <c r="D9419" s="944"/>
    </row>
    <row r="9420" spans="2:4">
      <c r="B9420" s="944"/>
      <c r="C9420" s="944"/>
      <c r="D9420" s="944"/>
    </row>
    <row r="9421" spans="2:4">
      <c r="B9421" s="944"/>
      <c r="C9421" s="944"/>
      <c r="D9421" s="944"/>
    </row>
    <row r="9422" spans="2:4">
      <c r="B9422" s="944"/>
      <c r="C9422" s="944"/>
      <c r="D9422" s="944"/>
    </row>
    <row r="9423" spans="2:4">
      <c r="B9423" s="944"/>
      <c r="C9423" s="944"/>
      <c r="D9423" s="944"/>
    </row>
    <row r="9424" spans="2:4">
      <c r="B9424" s="944"/>
      <c r="C9424" s="944"/>
      <c r="D9424" s="944"/>
    </row>
    <row r="9425" spans="2:4">
      <c r="B9425" s="944"/>
      <c r="C9425" s="944"/>
      <c r="D9425" s="944"/>
    </row>
    <row r="9426" spans="2:4">
      <c r="B9426" s="944"/>
      <c r="C9426" s="944"/>
      <c r="D9426" s="944"/>
    </row>
    <row r="9427" spans="2:4">
      <c r="B9427" s="944"/>
      <c r="C9427" s="944"/>
      <c r="D9427" s="944"/>
    </row>
    <row r="9428" spans="2:4">
      <c r="B9428" s="944"/>
      <c r="C9428" s="944"/>
      <c r="D9428" s="944"/>
    </row>
    <row r="9429" spans="2:4">
      <c r="B9429" s="944"/>
      <c r="C9429" s="944"/>
      <c r="D9429" s="944"/>
    </row>
    <row r="9430" spans="2:4">
      <c r="B9430" s="944"/>
      <c r="C9430" s="944"/>
      <c r="D9430" s="944"/>
    </row>
    <row r="9431" spans="2:4">
      <c r="B9431" s="944"/>
      <c r="C9431" s="944"/>
      <c r="D9431" s="944"/>
    </row>
    <row r="9432" spans="2:4">
      <c r="B9432" s="944"/>
      <c r="C9432" s="944"/>
      <c r="D9432" s="944"/>
    </row>
    <row r="9433" spans="2:4">
      <c r="B9433" s="944"/>
      <c r="C9433" s="944"/>
      <c r="D9433" s="944"/>
    </row>
    <row r="9434" spans="2:4">
      <c r="B9434" s="944"/>
      <c r="C9434" s="944"/>
      <c r="D9434" s="944"/>
    </row>
    <row r="9435" spans="2:4">
      <c r="B9435" s="944"/>
      <c r="C9435" s="944"/>
      <c r="D9435" s="944"/>
    </row>
    <row r="9436" spans="2:4">
      <c r="B9436" s="944"/>
      <c r="C9436" s="944"/>
      <c r="D9436" s="944"/>
    </row>
    <row r="9437" spans="2:4">
      <c r="B9437" s="944"/>
      <c r="C9437" s="944"/>
      <c r="D9437" s="944"/>
    </row>
    <row r="9438" spans="2:4">
      <c r="B9438" s="944"/>
      <c r="C9438" s="944"/>
      <c r="D9438" s="944"/>
    </row>
    <row r="9439" spans="2:4">
      <c r="B9439" s="944"/>
      <c r="C9439" s="944"/>
      <c r="D9439" s="944"/>
    </row>
    <row r="9440" spans="2:4">
      <c r="B9440" s="944"/>
      <c r="C9440" s="944"/>
      <c r="D9440" s="944"/>
    </row>
    <row r="9441" spans="2:4">
      <c r="B9441" s="944"/>
      <c r="C9441" s="944"/>
      <c r="D9441" s="944"/>
    </row>
    <row r="9442" spans="2:4">
      <c r="B9442" s="944"/>
      <c r="C9442" s="944"/>
      <c r="D9442" s="944"/>
    </row>
    <row r="9443" spans="2:4">
      <c r="B9443" s="944"/>
      <c r="C9443" s="944"/>
      <c r="D9443" s="944"/>
    </row>
    <row r="9444" spans="2:4">
      <c r="B9444" s="944"/>
      <c r="C9444" s="944"/>
      <c r="D9444" s="944"/>
    </row>
    <row r="9445" spans="2:4">
      <c r="B9445" s="944"/>
      <c r="C9445" s="944"/>
      <c r="D9445" s="944"/>
    </row>
    <row r="9446" spans="2:4">
      <c r="B9446" s="944"/>
      <c r="C9446" s="944"/>
      <c r="D9446" s="944"/>
    </row>
    <row r="9447" spans="2:4">
      <c r="B9447" s="944"/>
      <c r="C9447" s="944"/>
      <c r="D9447" s="944"/>
    </row>
    <row r="9448" spans="2:4">
      <c r="B9448" s="944"/>
      <c r="C9448" s="944"/>
      <c r="D9448" s="944"/>
    </row>
    <row r="9449" spans="2:4">
      <c r="B9449" s="944"/>
      <c r="C9449" s="944"/>
      <c r="D9449" s="944"/>
    </row>
    <row r="9450" spans="2:4">
      <c r="B9450" s="944"/>
      <c r="C9450" s="944"/>
      <c r="D9450" s="944"/>
    </row>
    <row r="9451" spans="2:4">
      <c r="B9451" s="944"/>
      <c r="C9451" s="944"/>
      <c r="D9451" s="944"/>
    </row>
    <row r="9452" spans="2:4">
      <c r="B9452" s="944"/>
      <c r="C9452" s="944"/>
      <c r="D9452" s="944"/>
    </row>
    <row r="9453" spans="2:4">
      <c r="B9453" s="944"/>
      <c r="C9453" s="944"/>
      <c r="D9453" s="944"/>
    </row>
    <row r="9454" spans="2:4">
      <c r="B9454" s="944"/>
      <c r="C9454" s="944"/>
      <c r="D9454" s="944"/>
    </row>
    <row r="9455" spans="2:4">
      <c r="B9455" s="944"/>
      <c r="C9455" s="944"/>
      <c r="D9455" s="944"/>
    </row>
    <row r="9456" spans="2:4">
      <c r="B9456" s="944"/>
      <c r="C9456" s="944"/>
      <c r="D9456" s="944"/>
    </row>
    <row r="9457" spans="2:4">
      <c r="B9457" s="944"/>
      <c r="C9457" s="944"/>
      <c r="D9457" s="944"/>
    </row>
    <row r="9458" spans="2:4">
      <c r="B9458" s="944"/>
      <c r="C9458" s="944"/>
      <c r="D9458" s="944"/>
    </row>
    <row r="9459" spans="2:4">
      <c r="B9459" s="944"/>
      <c r="C9459" s="944"/>
      <c r="D9459" s="944"/>
    </row>
    <row r="9460" spans="2:4">
      <c r="B9460" s="944"/>
      <c r="C9460" s="944"/>
      <c r="D9460" s="944"/>
    </row>
    <row r="9461" spans="2:4">
      <c r="B9461" s="944"/>
      <c r="C9461" s="944"/>
      <c r="D9461" s="944"/>
    </row>
    <row r="9462" spans="2:4">
      <c r="B9462" s="944"/>
      <c r="C9462" s="944"/>
      <c r="D9462" s="944"/>
    </row>
    <row r="9463" spans="2:4">
      <c r="B9463" s="944"/>
      <c r="C9463" s="944"/>
      <c r="D9463" s="944"/>
    </row>
    <row r="9464" spans="2:4">
      <c r="B9464" s="944"/>
      <c r="C9464" s="944"/>
      <c r="D9464" s="944"/>
    </row>
    <row r="9465" spans="2:4">
      <c r="B9465" s="944"/>
      <c r="C9465" s="944"/>
      <c r="D9465" s="944"/>
    </row>
    <row r="9466" spans="2:4">
      <c r="B9466" s="944"/>
      <c r="C9466" s="944"/>
      <c r="D9466" s="944"/>
    </row>
    <row r="9467" spans="2:4">
      <c r="B9467" s="944"/>
      <c r="C9467" s="944"/>
      <c r="D9467" s="944"/>
    </row>
    <row r="9468" spans="2:4">
      <c r="B9468" s="944"/>
      <c r="C9468" s="944"/>
      <c r="D9468" s="944"/>
    </row>
    <row r="9469" spans="2:4">
      <c r="B9469" s="944"/>
      <c r="C9469" s="944"/>
      <c r="D9469" s="944"/>
    </row>
    <row r="9470" spans="2:4">
      <c r="B9470" s="944"/>
      <c r="C9470" s="944"/>
      <c r="D9470" s="944"/>
    </row>
    <row r="9471" spans="2:4">
      <c r="B9471" s="944"/>
      <c r="C9471" s="944"/>
      <c r="D9471" s="944"/>
    </row>
    <row r="9472" spans="2:4">
      <c r="B9472" s="944"/>
      <c r="C9472" s="944"/>
      <c r="D9472" s="944"/>
    </row>
    <row r="9473" spans="2:4">
      <c r="B9473" s="944"/>
      <c r="C9473" s="944"/>
      <c r="D9473" s="944"/>
    </row>
    <row r="9474" spans="2:4">
      <c r="B9474" s="944"/>
      <c r="C9474" s="944"/>
      <c r="D9474" s="944"/>
    </row>
    <row r="9475" spans="2:4">
      <c r="B9475" s="944"/>
      <c r="C9475" s="944"/>
      <c r="D9475" s="944"/>
    </row>
    <row r="9476" spans="2:4">
      <c r="B9476" s="944"/>
      <c r="C9476" s="944"/>
      <c r="D9476" s="944"/>
    </row>
    <row r="9477" spans="2:4">
      <c r="B9477" s="944"/>
      <c r="C9477" s="944"/>
      <c r="D9477" s="944"/>
    </row>
    <row r="9478" spans="2:4">
      <c r="B9478" s="944"/>
      <c r="C9478" s="944"/>
      <c r="D9478" s="944"/>
    </row>
    <row r="9479" spans="2:4">
      <c r="B9479" s="944"/>
      <c r="C9479" s="944"/>
      <c r="D9479" s="944"/>
    </row>
    <row r="9480" spans="2:4">
      <c r="B9480" s="944"/>
      <c r="C9480" s="944"/>
      <c r="D9480" s="944"/>
    </row>
    <row r="9481" spans="2:4">
      <c r="B9481" s="944"/>
      <c r="C9481" s="944"/>
      <c r="D9481" s="944"/>
    </row>
    <row r="9482" spans="2:4">
      <c r="B9482" s="944"/>
      <c r="C9482" s="944"/>
      <c r="D9482" s="944"/>
    </row>
    <row r="9483" spans="2:4">
      <c r="B9483" s="944"/>
      <c r="C9483" s="944"/>
      <c r="D9483" s="944"/>
    </row>
    <row r="9484" spans="2:4">
      <c r="B9484" s="944"/>
      <c r="C9484" s="944"/>
      <c r="D9484" s="944"/>
    </row>
    <row r="9485" spans="2:4">
      <c r="B9485" s="944"/>
      <c r="C9485" s="944"/>
      <c r="D9485" s="944"/>
    </row>
    <row r="9486" spans="2:4">
      <c r="B9486" s="944"/>
      <c r="C9486" s="944"/>
      <c r="D9486" s="944"/>
    </row>
    <row r="9487" spans="2:4">
      <c r="B9487" s="944"/>
      <c r="C9487" s="944"/>
      <c r="D9487" s="944"/>
    </row>
    <row r="9488" spans="2:4">
      <c r="B9488" s="944"/>
      <c r="C9488" s="944"/>
      <c r="D9488" s="944"/>
    </row>
    <row r="9489" spans="2:4">
      <c r="B9489" s="944"/>
      <c r="C9489" s="944"/>
      <c r="D9489" s="944"/>
    </row>
    <row r="9490" spans="2:4">
      <c r="B9490" s="944"/>
      <c r="C9490" s="944"/>
      <c r="D9490" s="944"/>
    </row>
    <row r="9491" spans="2:4">
      <c r="B9491" s="944"/>
      <c r="C9491" s="944"/>
      <c r="D9491" s="944"/>
    </row>
    <row r="9492" spans="2:4">
      <c r="B9492" s="944"/>
      <c r="C9492" s="944"/>
      <c r="D9492" s="944"/>
    </row>
    <row r="9493" spans="2:4">
      <c r="B9493" s="944"/>
      <c r="C9493" s="944"/>
      <c r="D9493" s="944"/>
    </row>
    <row r="9494" spans="2:4">
      <c r="B9494" s="944"/>
      <c r="C9494" s="944"/>
      <c r="D9494" s="944"/>
    </row>
    <row r="9495" spans="2:4">
      <c r="B9495" s="944"/>
      <c r="C9495" s="944"/>
      <c r="D9495" s="944"/>
    </row>
    <row r="9496" spans="2:4">
      <c r="B9496" s="944"/>
      <c r="C9496" s="944"/>
      <c r="D9496" s="944"/>
    </row>
    <row r="9497" spans="2:4">
      <c r="B9497" s="944"/>
      <c r="C9497" s="944"/>
      <c r="D9497" s="944"/>
    </row>
    <row r="9498" spans="2:4">
      <c r="B9498" s="944"/>
      <c r="C9498" s="944"/>
      <c r="D9498" s="944"/>
    </row>
    <row r="9499" spans="2:4">
      <c r="B9499" s="944"/>
      <c r="C9499" s="944"/>
      <c r="D9499" s="944"/>
    </row>
    <row r="9500" spans="2:4">
      <c r="B9500" s="944"/>
      <c r="C9500" s="944"/>
      <c r="D9500" s="944"/>
    </row>
    <row r="9501" spans="2:4">
      <c r="B9501" s="944"/>
      <c r="C9501" s="944"/>
      <c r="D9501" s="944"/>
    </row>
    <row r="9502" spans="2:4">
      <c r="B9502" s="944"/>
      <c r="C9502" s="944"/>
      <c r="D9502" s="944"/>
    </row>
    <row r="9503" spans="2:4">
      <c r="B9503" s="944"/>
      <c r="C9503" s="944"/>
      <c r="D9503" s="944"/>
    </row>
    <row r="9504" spans="2:4">
      <c r="B9504" s="944"/>
      <c r="C9504" s="944"/>
      <c r="D9504" s="944"/>
    </row>
    <row r="9505" spans="2:4">
      <c r="B9505" s="944"/>
      <c r="C9505" s="944"/>
      <c r="D9505" s="944"/>
    </row>
    <row r="9506" spans="2:4">
      <c r="B9506" s="944"/>
      <c r="C9506" s="944"/>
      <c r="D9506" s="944"/>
    </row>
    <row r="9507" spans="2:4">
      <c r="B9507" s="944"/>
      <c r="C9507" s="944"/>
      <c r="D9507" s="944"/>
    </row>
    <row r="9508" spans="2:4">
      <c r="B9508" s="944"/>
      <c r="C9508" s="944"/>
      <c r="D9508" s="944"/>
    </row>
    <row r="9509" spans="2:4">
      <c r="B9509" s="944"/>
      <c r="C9509" s="944"/>
      <c r="D9509" s="944"/>
    </row>
    <row r="9510" spans="2:4">
      <c r="B9510" s="944"/>
      <c r="C9510" s="944"/>
      <c r="D9510" s="944"/>
    </row>
    <row r="9511" spans="2:4">
      <c r="B9511" s="944"/>
      <c r="C9511" s="944"/>
      <c r="D9511" s="944"/>
    </row>
    <row r="9512" spans="2:4">
      <c r="B9512" s="944"/>
      <c r="C9512" s="944"/>
      <c r="D9512" s="944"/>
    </row>
    <row r="9513" spans="2:4">
      <c r="B9513" s="944"/>
      <c r="C9513" s="944"/>
      <c r="D9513" s="944"/>
    </row>
    <row r="9514" spans="2:4">
      <c r="B9514" s="944"/>
      <c r="C9514" s="944"/>
      <c r="D9514" s="944"/>
    </row>
    <row r="9515" spans="2:4">
      <c r="B9515" s="944"/>
      <c r="C9515" s="944"/>
      <c r="D9515" s="944"/>
    </row>
    <row r="9516" spans="2:4">
      <c r="B9516" s="944"/>
      <c r="C9516" s="944"/>
      <c r="D9516" s="944"/>
    </row>
    <row r="9517" spans="2:4">
      <c r="B9517" s="944"/>
      <c r="C9517" s="944"/>
      <c r="D9517" s="944"/>
    </row>
    <row r="9518" spans="2:4">
      <c r="B9518" s="944"/>
      <c r="C9518" s="944"/>
      <c r="D9518" s="944"/>
    </row>
    <row r="9519" spans="2:4">
      <c r="B9519" s="944"/>
      <c r="C9519" s="944"/>
      <c r="D9519" s="944"/>
    </row>
    <row r="9520" spans="2:4">
      <c r="B9520" s="944"/>
      <c r="C9520" s="944"/>
      <c r="D9520" s="944"/>
    </row>
    <row r="9521" spans="2:4">
      <c r="B9521" s="944"/>
      <c r="C9521" s="944"/>
      <c r="D9521" s="944"/>
    </row>
    <row r="9522" spans="2:4">
      <c r="B9522" s="944"/>
      <c r="C9522" s="944"/>
      <c r="D9522" s="944"/>
    </row>
    <row r="9523" spans="2:4">
      <c r="B9523" s="944"/>
      <c r="C9523" s="944"/>
      <c r="D9523" s="944"/>
    </row>
    <row r="9524" spans="2:4">
      <c r="B9524" s="944"/>
      <c r="C9524" s="944"/>
      <c r="D9524" s="944"/>
    </row>
    <row r="9525" spans="2:4">
      <c r="B9525" s="944"/>
      <c r="C9525" s="944"/>
      <c r="D9525" s="944"/>
    </row>
    <row r="9526" spans="2:4">
      <c r="B9526" s="944"/>
      <c r="C9526" s="944"/>
      <c r="D9526" s="944"/>
    </row>
    <row r="9527" spans="2:4">
      <c r="B9527" s="944"/>
      <c r="C9527" s="944"/>
      <c r="D9527" s="944"/>
    </row>
    <row r="9528" spans="2:4">
      <c r="B9528" s="944"/>
      <c r="C9528" s="944"/>
      <c r="D9528" s="944"/>
    </row>
    <row r="9529" spans="2:4">
      <c r="B9529" s="944"/>
      <c r="C9529" s="944"/>
      <c r="D9529" s="944"/>
    </row>
    <row r="9530" spans="2:4">
      <c r="B9530" s="944"/>
      <c r="C9530" s="944"/>
      <c r="D9530" s="944"/>
    </row>
    <row r="9531" spans="2:4">
      <c r="B9531" s="944"/>
      <c r="C9531" s="944"/>
      <c r="D9531" s="944"/>
    </row>
    <row r="9532" spans="2:4">
      <c r="B9532" s="944"/>
      <c r="C9532" s="944"/>
      <c r="D9532" s="944"/>
    </row>
    <row r="9533" spans="2:4">
      <c r="B9533" s="944"/>
      <c r="C9533" s="944"/>
      <c r="D9533" s="944"/>
    </row>
    <row r="9534" spans="2:4">
      <c r="B9534" s="944"/>
      <c r="C9534" s="944"/>
      <c r="D9534" s="944"/>
    </row>
    <row r="9535" spans="2:4">
      <c r="B9535" s="944"/>
      <c r="C9535" s="944"/>
      <c r="D9535" s="944"/>
    </row>
    <row r="9536" spans="2:4">
      <c r="B9536" s="944"/>
      <c r="C9536" s="944"/>
      <c r="D9536" s="944"/>
    </row>
    <row r="9537" spans="2:4">
      <c r="B9537" s="944"/>
      <c r="C9537" s="944"/>
      <c r="D9537" s="944"/>
    </row>
    <row r="9538" spans="2:4">
      <c r="B9538" s="944"/>
      <c r="C9538" s="944"/>
      <c r="D9538" s="944"/>
    </row>
    <row r="9539" spans="2:4">
      <c r="B9539" s="944"/>
      <c r="C9539" s="944"/>
      <c r="D9539" s="944"/>
    </row>
    <row r="9540" spans="2:4">
      <c r="B9540" s="944"/>
      <c r="C9540" s="944"/>
      <c r="D9540" s="944"/>
    </row>
    <row r="9541" spans="2:4">
      <c r="B9541" s="944"/>
      <c r="C9541" s="944"/>
      <c r="D9541" s="944"/>
    </row>
    <row r="9542" spans="2:4">
      <c r="B9542" s="944"/>
      <c r="C9542" s="944"/>
      <c r="D9542" s="944"/>
    </row>
    <row r="9543" spans="2:4">
      <c r="B9543" s="944"/>
      <c r="C9543" s="944"/>
      <c r="D9543" s="944"/>
    </row>
    <row r="9544" spans="2:4">
      <c r="B9544" s="944"/>
      <c r="C9544" s="944"/>
      <c r="D9544" s="944"/>
    </row>
    <row r="9545" spans="2:4">
      <c r="B9545" s="944"/>
      <c r="C9545" s="944"/>
      <c r="D9545" s="944"/>
    </row>
    <row r="9546" spans="2:4">
      <c r="B9546" s="944"/>
      <c r="C9546" s="944"/>
      <c r="D9546" s="944"/>
    </row>
    <row r="9547" spans="2:4">
      <c r="B9547" s="944"/>
      <c r="C9547" s="944"/>
      <c r="D9547" s="944"/>
    </row>
    <row r="9548" spans="2:4">
      <c r="B9548" s="944"/>
      <c r="C9548" s="944"/>
      <c r="D9548" s="944"/>
    </row>
    <row r="9549" spans="2:4">
      <c r="B9549" s="944"/>
      <c r="C9549" s="944"/>
      <c r="D9549" s="944"/>
    </row>
    <row r="9550" spans="2:4">
      <c r="B9550" s="944"/>
      <c r="C9550" s="944"/>
      <c r="D9550" s="944"/>
    </row>
    <row r="9551" spans="2:4">
      <c r="B9551" s="944"/>
      <c r="C9551" s="944"/>
      <c r="D9551" s="944"/>
    </row>
    <row r="9552" spans="2:4">
      <c r="B9552" s="944"/>
      <c r="C9552" s="944"/>
      <c r="D9552" s="944"/>
    </row>
    <row r="9553" spans="2:4">
      <c r="B9553" s="944"/>
      <c r="C9553" s="944"/>
      <c r="D9553" s="944"/>
    </row>
    <row r="9554" spans="2:4">
      <c r="B9554" s="944"/>
      <c r="C9554" s="944"/>
      <c r="D9554" s="944"/>
    </row>
    <row r="9555" spans="2:4">
      <c r="B9555" s="944"/>
      <c r="C9555" s="944"/>
      <c r="D9555" s="944"/>
    </row>
    <row r="9556" spans="2:4">
      <c r="B9556" s="944"/>
      <c r="C9556" s="944"/>
      <c r="D9556" s="944"/>
    </row>
    <row r="9557" spans="2:4">
      <c r="B9557" s="944"/>
      <c r="C9557" s="944"/>
      <c r="D9557" s="944"/>
    </row>
    <row r="9558" spans="2:4">
      <c r="B9558" s="944"/>
      <c r="C9558" s="944"/>
      <c r="D9558" s="944"/>
    </row>
    <row r="9559" spans="2:4">
      <c r="B9559" s="944"/>
      <c r="C9559" s="944"/>
      <c r="D9559" s="944"/>
    </row>
    <row r="9560" spans="2:4">
      <c r="B9560" s="944"/>
      <c r="C9560" s="944"/>
      <c r="D9560" s="944"/>
    </row>
    <row r="9561" spans="2:4">
      <c r="B9561" s="944"/>
      <c r="C9561" s="944"/>
      <c r="D9561" s="944"/>
    </row>
    <row r="9562" spans="2:4">
      <c r="B9562" s="944"/>
      <c r="C9562" s="944"/>
      <c r="D9562" s="944"/>
    </row>
    <row r="9563" spans="2:4">
      <c r="B9563" s="944"/>
      <c r="C9563" s="944"/>
      <c r="D9563" s="944"/>
    </row>
    <row r="9564" spans="2:4">
      <c r="B9564" s="944"/>
      <c r="C9564" s="944"/>
      <c r="D9564" s="944"/>
    </row>
    <row r="9565" spans="2:4">
      <c r="B9565" s="944"/>
      <c r="C9565" s="944"/>
      <c r="D9565" s="944"/>
    </row>
    <row r="9566" spans="2:4">
      <c r="B9566" s="944"/>
      <c r="C9566" s="944"/>
      <c r="D9566" s="944"/>
    </row>
    <row r="9567" spans="2:4">
      <c r="B9567" s="944"/>
      <c r="C9567" s="944"/>
      <c r="D9567" s="944"/>
    </row>
    <row r="9568" spans="2:4">
      <c r="B9568" s="944"/>
      <c r="C9568" s="944"/>
      <c r="D9568" s="944"/>
    </row>
    <row r="9569" spans="2:4">
      <c r="B9569" s="944"/>
      <c r="C9569" s="944"/>
      <c r="D9569" s="944"/>
    </row>
    <row r="9570" spans="2:4">
      <c r="B9570" s="944"/>
      <c r="C9570" s="944"/>
      <c r="D9570" s="944"/>
    </row>
    <row r="9571" spans="2:4">
      <c r="B9571" s="944"/>
      <c r="C9571" s="944"/>
      <c r="D9571" s="944"/>
    </row>
    <row r="9572" spans="2:4">
      <c r="B9572" s="944"/>
      <c r="C9572" s="944"/>
      <c r="D9572" s="944"/>
    </row>
    <row r="9573" spans="2:4">
      <c r="B9573" s="944"/>
      <c r="C9573" s="944"/>
      <c r="D9573" s="944"/>
    </row>
    <row r="9574" spans="2:4">
      <c r="B9574" s="944"/>
      <c r="C9574" s="944"/>
      <c r="D9574" s="944"/>
    </row>
    <row r="9575" spans="2:4">
      <c r="B9575" s="944"/>
      <c r="C9575" s="944"/>
      <c r="D9575" s="944"/>
    </row>
    <row r="9576" spans="2:4">
      <c r="B9576" s="944"/>
      <c r="C9576" s="944"/>
      <c r="D9576" s="944"/>
    </row>
    <row r="9577" spans="2:4">
      <c r="B9577" s="944"/>
      <c r="C9577" s="944"/>
      <c r="D9577" s="944"/>
    </row>
    <row r="9578" spans="2:4">
      <c r="B9578" s="944"/>
      <c r="C9578" s="944"/>
      <c r="D9578" s="944"/>
    </row>
    <row r="9579" spans="2:4">
      <c r="B9579" s="944"/>
      <c r="C9579" s="944"/>
      <c r="D9579" s="944"/>
    </row>
    <row r="9580" spans="2:4">
      <c r="B9580" s="944"/>
      <c r="C9580" s="944"/>
      <c r="D9580" s="944"/>
    </row>
    <row r="9581" spans="2:4">
      <c r="B9581" s="944"/>
      <c r="C9581" s="944"/>
      <c r="D9581" s="944"/>
    </row>
    <row r="9582" spans="2:4">
      <c r="B9582" s="944"/>
      <c r="C9582" s="944"/>
      <c r="D9582" s="944"/>
    </row>
    <row r="9583" spans="2:4">
      <c r="B9583" s="944"/>
      <c r="C9583" s="944"/>
      <c r="D9583" s="944"/>
    </row>
    <row r="9584" spans="2:4">
      <c r="B9584" s="944"/>
      <c r="C9584" s="944"/>
      <c r="D9584" s="944"/>
    </row>
    <row r="9585" spans="2:4">
      <c r="B9585" s="944"/>
      <c r="C9585" s="944"/>
      <c r="D9585" s="944"/>
    </row>
    <row r="9586" spans="2:4">
      <c r="B9586" s="944"/>
      <c r="C9586" s="944"/>
      <c r="D9586" s="944"/>
    </row>
    <row r="9587" spans="2:4">
      <c r="B9587" s="944"/>
      <c r="C9587" s="944"/>
      <c r="D9587" s="944"/>
    </row>
    <row r="9588" spans="2:4">
      <c r="B9588" s="944"/>
      <c r="C9588" s="944"/>
      <c r="D9588" s="944"/>
    </row>
    <row r="9589" spans="2:4">
      <c r="B9589" s="944"/>
      <c r="C9589" s="944"/>
      <c r="D9589" s="944"/>
    </row>
    <row r="9590" spans="2:4">
      <c r="B9590" s="944"/>
      <c r="C9590" s="944"/>
      <c r="D9590" s="944"/>
    </row>
    <row r="9591" spans="2:4">
      <c r="B9591" s="944"/>
      <c r="C9591" s="944"/>
      <c r="D9591" s="944"/>
    </row>
    <row r="9592" spans="2:4">
      <c r="B9592" s="944"/>
      <c r="C9592" s="944"/>
      <c r="D9592" s="944"/>
    </row>
    <row r="9593" spans="2:4">
      <c r="B9593" s="944"/>
      <c r="C9593" s="944"/>
      <c r="D9593" s="944"/>
    </row>
    <row r="9594" spans="2:4">
      <c r="B9594" s="944"/>
      <c r="C9594" s="944"/>
      <c r="D9594" s="944"/>
    </row>
    <row r="9595" spans="2:4">
      <c r="B9595" s="944"/>
      <c r="C9595" s="944"/>
      <c r="D9595" s="944"/>
    </row>
    <row r="9596" spans="2:4">
      <c r="B9596" s="944"/>
      <c r="C9596" s="944"/>
      <c r="D9596" s="944"/>
    </row>
    <row r="9597" spans="2:4">
      <c r="B9597" s="944"/>
      <c r="C9597" s="944"/>
      <c r="D9597" s="944"/>
    </row>
    <row r="9598" spans="2:4">
      <c r="B9598" s="944"/>
      <c r="C9598" s="944"/>
      <c r="D9598" s="944"/>
    </row>
    <row r="9599" spans="2:4">
      <c r="B9599" s="944"/>
      <c r="C9599" s="944"/>
      <c r="D9599" s="944"/>
    </row>
    <row r="9600" spans="2:4">
      <c r="B9600" s="944"/>
      <c r="C9600" s="944"/>
      <c r="D9600" s="944"/>
    </row>
    <row r="9601" spans="2:4">
      <c r="B9601" s="944"/>
      <c r="C9601" s="944"/>
      <c r="D9601" s="944"/>
    </row>
    <row r="9602" spans="2:4">
      <c r="B9602" s="944"/>
      <c r="C9602" s="944"/>
      <c r="D9602" s="944"/>
    </row>
    <row r="9603" spans="2:4">
      <c r="B9603" s="944"/>
      <c r="C9603" s="944"/>
      <c r="D9603" s="944"/>
    </row>
    <row r="9604" spans="2:4">
      <c r="B9604" s="944"/>
      <c r="C9604" s="944"/>
      <c r="D9604" s="944"/>
    </row>
    <row r="9605" spans="2:4">
      <c r="B9605" s="944"/>
      <c r="C9605" s="944"/>
      <c r="D9605" s="944"/>
    </row>
    <row r="9606" spans="2:4">
      <c r="B9606" s="944"/>
      <c r="C9606" s="944"/>
      <c r="D9606" s="944"/>
    </row>
    <row r="9607" spans="2:4">
      <c r="B9607" s="944"/>
      <c r="C9607" s="944"/>
      <c r="D9607" s="944"/>
    </row>
    <row r="9608" spans="2:4">
      <c r="B9608" s="944"/>
      <c r="C9608" s="944"/>
      <c r="D9608" s="944"/>
    </row>
    <row r="9609" spans="2:4">
      <c r="B9609" s="944"/>
      <c r="C9609" s="944"/>
      <c r="D9609" s="944"/>
    </row>
    <row r="9610" spans="2:4">
      <c r="B9610" s="944"/>
      <c r="C9610" s="944"/>
      <c r="D9610" s="944"/>
    </row>
    <row r="9611" spans="2:4">
      <c r="B9611" s="944"/>
      <c r="C9611" s="944"/>
      <c r="D9611" s="944"/>
    </row>
    <row r="9612" spans="2:4">
      <c r="B9612" s="944"/>
      <c r="C9612" s="944"/>
      <c r="D9612" s="944"/>
    </row>
    <row r="9613" spans="2:4">
      <c r="B9613" s="944"/>
      <c r="C9613" s="944"/>
      <c r="D9613" s="944"/>
    </row>
    <row r="9614" spans="2:4">
      <c r="B9614" s="944"/>
      <c r="C9614" s="944"/>
      <c r="D9614" s="944"/>
    </row>
    <row r="9615" spans="2:4">
      <c r="B9615" s="944"/>
      <c r="C9615" s="944"/>
      <c r="D9615" s="944"/>
    </row>
    <row r="9616" spans="2:4">
      <c r="B9616" s="944"/>
      <c r="C9616" s="944"/>
      <c r="D9616" s="944"/>
    </row>
    <row r="9617" spans="2:4">
      <c r="B9617" s="944"/>
      <c r="C9617" s="944"/>
      <c r="D9617" s="944"/>
    </row>
    <row r="9618" spans="2:4">
      <c r="B9618" s="944"/>
      <c r="C9618" s="944"/>
      <c r="D9618" s="944"/>
    </row>
    <row r="9619" spans="2:4">
      <c r="B9619" s="944"/>
      <c r="C9619" s="944"/>
      <c r="D9619" s="944"/>
    </row>
    <row r="9620" spans="2:4">
      <c r="B9620" s="944"/>
      <c r="C9620" s="944"/>
      <c r="D9620" s="944"/>
    </row>
    <row r="9621" spans="2:4">
      <c r="B9621" s="944"/>
      <c r="C9621" s="944"/>
      <c r="D9621" s="944"/>
    </row>
    <row r="9622" spans="2:4">
      <c r="B9622" s="944"/>
      <c r="C9622" s="944"/>
      <c r="D9622" s="944"/>
    </row>
    <row r="9623" spans="2:4">
      <c r="B9623" s="944"/>
      <c r="C9623" s="944"/>
      <c r="D9623" s="944"/>
    </row>
    <row r="9624" spans="2:4">
      <c r="B9624" s="944"/>
      <c r="C9624" s="944"/>
      <c r="D9624" s="944"/>
    </row>
    <row r="9625" spans="2:4">
      <c r="B9625" s="944"/>
      <c r="C9625" s="944"/>
      <c r="D9625" s="944"/>
    </row>
    <row r="9626" spans="2:4">
      <c r="B9626" s="944"/>
      <c r="C9626" s="944"/>
      <c r="D9626" s="944"/>
    </row>
    <row r="9627" spans="2:4">
      <c r="B9627" s="944"/>
      <c r="C9627" s="944"/>
      <c r="D9627" s="944"/>
    </row>
    <row r="9628" spans="2:4">
      <c r="B9628" s="944"/>
      <c r="C9628" s="944"/>
      <c r="D9628" s="944"/>
    </row>
    <row r="9629" spans="2:4">
      <c r="B9629" s="944"/>
      <c r="C9629" s="944"/>
      <c r="D9629" s="944"/>
    </row>
    <row r="9630" spans="2:4">
      <c r="B9630" s="944"/>
      <c r="C9630" s="944"/>
      <c r="D9630" s="944"/>
    </row>
    <row r="9631" spans="2:4">
      <c r="B9631" s="944"/>
      <c r="C9631" s="944"/>
      <c r="D9631" s="944"/>
    </row>
    <row r="9632" spans="2:4">
      <c r="B9632" s="944"/>
      <c r="C9632" s="944"/>
      <c r="D9632" s="944"/>
    </row>
    <row r="9633" spans="2:4">
      <c r="B9633" s="944"/>
      <c r="C9633" s="944"/>
      <c r="D9633" s="944"/>
    </row>
    <row r="9634" spans="2:4">
      <c r="B9634" s="944"/>
      <c r="C9634" s="944"/>
      <c r="D9634" s="944"/>
    </row>
    <row r="9635" spans="2:4">
      <c r="B9635" s="944"/>
      <c r="C9635" s="944"/>
      <c r="D9635" s="944"/>
    </row>
    <row r="9636" spans="2:4">
      <c r="B9636" s="944"/>
      <c r="C9636" s="944"/>
      <c r="D9636" s="944"/>
    </row>
    <row r="9637" spans="2:4">
      <c r="B9637" s="944"/>
      <c r="C9637" s="944"/>
      <c r="D9637" s="944"/>
    </row>
    <row r="9638" spans="2:4">
      <c r="B9638" s="944"/>
      <c r="C9638" s="944"/>
      <c r="D9638" s="944"/>
    </row>
    <row r="9639" spans="2:4">
      <c r="B9639" s="944"/>
      <c r="C9639" s="944"/>
      <c r="D9639" s="944"/>
    </row>
    <row r="9640" spans="2:4">
      <c r="B9640" s="944"/>
      <c r="C9640" s="944"/>
      <c r="D9640" s="944"/>
    </row>
    <row r="9641" spans="2:4">
      <c r="B9641" s="944"/>
      <c r="C9641" s="944"/>
      <c r="D9641" s="944"/>
    </row>
    <row r="9642" spans="2:4">
      <c r="B9642" s="944"/>
      <c r="C9642" s="944"/>
      <c r="D9642" s="944"/>
    </row>
    <row r="9643" spans="2:4">
      <c r="B9643" s="944"/>
      <c r="C9643" s="944"/>
      <c r="D9643" s="944"/>
    </row>
    <row r="9644" spans="2:4">
      <c r="B9644" s="944"/>
      <c r="C9644" s="944"/>
      <c r="D9644" s="944"/>
    </row>
    <row r="9645" spans="2:4">
      <c r="B9645" s="944"/>
      <c r="C9645" s="944"/>
      <c r="D9645" s="944"/>
    </row>
    <row r="9646" spans="2:4">
      <c r="B9646" s="944"/>
      <c r="C9646" s="944"/>
      <c r="D9646" s="944"/>
    </row>
    <row r="9647" spans="2:4">
      <c r="B9647" s="944"/>
      <c r="C9647" s="944"/>
      <c r="D9647" s="944"/>
    </row>
    <row r="9648" spans="2:4">
      <c r="B9648" s="944"/>
      <c r="C9648" s="944"/>
      <c r="D9648" s="944"/>
    </row>
    <row r="9649" spans="2:4">
      <c r="B9649" s="944"/>
      <c r="C9649" s="944"/>
      <c r="D9649" s="944"/>
    </row>
    <row r="9650" spans="2:4">
      <c r="B9650" s="944"/>
      <c r="C9650" s="944"/>
      <c r="D9650" s="944"/>
    </row>
    <row r="9651" spans="2:4">
      <c r="B9651" s="944"/>
      <c r="C9651" s="944"/>
      <c r="D9651" s="944"/>
    </row>
    <row r="9652" spans="2:4">
      <c r="B9652" s="944"/>
      <c r="C9652" s="944"/>
      <c r="D9652" s="944"/>
    </row>
    <row r="9653" spans="2:4">
      <c r="B9653" s="944"/>
      <c r="C9653" s="944"/>
      <c r="D9653" s="944"/>
    </row>
    <row r="9654" spans="2:4">
      <c r="B9654" s="944"/>
      <c r="C9654" s="944"/>
      <c r="D9654" s="944"/>
    </row>
    <row r="9655" spans="2:4">
      <c r="B9655" s="944"/>
      <c r="C9655" s="944"/>
      <c r="D9655" s="944"/>
    </row>
    <row r="9656" spans="2:4">
      <c r="B9656" s="944"/>
      <c r="C9656" s="944"/>
      <c r="D9656" s="944"/>
    </row>
    <row r="9657" spans="2:4">
      <c r="B9657" s="944"/>
      <c r="C9657" s="944"/>
      <c r="D9657" s="944"/>
    </row>
    <row r="9658" spans="2:4">
      <c r="B9658" s="944"/>
      <c r="C9658" s="944"/>
      <c r="D9658" s="944"/>
    </row>
    <row r="9659" spans="2:4">
      <c r="B9659" s="944"/>
      <c r="C9659" s="944"/>
      <c r="D9659" s="944"/>
    </row>
    <row r="9660" spans="2:4">
      <c r="B9660" s="944"/>
      <c r="C9660" s="944"/>
      <c r="D9660" s="944"/>
    </row>
    <row r="9661" spans="2:4">
      <c r="B9661" s="944"/>
      <c r="C9661" s="944"/>
      <c r="D9661" s="944"/>
    </row>
    <row r="9662" spans="2:4">
      <c r="B9662" s="944"/>
      <c r="C9662" s="944"/>
      <c r="D9662" s="944"/>
    </row>
    <row r="9663" spans="2:4">
      <c r="B9663" s="944"/>
      <c r="C9663" s="944"/>
      <c r="D9663" s="944"/>
    </row>
    <row r="9664" spans="2:4">
      <c r="B9664" s="944"/>
      <c r="C9664" s="944"/>
      <c r="D9664" s="944"/>
    </row>
    <row r="9665" spans="2:4">
      <c r="B9665" s="944"/>
      <c r="C9665" s="944"/>
      <c r="D9665" s="944"/>
    </row>
    <row r="9666" spans="2:4">
      <c r="B9666" s="944"/>
      <c r="C9666" s="944"/>
      <c r="D9666" s="944"/>
    </row>
    <row r="9667" spans="2:4">
      <c r="B9667" s="944"/>
      <c r="C9667" s="944"/>
      <c r="D9667" s="944"/>
    </row>
    <row r="9668" spans="2:4">
      <c r="B9668" s="944"/>
      <c r="C9668" s="944"/>
      <c r="D9668" s="944"/>
    </row>
    <row r="9669" spans="2:4">
      <c r="B9669" s="944"/>
      <c r="C9669" s="944"/>
      <c r="D9669" s="944"/>
    </row>
    <row r="9670" spans="2:4">
      <c r="B9670" s="944"/>
      <c r="C9670" s="944"/>
      <c r="D9670" s="944"/>
    </row>
    <row r="9671" spans="2:4">
      <c r="B9671" s="944"/>
      <c r="C9671" s="944"/>
      <c r="D9671" s="944"/>
    </row>
    <row r="9672" spans="2:4">
      <c r="B9672" s="944"/>
      <c r="C9672" s="944"/>
      <c r="D9672" s="944"/>
    </row>
    <row r="9673" spans="2:4">
      <c r="B9673" s="944"/>
      <c r="C9673" s="944"/>
      <c r="D9673" s="944"/>
    </row>
    <row r="9674" spans="2:4">
      <c r="B9674" s="944"/>
      <c r="C9674" s="944"/>
      <c r="D9674" s="944"/>
    </row>
    <row r="9675" spans="2:4">
      <c r="B9675" s="944"/>
      <c r="C9675" s="944"/>
      <c r="D9675" s="944"/>
    </row>
    <row r="9676" spans="2:4">
      <c r="B9676" s="944"/>
      <c r="C9676" s="944"/>
      <c r="D9676" s="944"/>
    </row>
    <row r="9677" spans="2:4">
      <c r="B9677" s="944"/>
      <c r="C9677" s="944"/>
      <c r="D9677" s="944"/>
    </row>
    <row r="9678" spans="2:4">
      <c r="B9678" s="944"/>
      <c r="C9678" s="944"/>
      <c r="D9678" s="944"/>
    </row>
    <row r="9679" spans="2:4">
      <c r="B9679" s="944"/>
      <c r="C9679" s="944"/>
      <c r="D9679" s="944"/>
    </row>
    <row r="9680" spans="2:4">
      <c r="B9680" s="944"/>
      <c r="C9680" s="944"/>
      <c r="D9680" s="944"/>
    </row>
    <row r="9681" spans="2:4">
      <c r="B9681" s="944"/>
      <c r="C9681" s="944"/>
      <c r="D9681" s="944"/>
    </row>
    <row r="9682" spans="2:4">
      <c r="B9682" s="944"/>
      <c r="C9682" s="944"/>
      <c r="D9682" s="944"/>
    </row>
    <row r="9683" spans="2:4">
      <c r="B9683" s="944"/>
      <c r="C9683" s="944"/>
      <c r="D9683" s="944"/>
    </row>
    <row r="9684" spans="2:4">
      <c r="B9684" s="944"/>
      <c r="C9684" s="944"/>
      <c r="D9684" s="944"/>
    </row>
    <row r="9685" spans="2:4">
      <c r="B9685" s="944"/>
      <c r="C9685" s="944"/>
      <c r="D9685" s="944"/>
    </row>
    <row r="9686" spans="2:4">
      <c r="B9686" s="944"/>
      <c r="C9686" s="944"/>
      <c r="D9686" s="944"/>
    </row>
    <row r="9687" spans="2:4">
      <c r="B9687" s="944"/>
      <c r="C9687" s="944"/>
      <c r="D9687" s="944"/>
    </row>
    <row r="9688" spans="2:4">
      <c r="B9688" s="944"/>
      <c r="C9688" s="944"/>
      <c r="D9688" s="944"/>
    </row>
    <row r="9689" spans="2:4">
      <c r="B9689" s="944"/>
      <c r="C9689" s="944"/>
      <c r="D9689" s="944"/>
    </row>
    <row r="9690" spans="2:4">
      <c r="B9690" s="944"/>
      <c r="C9690" s="944"/>
      <c r="D9690" s="944"/>
    </row>
    <row r="9691" spans="2:4">
      <c r="B9691" s="944"/>
      <c r="C9691" s="944"/>
      <c r="D9691" s="944"/>
    </row>
    <row r="9692" spans="2:4">
      <c r="B9692" s="944"/>
      <c r="C9692" s="944"/>
      <c r="D9692" s="944"/>
    </row>
    <row r="9693" spans="2:4">
      <c r="B9693" s="944"/>
      <c r="C9693" s="944"/>
      <c r="D9693" s="944"/>
    </row>
    <row r="9694" spans="2:4">
      <c r="B9694" s="944"/>
      <c r="C9694" s="944"/>
      <c r="D9694" s="944"/>
    </row>
    <row r="9695" spans="2:4">
      <c r="B9695" s="944"/>
      <c r="C9695" s="944"/>
      <c r="D9695" s="944"/>
    </row>
    <row r="9696" spans="2:4">
      <c r="B9696" s="944"/>
      <c r="C9696" s="944"/>
      <c r="D9696" s="944"/>
    </row>
    <row r="9697" spans="2:4">
      <c r="B9697" s="944"/>
      <c r="C9697" s="944"/>
      <c r="D9697" s="944"/>
    </row>
    <row r="9698" spans="2:4">
      <c r="B9698" s="944"/>
      <c r="C9698" s="944"/>
      <c r="D9698" s="944"/>
    </row>
    <row r="9699" spans="2:4">
      <c r="B9699" s="944"/>
      <c r="C9699" s="944"/>
      <c r="D9699" s="944"/>
    </row>
    <row r="9700" spans="2:4">
      <c r="B9700" s="944"/>
      <c r="C9700" s="944"/>
      <c r="D9700" s="944"/>
    </row>
    <row r="9701" spans="2:4">
      <c r="B9701" s="944"/>
      <c r="C9701" s="944"/>
      <c r="D9701" s="944"/>
    </row>
    <row r="9702" spans="2:4">
      <c r="B9702" s="944"/>
      <c r="C9702" s="944"/>
      <c r="D9702" s="944"/>
    </row>
    <row r="9703" spans="2:4">
      <c r="B9703" s="944"/>
      <c r="C9703" s="944"/>
      <c r="D9703" s="944"/>
    </row>
    <row r="9704" spans="2:4">
      <c r="B9704" s="944"/>
      <c r="C9704" s="944"/>
      <c r="D9704" s="944"/>
    </row>
    <row r="9705" spans="2:4">
      <c r="B9705" s="944"/>
      <c r="C9705" s="944"/>
      <c r="D9705" s="944"/>
    </row>
    <row r="9706" spans="2:4">
      <c r="B9706" s="944"/>
      <c r="C9706" s="944"/>
      <c r="D9706" s="944"/>
    </row>
    <row r="9707" spans="2:4">
      <c r="B9707" s="944"/>
      <c r="C9707" s="944"/>
      <c r="D9707" s="944"/>
    </row>
    <row r="9708" spans="2:4">
      <c r="B9708" s="944"/>
      <c r="C9708" s="944"/>
      <c r="D9708" s="944"/>
    </row>
    <row r="9709" spans="2:4">
      <c r="B9709" s="944"/>
      <c r="C9709" s="944"/>
      <c r="D9709" s="944"/>
    </row>
    <row r="9710" spans="2:4">
      <c r="B9710" s="944"/>
      <c r="C9710" s="944"/>
      <c r="D9710" s="944"/>
    </row>
    <row r="9711" spans="2:4">
      <c r="B9711" s="944"/>
      <c r="C9711" s="944"/>
      <c r="D9711" s="944"/>
    </row>
    <row r="9712" spans="2:4">
      <c r="B9712" s="944"/>
      <c r="C9712" s="944"/>
      <c r="D9712" s="944"/>
    </row>
    <row r="9713" spans="2:4">
      <c r="B9713" s="944"/>
      <c r="C9713" s="944"/>
      <c r="D9713" s="944"/>
    </row>
    <row r="9714" spans="2:4">
      <c r="B9714" s="944"/>
      <c r="C9714" s="944"/>
      <c r="D9714" s="944"/>
    </row>
    <row r="9715" spans="2:4">
      <c r="B9715" s="944"/>
      <c r="C9715" s="944"/>
      <c r="D9715" s="944"/>
    </row>
    <row r="9716" spans="2:4">
      <c r="B9716" s="944"/>
      <c r="C9716" s="944"/>
      <c r="D9716" s="944"/>
    </row>
    <row r="9717" spans="2:4">
      <c r="B9717" s="944"/>
      <c r="C9717" s="944"/>
      <c r="D9717" s="944"/>
    </row>
    <row r="9718" spans="2:4">
      <c r="B9718" s="944"/>
      <c r="C9718" s="944"/>
      <c r="D9718" s="944"/>
    </row>
    <row r="9719" spans="2:4">
      <c r="B9719" s="944"/>
      <c r="C9719" s="944"/>
      <c r="D9719" s="944"/>
    </row>
    <row r="9720" spans="2:4">
      <c r="B9720" s="944"/>
      <c r="C9720" s="944"/>
      <c r="D9720" s="944"/>
    </row>
    <row r="9721" spans="2:4">
      <c r="B9721" s="944"/>
      <c r="C9721" s="944"/>
      <c r="D9721" s="944"/>
    </row>
    <row r="9722" spans="2:4">
      <c r="B9722" s="944"/>
      <c r="C9722" s="944"/>
      <c r="D9722" s="944"/>
    </row>
    <row r="9723" spans="2:4">
      <c r="B9723" s="944"/>
      <c r="C9723" s="944"/>
      <c r="D9723" s="944"/>
    </row>
    <row r="9724" spans="2:4">
      <c r="B9724" s="944"/>
      <c r="C9724" s="944"/>
      <c r="D9724" s="944"/>
    </row>
    <row r="9725" spans="2:4">
      <c r="B9725" s="944"/>
      <c r="C9725" s="944"/>
      <c r="D9725" s="944"/>
    </row>
    <row r="9726" spans="2:4">
      <c r="B9726" s="944"/>
      <c r="C9726" s="944"/>
      <c r="D9726" s="944"/>
    </row>
    <row r="9727" spans="2:4">
      <c r="B9727" s="944"/>
      <c r="C9727" s="944"/>
      <c r="D9727" s="944"/>
    </row>
    <row r="9728" spans="2:4">
      <c r="B9728" s="944"/>
      <c r="C9728" s="944"/>
      <c r="D9728" s="944"/>
    </row>
    <row r="9729" spans="2:4">
      <c r="B9729" s="944"/>
      <c r="C9729" s="944"/>
      <c r="D9729" s="944"/>
    </row>
    <row r="9730" spans="2:4">
      <c r="B9730" s="944"/>
      <c r="C9730" s="944"/>
      <c r="D9730" s="944"/>
    </row>
    <row r="9731" spans="2:4">
      <c r="B9731" s="944"/>
      <c r="C9731" s="944"/>
      <c r="D9731" s="944"/>
    </row>
    <row r="9732" spans="2:4">
      <c r="B9732" s="944"/>
      <c r="C9732" s="944"/>
      <c r="D9732" s="944"/>
    </row>
    <row r="9733" spans="2:4">
      <c r="B9733" s="944"/>
      <c r="C9733" s="944"/>
      <c r="D9733" s="944"/>
    </row>
    <row r="9734" spans="2:4">
      <c r="B9734" s="944"/>
      <c r="C9734" s="944"/>
      <c r="D9734" s="944"/>
    </row>
    <row r="9735" spans="2:4">
      <c r="B9735" s="944"/>
      <c r="C9735" s="944"/>
      <c r="D9735" s="944"/>
    </row>
    <row r="9736" spans="2:4">
      <c r="B9736" s="944"/>
      <c r="C9736" s="944"/>
      <c r="D9736" s="944"/>
    </row>
    <row r="9737" spans="2:4">
      <c r="B9737" s="944"/>
      <c r="C9737" s="944"/>
      <c r="D9737" s="944"/>
    </row>
    <row r="9738" spans="2:4">
      <c r="B9738" s="944"/>
      <c r="C9738" s="944"/>
      <c r="D9738" s="944"/>
    </row>
    <row r="9739" spans="2:4">
      <c r="B9739" s="944"/>
      <c r="C9739" s="944"/>
      <c r="D9739" s="944"/>
    </row>
    <row r="9740" spans="2:4">
      <c r="B9740" s="944"/>
      <c r="C9740" s="944"/>
      <c r="D9740" s="944"/>
    </row>
    <row r="9741" spans="2:4">
      <c r="B9741" s="944"/>
      <c r="C9741" s="944"/>
      <c r="D9741" s="944"/>
    </row>
    <row r="9742" spans="2:4">
      <c r="B9742" s="944"/>
      <c r="C9742" s="944"/>
      <c r="D9742" s="944"/>
    </row>
    <row r="9743" spans="2:4">
      <c r="B9743" s="944"/>
      <c r="C9743" s="944"/>
      <c r="D9743" s="944"/>
    </row>
    <row r="9744" spans="2:4">
      <c r="B9744" s="944"/>
      <c r="C9744" s="944"/>
      <c r="D9744" s="944"/>
    </row>
    <row r="9745" spans="2:4">
      <c r="B9745" s="944"/>
      <c r="C9745" s="944"/>
      <c r="D9745" s="944"/>
    </row>
    <row r="9746" spans="2:4">
      <c r="B9746" s="944"/>
      <c r="C9746" s="944"/>
      <c r="D9746" s="944"/>
    </row>
    <row r="9747" spans="2:4">
      <c r="B9747" s="944"/>
      <c r="C9747" s="944"/>
      <c r="D9747" s="944"/>
    </row>
    <row r="9748" spans="2:4">
      <c r="B9748" s="944"/>
      <c r="C9748" s="944"/>
      <c r="D9748" s="944"/>
    </row>
    <row r="9749" spans="2:4">
      <c r="B9749" s="944"/>
      <c r="C9749" s="944"/>
      <c r="D9749" s="944"/>
    </row>
    <row r="9750" spans="2:4">
      <c r="B9750" s="944"/>
      <c r="C9750" s="944"/>
      <c r="D9750" s="944"/>
    </row>
    <row r="9751" spans="2:4">
      <c r="B9751" s="944"/>
      <c r="C9751" s="944"/>
      <c r="D9751" s="944"/>
    </row>
    <row r="9752" spans="2:4">
      <c r="B9752" s="944"/>
      <c r="C9752" s="944"/>
      <c r="D9752" s="944"/>
    </row>
    <row r="9753" spans="2:4">
      <c r="B9753" s="944"/>
      <c r="C9753" s="944"/>
      <c r="D9753" s="944"/>
    </row>
    <row r="9754" spans="2:4">
      <c r="B9754" s="944"/>
      <c r="C9754" s="944"/>
      <c r="D9754" s="944"/>
    </row>
    <row r="9755" spans="2:4">
      <c r="B9755" s="944"/>
      <c r="C9755" s="944"/>
      <c r="D9755" s="944"/>
    </row>
    <row r="9756" spans="2:4">
      <c r="B9756" s="944"/>
      <c r="C9756" s="944"/>
      <c r="D9756" s="944"/>
    </row>
    <row r="9757" spans="2:4">
      <c r="B9757" s="944"/>
      <c r="C9757" s="944"/>
      <c r="D9757" s="944"/>
    </row>
    <row r="9758" spans="2:4">
      <c r="B9758" s="944"/>
      <c r="C9758" s="944"/>
      <c r="D9758" s="944"/>
    </row>
    <row r="9759" spans="2:4">
      <c r="B9759" s="944"/>
      <c r="C9759" s="944"/>
      <c r="D9759" s="944"/>
    </row>
    <row r="9760" spans="2:4">
      <c r="B9760" s="944"/>
      <c r="C9760" s="944"/>
      <c r="D9760" s="944"/>
    </row>
    <row r="9761" spans="2:4">
      <c r="B9761" s="944"/>
      <c r="C9761" s="944"/>
      <c r="D9761" s="944"/>
    </row>
    <row r="9762" spans="2:4">
      <c r="B9762" s="944"/>
      <c r="C9762" s="944"/>
      <c r="D9762" s="944"/>
    </row>
    <row r="9763" spans="2:4">
      <c r="B9763" s="944"/>
      <c r="C9763" s="944"/>
      <c r="D9763" s="944"/>
    </row>
    <row r="9764" spans="2:4">
      <c r="B9764" s="944"/>
      <c r="C9764" s="944"/>
      <c r="D9764" s="944"/>
    </row>
    <row r="9765" spans="2:4">
      <c r="B9765" s="944"/>
      <c r="C9765" s="944"/>
      <c r="D9765" s="944"/>
    </row>
    <row r="9766" spans="2:4">
      <c r="B9766" s="944"/>
      <c r="C9766" s="944"/>
      <c r="D9766" s="944"/>
    </row>
    <row r="9767" spans="2:4">
      <c r="B9767" s="944"/>
      <c r="C9767" s="944"/>
      <c r="D9767" s="944"/>
    </row>
    <row r="9768" spans="2:4">
      <c r="B9768" s="944"/>
      <c r="C9768" s="944"/>
      <c r="D9768" s="944"/>
    </row>
    <row r="9769" spans="2:4">
      <c r="B9769" s="944"/>
      <c r="C9769" s="944"/>
      <c r="D9769" s="944"/>
    </row>
    <row r="9770" spans="2:4">
      <c r="B9770" s="944"/>
      <c r="C9770" s="944"/>
      <c r="D9770" s="944"/>
    </row>
    <row r="9771" spans="2:4">
      <c r="B9771" s="944"/>
      <c r="C9771" s="944"/>
      <c r="D9771" s="944"/>
    </row>
    <row r="9772" spans="2:4">
      <c r="B9772" s="944"/>
      <c r="C9772" s="944"/>
      <c r="D9772" s="944"/>
    </row>
    <row r="9773" spans="2:4">
      <c r="B9773" s="944"/>
      <c r="C9773" s="944"/>
      <c r="D9773" s="944"/>
    </row>
    <row r="9774" spans="2:4">
      <c r="B9774" s="944"/>
      <c r="C9774" s="944"/>
      <c r="D9774" s="944"/>
    </row>
    <row r="9775" spans="2:4">
      <c r="B9775" s="944"/>
      <c r="C9775" s="944"/>
      <c r="D9775" s="944"/>
    </row>
    <row r="9776" spans="2:4">
      <c r="B9776" s="944"/>
      <c r="C9776" s="944"/>
      <c r="D9776" s="944"/>
    </row>
    <row r="9777" spans="2:4">
      <c r="B9777" s="944"/>
      <c r="C9777" s="944"/>
      <c r="D9777" s="944"/>
    </row>
    <row r="9778" spans="2:4">
      <c r="B9778" s="944"/>
      <c r="C9778" s="944"/>
      <c r="D9778" s="944"/>
    </row>
    <row r="9779" spans="2:4">
      <c r="B9779" s="944"/>
      <c r="C9779" s="944"/>
      <c r="D9779" s="944"/>
    </row>
    <row r="9780" spans="2:4">
      <c r="B9780" s="944"/>
      <c r="C9780" s="944"/>
      <c r="D9780" s="944"/>
    </row>
    <row r="9781" spans="2:4">
      <c r="B9781" s="944"/>
      <c r="C9781" s="944"/>
      <c r="D9781" s="944"/>
    </row>
    <row r="9782" spans="2:4">
      <c r="B9782" s="944"/>
      <c r="C9782" s="944"/>
      <c r="D9782" s="944"/>
    </row>
    <row r="9783" spans="2:4">
      <c r="B9783" s="944"/>
      <c r="C9783" s="944"/>
      <c r="D9783" s="944"/>
    </row>
    <row r="9784" spans="2:4">
      <c r="B9784" s="944"/>
      <c r="C9784" s="944"/>
      <c r="D9784" s="944"/>
    </row>
    <row r="9785" spans="2:4">
      <c r="B9785" s="944"/>
      <c r="C9785" s="944"/>
      <c r="D9785" s="944"/>
    </row>
    <row r="9786" spans="2:4">
      <c r="B9786" s="944"/>
      <c r="C9786" s="944"/>
      <c r="D9786" s="944"/>
    </row>
    <row r="9787" spans="2:4">
      <c r="B9787" s="944"/>
      <c r="C9787" s="944"/>
      <c r="D9787" s="944"/>
    </row>
    <row r="9788" spans="2:4">
      <c r="B9788" s="944"/>
      <c r="C9788" s="944"/>
      <c r="D9788" s="944"/>
    </row>
    <row r="9789" spans="2:4">
      <c r="B9789" s="944"/>
      <c r="C9789" s="944"/>
      <c r="D9789" s="944"/>
    </row>
    <row r="9790" spans="2:4">
      <c r="B9790" s="944"/>
      <c r="C9790" s="944"/>
      <c r="D9790" s="944"/>
    </row>
    <row r="9791" spans="2:4">
      <c r="B9791" s="944"/>
      <c r="C9791" s="944"/>
      <c r="D9791" s="944"/>
    </row>
    <row r="9792" spans="2:4">
      <c r="B9792" s="944"/>
      <c r="C9792" s="944"/>
      <c r="D9792" s="944"/>
    </row>
    <row r="9793" spans="2:4">
      <c r="B9793" s="944"/>
      <c r="C9793" s="944"/>
      <c r="D9793" s="944"/>
    </row>
    <row r="9794" spans="2:4">
      <c r="B9794" s="944"/>
      <c r="C9794" s="944"/>
      <c r="D9794" s="944"/>
    </row>
    <row r="9795" spans="2:4">
      <c r="B9795" s="944"/>
      <c r="C9795" s="944"/>
      <c r="D9795" s="944"/>
    </row>
    <row r="9796" spans="2:4">
      <c r="B9796" s="944"/>
      <c r="C9796" s="944"/>
      <c r="D9796" s="944"/>
    </row>
    <row r="9797" spans="2:4">
      <c r="B9797" s="944"/>
      <c r="C9797" s="944"/>
      <c r="D9797" s="944"/>
    </row>
    <row r="9798" spans="2:4">
      <c r="B9798" s="944"/>
      <c r="C9798" s="944"/>
      <c r="D9798" s="944"/>
    </row>
    <row r="9799" spans="2:4">
      <c r="B9799" s="944"/>
      <c r="C9799" s="944"/>
      <c r="D9799" s="944"/>
    </row>
    <row r="9800" spans="2:4">
      <c r="B9800" s="944"/>
      <c r="C9800" s="944"/>
      <c r="D9800" s="944"/>
    </row>
    <row r="9801" spans="2:4">
      <c r="B9801" s="944"/>
      <c r="C9801" s="944"/>
      <c r="D9801" s="944"/>
    </row>
    <row r="9802" spans="2:4">
      <c r="B9802" s="944"/>
      <c r="C9802" s="944"/>
      <c r="D9802" s="944"/>
    </row>
    <row r="9803" spans="2:4">
      <c r="B9803" s="944"/>
      <c r="C9803" s="944"/>
      <c r="D9803" s="944"/>
    </row>
    <row r="9804" spans="2:4">
      <c r="B9804" s="944"/>
      <c r="C9804" s="944"/>
      <c r="D9804" s="944"/>
    </row>
    <row r="9805" spans="2:4">
      <c r="B9805" s="944"/>
      <c r="C9805" s="944"/>
      <c r="D9805" s="944"/>
    </row>
    <row r="9806" spans="2:4">
      <c r="B9806" s="944"/>
      <c r="C9806" s="944"/>
      <c r="D9806" s="944"/>
    </row>
    <row r="9807" spans="2:4">
      <c r="B9807" s="944"/>
      <c r="C9807" s="944"/>
      <c r="D9807" s="944"/>
    </row>
    <row r="9808" spans="2:4">
      <c r="B9808" s="944"/>
      <c r="C9808" s="944"/>
      <c r="D9808" s="944"/>
    </row>
    <row r="9809" spans="2:4">
      <c r="B9809" s="944"/>
      <c r="C9809" s="944"/>
      <c r="D9809" s="944"/>
    </row>
    <row r="9810" spans="2:4">
      <c r="B9810" s="944"/>
      <c r="C9810" s="944"/>
      <c r="D9810" s="944"/>
    </row>
    <row r="9811" spans="2:4">
      <c r="B9811" s="944"/>
      <c r="C9811" s="944"/>
      <c r="D9811" s="944"/>
    </row>
    <row r="9812" spans="2:4">
      <c r="B9812" s="944"/>
      <c r="C9812" s="944"/>
      <c r="D9812" s="944"/>
    </row>
    <row r="9813" spans="2:4">
      <c r="B9813" s="944"/>
      <c r="C9813" s="944"/>
      <c r="D9813" s="944"/>
    </row>
    <row r="9814" spans="2:4">
      <c r="B9814" s="944"/>
      <c r="C9814" s="944"/>
      <c r="D9814" s="944"/>
    </row>
    <row r="9815" spans="2:4">
      <c r="B9815" s="944"/>
      <c r="C9815" s="944"/>
      <c r="D9815" s="944"/>
    </row>
    <row r="9816" spans="2:4">
      <c r="B9816" s="944"/>
      <c r="C9816" s="944"/>
      <c r="D9816" s="944"/>
    </row>
    <row r="9817" spans="2:4">
      <c r="B9817" s="944"/>
      <c r="C9817" s="944"/>
      <c r="D9817" s="944"/>
    </row>
    <row r="9818" spans="2:4">
      <c r="B9818" s="944"/>
      <c r="C9818" s="944"/>
      <c r="D9818" s="944"/>
    </row>
    <row r="9819" spans="2:4">
      <c r="B9819" s="944"/>
      <c r="C9819" s="944"/>
      <c r="D9819" s="944"/>
    </row>
    <row r="9820" spans="2:4">
      <c r="B9820" s="944"/>
      <c r="C9820" s="944"/>
      <c r="D9820" s="944"/>
    </row>
    <row r="9821" spans="2:4">
      <c r="B9821" s="944"/>
      <c r="C9821" s="944"/>
      <c r="D9821" s="944"/>
    </row>
    <row r="9822" spans="2:4">
      <c r="B9822" s="944"/>
      <c r="C9822" s="944"/>
      <c r="D9822" s="944"/>
    </row>
    <row r="9823" spans="2:4">
      <c r="B9823" s="944"/>
      <c r="C9823" s="944"/>
      <c r="D9823" s="944"/>
    </row>
    <row r="9824" spans="2:4">
      <c r="B9824" s="944"/>
      <c r="C9824" s="944"/>
      <c r="D9824" s="944"/>
    </row>
    <row r="9825" spans="2:4">
      <c r="B9825" s="944"/>
      <c r="C9825" s="944"/>
      <c r="D9825" s="944"/>
    </row>
    <row r="9826" spans="2:4">
      <c r="B9826" s="944"/>
      <c r="C9826" s="944"/>
      <c r="D9826" s="944"/>
    </row>
    <row r="9827" spans="2:4">
      <c r="B9827" s="944"/>
      <c r="C9827" s="944"/>
      <c r="D9827" s="944"/>
    </row>
    <row r="9828" spans="2:4">
      <c r="B9828" s="944"/>
      <c r="C9828" s="944"/>
      <c r="D9828" s="944"/>
    </row>
    <row r="9829" spans="2:4">
      <c r="B9829" s="944"/>
      <c r="C9829" s="944"/>
      <c r="D9829" s="944"/>
    </row>
    <row r="9830" spans="2:4">
      <c r="B9830" s="944"/>
      <c r="C9830" s="944"/>
      <c r="D9830" s="944"/>
    </row>
    <row r="9831" spans="2:4">
      <c r="B9831" s="944"/>
      <c r="C9831" s="944"/>
      <c r="D9831" s="944"/>
    </row>
    <row r="9832" spans="2:4">
      <c r="B9832" s="944"/>
      <c r="C9832" s="944"/>
      <c r="D9832" s="944"/>
    </row>
    <row r="9833" spans="2:4">
      <c r="B9833" s="944"/>
      <c r="C9833" s="944"/>
      <c r="D9833" s="944"/>
    </row>
    <row r="9834" spans="2:4">
      <c r="B9834" s="944"/>
      <c r="C9834" s="944"/>
      <c r="D9834" s="944"/>
    </row>
    <row r="9835" spans="2:4">
      <c r="B9835" s="944"/>
      <c r="C9835" s="944"/>
      <c r="D9835" s="944"/>
    </row>
    <row r="9836" spans="2:4">
      <c r="B9836" s="944"/>
      <c r="C9836" s="944"/>
      <c r="D9836" s="944"/>
    </row>
    <row r="9837" spans="2:4">
      <c r="B9837" s="944"/>
      <c r="C9837" s="944"/>
      <c r="D9837" s="944"/>
    </row>
    <row r="9838" spans="2:4">
      <c r="B9838" s="944"/>
      <c r="C9838" s="944"/>
      <c r="D9838" s="944"/>
    </row>
    <row r="9839" spans="2:4">
      <c r="B9839" s="944"/>
      <c r="C9839" s="944"/>
      <c r="D9839" s="944"/>
    </row>
    <row r="9840" spans="2:4">
      <c r="B9840" s="944"/>
      <c r="C9840" s="944"/>
      <c r="D9840" s="944"/>
    </row>
    <row r="9841" spans="2:4">
      <c r="B9841" s="944"/>
      <c r="C9841" s="944"/>
      <c r="D9841" s="944"/>
    </row>
    <row r="9842" spans="2:4">
      <c r="B9842" s="944"/>
      <c r="C9842" s="944"/>
      <c r="D9842" s="944"/>
    </row>
    <row r="9843" spans="2:4">
      <c r="B9843" s="944"/>
      <c r="C9843" s="944"/>
      <c r="D9843" s="944"/>
    </row>
    <row r="9844" spans="2:4">
      <c r="B9844" s="944"/>
      <c r="C9844" s="944"/>
      <c r="D9844" s="944"/>
    </row>
    <row r="9845" spans="2:4">
      <c r="B9845" s="944"/>
      <c r="C9845" s="944"/>
      <c r="D9845" s="944"/>
    </row>
    <row r="9846" spans="2:4">
      <c r="B9846" s="944"/>
      <c r="C9846" s="944"/>
      <c r="D9846" s="944"/>
    </row>
    <row r="9847" spans="2:4">
      <c r="B9847" s="944"/>
      <c r="C9847" s="944"/>
      <c r="D9847" s="944"/>
    </row>
    <row r="9848" spans="2:4">
      <c r="B9848" s="944"/>
      <c r="C9848" s="944"/>
      <c r="D9848" s="944"/>
    </row>
    <row r="9849" spans="2:4">
      <c r="B9849" s="944"/>
      <c r="C9849" s="944"/>
      <c r="D9849" s="944"/>
    </row>
    <row r="9850" spans="2:4">
      <c r="B9850" s="944"/>
      <c r="C9850" s="944"/>
      <c r="D9850" s="944"/>
    </row>
    <row r="9851" spans="2:4">
      <c r="B9851" s="944"/>
      <c r="C9851" s="944"/>
      <c r="D9851" s="944"/>
    </row>
    <row r="9852" spans="2:4">
      <c r="B9852" s="944"/>
      <c r="C9852" s="944"/>
      <c r="D9852" s="944"/>
    </row>
    <row r="9853" spans="2:4">
      <c r="B9853" s="944"/>
      <c r="C9853" s="944"/>
      <c r="D9853" s="944"/>
    </row>
    <row r="9854" spans="2:4">
      <c r="B9854" s="944"/>
      <c r="C9854" s="944"/>
      <c r="D9854" s="944"/>
    </row>
    <row r="9855" spans="2:4">
      <c r="B9855" s="944"/>
      <c r="C9855" s="944"/>
      <c r="D9855" s="944"/>
    </row>
    <row r="9856" spans="2:4">
      <c r="B9856" s="944"/>
      <c r="C9856" s="944"/>
      <c r="D9856" s="944"/>
    </row>
    <row r="9857" spans="2:4">
      <c r="B9857" s="944"/>
      <c r="C9857" s="944"/>
      <c r="D9857" s="944"/>
    </row>
    <row r="9858" spans="2:4">
      <c r="B9858" s="944"/>
      <c r="C9858" s="944"/>
      <c r="D9858" s="944"/>
    </row>
    <row r="9859" spans="2:4">
      <c r="B9859" s="944"/>
      <c r="C9859" s="944"/>
      <c r="D9859" s="944"/>
    </row>
    <row r="9860" spans="2:4">
      <c r="B9860" s="944"/>
      <c r="C9860" s="944"/>
      <c r="D9860" s="944"/>
    </row>
    <row r="9861" spans="2:4">
      <c r="B9861" s="944"/>
      <c r="C9861" s="944"/>
      <c r="D9861" s="944"/>
    </row>
    <row r="9862" spans="2:4">
      <c r="B9862" s="944"/>
      <c r="C9862" s="944"/>
      <c r="D9862" s="944"/>
    </row>
    <row r="9863" spans="2:4">
      <c r="B9863" s="944"/>
      <c r="C9863" s="944"/>
      <c r="D9863" s="944"/>
    </row>
    <row r="9864" spans="2:4">
      <c r="B9864" s="944"/>
      <c r="C9864" s="944"/>
      <c r="D9864" s="944"/>
    </row>
    <row r="9865" spans="2:4">
      <c r="B9865" s="944"/>
      <c r="C9865" s="944"/>
      <c r="D9865" s="944"/>
    </row>
    <row r="9866" spans="2:4">
      <c r="B9866" s="944"/>
      <c r="C9866" s="944"/>
      <c r="D9866" s="944"/>
    </row>
    <row r="9867" spans="2:4">
      <c r="B9867" s="944"/>
      <c r="C9867" s="944"/>
      <c r="D9867" s="944"/>
    </row>
    <row r="9868" spans="2:4">
      <c r="B9868" s="944"/>
      <c r="C9868" s="944"/>
      <c r="D9868" s="944"/>
    </row>
    <row r="9869" spans="2:4">
      <c r="B9869" s="944"/>
      <c r="C9869" s="944"/>
      <c r="D9869" s="944"/>
    </row>
    <row r="9870" spans="2:4">
      <c r="B9870" s="944"/>
      <c r="C9870" s="944"/>
      <c r="D9870" s="944"/>
    </row>
    <row r="9871" spans="2:4">
      <c r="B9871" s="944"/>
      <c r="C9871" s="944"/>
      <c r="D9871" s="944"/>
    </row>
    <row r="9872" spans="2:4">
      <c r="B9872" s="944"/>
      <c r="C9872" s="944"/>
      <c r="D9872" s="944"/>
    </row>
    <row r="9873" spans="2:4">
      <c r="B9873" s="944"/>
      <c r="C9873" s="944"/>
      <c r="D9873" s="944"/>
    </row>
    <row r="9874" spans="2:4">
      <c r="B9874" s="944"/>
      <c r="C9874" s="944"/>
      <c r="D9874" s="944"/>
    </row>
    <row r="9875" spans="2:4">
      <c r="B9875" s="944"/>
      <c r="C9875" s="944"/>
      <c r="D9875" s="944"/>
    </row>
    <row r="9876" spans="2:4">
      <c r="B9876" s="944"/>
      <c r="C9876" s="944"/>
      <c r="D9876" s="944"/>
    </row>
    <row r="9877" spans="2:4">
      <c r="B9877" s="944"/>
      <c r="C9877" s="944"/>
      <c r="D9877" s="944"/>
    </row>
    <row r="9878" spans="2:4">
      <c r="B9878" s="944"/>
      <c r="C9878" s="944"/>
      <c r="D9878" s="944"/>
    </row>
    <row r="9879" spans="2:4">
      <c r="B9879" s="944"/>
      <c r="C9879" s="944"/>
      <c r="D9879" s="944"/>
    </row>
    <row r="9880" spans="2:4">
      <c r="B9880" s="944"/>
      <c r="C9880" s="944"/>
      <c r="D9880" s="944"/>
    </row>
    <row r="9881" spans="2:4">
      <c r="B9881" s="944"/>
      <c r="C9881" s="944"/>
      <c r="D9881" s="944"/>
    </row>
    <row r="9882" spans="2:4">
      <c r="B9882" s="944"/>
      <c r="C9882" s="944"/>
      <c r="D9882" s="944"/>
    </row>
    <row r="9883" spans="2:4">
      <c r="B9883" s="944"/>
      <c r="C9883" s="944"/>
      <c r="D9883" s="944"/>
    </row>
    <row r="9884" spans="2:4">
      <c r="B9884" s="944"/>
      <c r="C9884" s="944"/>
      <c r="D9884" s="944"/>
    </row>
    <row r="9885" spans="2:4">
      <c r="B9885" s="944"/>
      <c r="C9885" s="944"/>
      <c r="D9885" s="944"/>
    </row>
    <row r="9886" spans="2:4">
      <c r="B9886" s="944"/>
      <c r="C9886" s="944"/>
      <c r="D9886" s="944"/>
    </row>
    <row r="9887" spans="2:4">
      <c r="B9887" s="944"/>
      <c r="C9887" s="944"/>
      <c r="D9887" s="944"/>
    </row>
    <row r="9888" spans="2:4">
      <c r="B9888" s="944"/>
      <c r="C9888" s="944"/>
      <c r="D9888" s="944"/>
    </row>
    <row r="9889" spans="2:4">
      <c r="B9889" s="944"/>
      <c r="C9889" s="944"/>
      <c r="D9889" s="944"/>
    </row>
    <row r="9890" spans="2:4">
      <c r="B9890" s="944"/>
      <c r="C9890" s="944"/>
      <c r="D9890" s="944"/>
    </row>
    <row r="9891" spans="2:4">
      <c r="B9891" s="944"/>
      <c r="C9891" s="944"/>
      <c r="D9891" s="944"/>
    </row>
    <row r="9892" spans="2:4">
      <c r="B9892" s="944"/>
      <c r="C9892" s="944"/>
      <c r="D9892" s="944"/>
    </row>
    <row r="9893" spans="2:4">
      <c r="B9893" s="944"/>
      <c r="C9893" s="944"/>
      <c r="D9893" s="944"/>
    </row>
    <row r="9894" spans="2:4">
      <c r="B9894" s="944"/>
      <c r="C9894" s="944"/>
      <c r="D9894" s="944"/>
    </row>
    <row r="9895" spans="2:4">
      <c r="B9895" s="944"/>
      <c r="C9895" s="944"/>
      <c r="D9895" s="944"/>
    </row>
    <row r="9896" spans="2:4">
      <c r="B9896" s="944"/>
      <c r="C9896" s="944"/>
      <c r="D9896" s="944"/>
    </row>
    <row r="9897" spans="2:4">
      <c r="B9897" s="944"/>
      <c r="C9897" s="944"/>
      <c r="D9897" s="944"/>
    </row>
    <row r="9898" spans="2:4">
      <c r="B9898" s="944"/>
      <c r="C9898" s="944"/>
      <c r="D9898" s="944"/>
    </row>
    <row r="9899" spans="2:4">
      <c r="B9899" s="944"/>
      <c r="C9899" s="944"/>
      <c r="D9899" s="944"/>
    </row>
    <row r="9900" spans="2:4">
      <c r="B9900" s="944"/>
      <c r="C9900" s="944"/>
      <c r="D9900" s="944"/>
    </row>
    <row r="9901" spans="2:4">
      <c r="B9901" s="944"/>
      <c r="C9901" s="944"/>
      <c r="D9901" s="944"/>
    </row>
    <row r="9902" spans="2:4">
      <c r="B9902" s="944"/>
      <c r="C9902" s="944"/>
      <c r="D9902" s="944"/>
    </row>
    <row r="9903" spans="2:4">
      <c r="B9903" s="944"/>
      <c r="C9903" s="944"/>
      <c r="D9903" s="944"/>
    </row>
    <row r="9904" spans="2:4">
      <c r="B9904" s="944"/>
      <c r="C9904" s="944"/>
      <c r="D9904" s="944"/>
    </row>
    <row r="9905" spans="2:4">
      <c r="B9905" s="944"/>
      <c r="C9905" s="944"/>
      <c r="D9905" s="944"/>
    </row>
    <row r="9906" spans="2:4">
      <c r="B9906" s="944"/>
      <c r="C9906" s="944"/>
      <c r="D9906" s="944"/>
    </row>
    <row r="9907" spans="2:4">
      <c r="B9907" s="944"/>
      <c r="C9907" s="944"/>
      <c r="D9907" s="944"/>
    </row>
    <row r="9908" spans="2:4">
      <c r="B9908" s="944"/>
      <c r="C9908" s="944"/>
      <c r="D9908" s="944"/>
    </row>
    <row r="9909" spans="2:4">
      <c r="B9909" s="944"/>
      <c r="C9909" s="944"/>
      <c r="D9909" s="944"/>
    </row>
    <row r="9910" spans="2:4">
      <c r="B9910" s="944"/>
      <c r="C9910" s="944"/>
      <c r="D9910" s="944"/>
    </row>
    <row r="9911" spans="2:4">
      <c r="B9911" s="944"/>
      <c r="C9911" s="944"/>
      <c r="D9911" s="944"/>
    </row>
    <row r="9912" spans="2:4">
      <c r="B9912" s="944"/>
      <c r="C9912" s="944"/>
      <c r="D9912" s="944"/>
    </row>
    <row r="9913" spans="2:4">
      <c r="B9913" s="944"/>
      <c r="C9913" s="944"/>
      <c r="D9913" s="944"/>
    </row>
    <row r="9914" spans="2:4">
      <c r="B9914" s="944"/>
      <c r="C9914" s="944"/>
      <c r="D9914" s="944"/>
    </row>
    <row r="9915" spans="2:4">
      <c r="B9915" s="944"/>
      <c r="C9915" s="944"/>
      <c r="D9915" s="944"/>
    </row>
    <row r="9916" spans="2:4">
      <c r="B9916" s="944"/>
      <c r="C9916" s="944"/>
      <c r="D9916" s="944"/>
    </row>
    <row r="9917" spans="2:4">
      <c r="B9917" s="944"/>
      <c r="C9917" s="944"/>
      <c r="D9917" s="944"/>
    </row>
    <row r="9918" spans="2:4">
      <c r="B9918" s="944"/>
      <c r="C9918" s="944"/>
      <c r="D9918" s="944"/>
    </row>
    <row r="9919" spans="2:4">
      <c r="B9919" s="944"/>
      <c r="C9919" s="944"/>
      <c r="D9919" s="944"/>
    </row>
    <row r="9920" spans="2:4">
      <c r="B9920" s="944"/>
      <c r="C9920" s="944"/>
      <c r="D9920" s="944"/>
    </row>
    <row r="9921" spans="2:4">
      <c r="B9921" s="944"/>
      <c r="C9921" s="944"/>
      <c r="D9921" s="944"/>
    </row>
    <row r="9922" spans="2:4">
      <c r="B9922" s="944"/>
      <c r="C9922" s="944"/>
      <c r="D9922" s="944"/>
    </row>
    <row r="9923" spans="2:4">
      <c r="B9923" s="944"/>
      <c r="C9923" s="944"/>
      <c r="D9923" s="944"/>
    </row>
    <row r="9924" spans="2:4">
      <c r="B9924" s="944"/>
      <c r="C9924" s="944"/>
      <c r="D9924" s="944"/>
    </row>
    <row r="9925" spans="2:4">
      <c r="B9925" s="944"/>
      <c r="C9925" s="944"/>
      <c r="D9925" s="944"/>
    </row>
    <row r="9926" spans="2:4">
      <c r="B9926" s="944"/>
      <c r="C9926" s="944"/>
      <c r="D9926" s="944"/>
    </row>
    <row r="9927" spans="2:4">
      <c r="B9927" s="944"/>
      <c r="C9927" s="944"/>
      <c r="D9927" s="944"/>
    </row>
    <row r="9928" spans="2:4">
      <c r="B9928" s="944"/>
      <c r="C9928" s="944"/>
      <c r="D9928" s="944"/>
    </row>
    <row r="9929" spans="2:4">
      <c r="B9929" s="944"/>
      <c r="C9929" s="944"/>
      <c r="D9929" s="944"/>
    </row>
    <row r="9930" spans="2:4">
      <c r="B9930" s="944"/>
      <c r="C9930" s="944"/>
      <c r="D9930" s="944"/>
    </row>
    <row r="9931" spans="2:4">
      <c r="B9931" s="944"/>
      <c r="C9931" s="944"/>
      <c r="D9931" s="944"/>
    </row>
    <row r="9932" spans="2:4">
      <c r="B9932" s="944"/>
      <c r="C9932" s="944"/>
      <c r="D9932" s="944"/>
    </row>
    <row r="9933" spans="2:4">
      <c r="B9933" s="944"/>
      <c r="C9933" s="944"/>
      <c r="D9933" s="944"/>
    </row>
    <row r="9934" spans="2:4">
      <c r="B9934" s="944"/>
      <c r="C9934" s="944"/>
      <c r="D9934" s="944"/>
    </row>
    <row r="9935" spans="2:4">
      <c r="B9935" s="944"/>
      <c r="C9935" s="944"/>
      <c r="D9935" s="944"/>
    </row>
    <row r="9936" spans="2:4">
      <c r="B9936" s="944"/>
      <c r="C9936" s="944"/>
      <c r="D9936" s="944"/>
    </row>
    <row r="9937" spans="2:4">
      <c r="B9937" s="944"/>
      <c r="C9937" s="944"/>
      <c r="D9937" s="944"/>
    </row>
    <row r="9938" spans="2:4">
      <c r="B9938" s="944"/>
      <c r="C9938" s="944"/>
      <c r="D9938" s="944"/>
    </row>
    <row r="9939" spans="2:4">
      <c r="B9939" s="944"/>
      <c r="C9939" s="944"/>
      <c r="D9939" s="944"/>
    </row>
    <row r="9940" spans="2:4">
      <c r="B9940" s="944"/>
      <c r="C9940" s="944"/>
      <c r="D9940" s="944"/>
    </row>
    <row r="9941" spans="2:4">
      <c r="B9941" s="944"/>
      <c r="C9941" s="944"/>
      <c r="D9941" s="944"/>
    </row>
    <row r="9942" spans="2:4">
      <c r="B9942" s="944"/>
      <c r="C9942" s="944"/>
      <c r="D9942" s="944"/>
    </row>
    <row r="9943" spans="2:4">
      <c r="B9943" s="944"/>
      <c r="C9943" s="944"/>
      <c r="D9943" s="944"/>
    </row>
    <row r="9944" spans="2:4">
      <c r="B9944" s="944"/>
      <c r="C9944" s="944"/>
      <c r="D9944" s="944"/>
    </row>
    <row r="9945" spans="2:4">
      <c r="B9945" s="944"/>
      <c r="C9945" s="944"/>
      <c r="D9945" s="944"/>
    </row>
    <row r="9946" spans="2:4">
      <c r="B9946" s="944"/>
      <c r="C9946" s="944"/>
      <c r="D9946" s="944"/>
    </row>
    <row r="9947" spans="2:4">
      <c r="B9947" s="944"/>
      <c r="C9947" s="944"/>
      <c r="D9947" s="944"/>
    </row>
    <row r="9948" spans="2:4">
      <c r="B9948" s="944"/>
      <c r="C9948" s="944"/>
      <c r="D9948" s="944"/>
    </row>
    <row r="9949" spans="2:4">
      <c r="B9949" s="944"/>
      <c r="C9949" s="944"/>
      <c r="D9949" s="944"/>
    </row>
    <row r="9950" spans="2:4">
      <c r="B9950" s="944"/>
      <c r="C9950" s="944"/>
      <c r="D9950" s="944"/>
    </row>
    <row r="9951" spans="2:4">
      <c r="B9951" s="944"/>
      <c r="C9951" s="944"/>
      <c r="D9951" s="944"/>
    </row>
    <row r="9952" spans="2:4">
      <c r="B9952" s="944"/>
      <c r="C9952" s="944"/>
      <c r="D9952" s="944"/>
    </row>
    <row r="9953" spans="2:4">
      <c r="B9953" s="944"/>
      <c r="C9953" s="944"/>
      <c r="D9953" s="944"/>
    </row>
    <row r="9954" spans="2:4">
      <c r="B9954" s="944"/>
      <c r="C9954" s="944"/>
      <c r="D9954" s="944"/>
    </row>
    <row r="9955" spans="2:4">
      <c r="B9955" s="944"/>
      <c r="C9955" s="944"/>
      <c r="D9955" s="944"/>
    </row>
    <row r="9956" spans="2:4">
      <c r="B9956" s="944"/>
      <c r="C9956" s="944"/>
      <c r="D9956" s="944"/>
    </row>
    <row r="9957" spans="2:4">
      <c r="B9957" s="944"/>
      <c r="C9957" s="944"/>
      <c r="D9957" s="944"/>
    </row>
    <row r="9958" spans="2:4">
      <c r="B9958" s="944"/>
      <c r="C9958" s="944"/>
      <c r="D9958" s="944"/>
    </row>
    <row r="9959" spans="2:4">
      <c r="B9959" s="944"/>
      <c r="C9959" s="944"/>
      <c r="D9959" s="944"/>
    </row>
    <row r="9960" spans="2:4">
      <c r="B9960" s="944"/>
      <c r="C9960" s="944"/>
      <c r="D9960" s="944"/>
    </row>
    <row r="9961" spans="2:4">
      <c r="B9961" s="944"/>
      <c r="C9961" s="944"/>
      <c r="D9961" s="944"/>
    </row>
    <row r="9962" spans="2:4">
      <c r="B9962" s="944"/>
      <c r="C9962" s="944"/>
      <c r="D9962" s="944"/>
    </row>
    <row r="9963" spans="2:4">
      <c r="B9963" s="944"/>
      <c r="C9963" s="944"/>
      <c r="D9963" s="944"/>
    </row>
    <row r="9964" spans="2:4">
      <c r="B9964" s="944"/>
      <c r="C9964" s="944"/>
      <c r="D9964" s="944"/>
    </row>
    <row r="9965" spans="2:4">
      <c r="B9965" s="944"/>
      <c r="C9965" s="944"/>
      <c r="D9965" s="944"/>
    </row>
    <row r="9966" spans="2:4">
      <c r="B9966" s="944"/>
      <c r="C9966" s="944"/>
      <c r="D9966" s="944"/>
    </row>
    <row r="9967" spans="2:4">
      <c r="B9967" s="944"/>
      <c r="C9967" s="944"/>
      <c r="D9967" s="944"/>
    </row>
    <row r="9968" spans="2:4">
      <c r="B9968" s="944"/>
      <c r="C9968" s="944"/>
      <c r="D9968" s="944"/>
    </row>
    <row r="9969" spans="2:4">
      <c r="B9969" s="944"/>
      <c r="C9969" s="944"/>
      <c r="D9969" s="944"/>
    </row>
    <row r="9970" spans="2:4">
      <c r="B9970" s="944"/>
      <c r="C9970" s="944"/>
      <c r="D9970" s="944"/>
    </row>
    <row r="9971" spans="2:4">
      <c r="B9971" s="944"/>
      <c r="C9971" s="944"/>
      <c r="D9971" s="944"/>
    </row>
    <row r="9972" spans="2:4">
      <c r="B9972" s="944"/>
      <c r="C9972" s="944"/>
      <c r="D9972" s="944"/>
    </row>
    <row r="9973" spans="2:4">
      <c r="B9973" s="944"/>
      <c r="C9973" s="944"/>
      <c r="D9973" s="944"/>
    </row>
    <row r="9974" spans="2:4">
      <c r="B9974" s="944"/>
      <c r="C9974" s="944"/>
      <c r="D9974" s="944"/>
    </row>
    <row r="9975" spans="2:4">
      <c r="B9975" s="944"/>
      <c r="C9975" s="944"/>
      <c r="D9975" s="944"/>
    </row>
    <row r="9976" spans="2:4">
      <c r="B9976" s="944"/>
      <c r="C9976" s="944"/>
      <c r="D9976" s="944"/>
    </row>
    <row r="9977" spans="2:4">
      <c r="B9977" s="944"/>
      <c r="C9977" s="944"/>
      <c r="D9977" s="944"/>
    </row>
    <row r="9978" spans="2:4">
      <c r="B9978" s="944"/>
      <c r="C9978" s="944"/>
      <c r="D9978" s="944"/>
    </row>
    <row r="9979" spans="2:4">
      <c r="B9979" s="944"/>
      <c r="C9979" s="944"/>
      <c r="D9979" s="944"/>
    </row>
    <row r="9980" spans="2:4">
      <c r="B9980" s="944"/>
      <c r="C9980" s="944"/>
      <c r="D9980" s="944"/>
    </row>
    <row r="9981" spans="2:4">
      <c r="B9981" s="944"/>
      <c r="C9981" s="944"/>
      <c r="D9981" s="944"/>
    </row>
    <row r="9982" spans="2:4">
      <c r="B9982" s="944"/>
      <c r="C9982" s="944"/>
      <c r="D9982" s="944"/>
    </row>
    <row r="9983" spans="2:4">
      <c r="B9983" s="944"/>
      <c r="C9983" s="944"/>
      <c r="D9983" s="944"/>
    </row>
    <row r="9984" spans="2:4">
      <c r="B9984" s="944"/>
      <c r="C9984" s="944"/>
      <c r="D9984" s="944"/>
    </row>
    <row r="9985" spans="2:4">
      <c r="B9985" s="944"/>
      <c r="C9985" s="944"/>
      <c r="D9985" s="944"/>
    </row>
    <row r="9986" spans="2:4">
      <c r="B9986" s="944"/>
      <c r="C9986" s="944"/>
      <c r="D9986" s="944"/>
    </row>
    <row r="9987" spans="2:4">
      <c r="B9987" s="944"/>
      <c r="C9987" s="944"/>
      <c r="D9987" s="944"/>
    </row>
    <row r="9988" spans="2:4">
      <c r="B9988" s="944"/>
      <c r="C9988" s="944"/>
      <c r="D9988" s="944"/>
    </row>
    <row r="9989" spans="2:4">
      <c r="B9989" s="944"/>
      <c r="C9989" s="944"/>
      <c r="D9989" s="944"/>
    </row>
    <row r="9990" spans="2:4">
      <c r="B9990" s="944"/>
      <c r="C9990" s="944"/>
      <c r="D9990" s="944"/>
    </row>
    <row r="9991" spans="2:4">
      <c r="B9991" s="944"/>
      <c r="C9991" s="944"/>
      <c r="D9991" s="944"/>
    </row>
    <row r="9992" spans="2:4">
      <c r="B9992" s="944"/>
      <c r="C9992" s="944"/>
      <c r="D9992" s="944"/>
    </row>
    <row r="9993" spans="2:4">
      <c r="B9993" s="944"/>
      <c r="C9993" s="944"/>
      <c r="D9993" s="944"/>
    </row>
    <row r="9994" spans="2:4">
      <c r="B9994" s="944"/>
      <c r="C9994" s="944"/>
      <c r="D9994" s="944"/>
    </row>
    <row r="9995" spans="2:4">
      <c r="B9995" s="944"/>
      <c r="C9995" s="944"/>
      <c r="D9995" s="944"/>
    </row>
    <row r="9996" spans="2:4">
      <c r="B9996" s="944"/>
      <c r="C9996" s="944"/>
      <c r="D9996" s="944"/>
    </row>
    <row r="9997" spans="2:4">
      <c r="B9997" s="944"/>
      <c r="C9997" s="944"/>
      <c r="D9997" s="944"/>
    </row>
    <row r="9998" spans="2:4">
      <c r="B9998" s="944"/>
      <c r="C9998" s="944"/>
      <c r="D9998" s="944"/>
    </row>
    <row r="9999" spans="2:4">
      <c r="B9999" s="944"/>
      <c r="C9999" s="944"/>
      <c r="D9999" s="944"/>
    </row>
    <row r="10000" spans="2:4">
      <c r="B10000" s="944"/>
      <c r="C10000" s="944"/>
      <c r="D10000" s="944"/>
    </row>
    <row r="10001" spans="2:4">
      <c r="B10001" s="944"/>
      <c r="C10001" s="944"/>
      <c r="D10001" s="944"/>
    </row>
    <row r="10002" spans="2:4">
      <c r="B10002" s="944"/>
      <c r="C10002" s="944"/>
      <c r="D10002" s="944"/>
    </row>
    <row r="10003" spans="2:4">
      <c r="B10003" s="944"/>
      <c r="C10003" s="944"/>
      <c r="D10003" s="944"/>
    </row>
    <row r="10004" spans="2:4">
      <c r="B10004" s="944"/>
      <c r="C10004" s="944"/>
      <c r="D10004" s="944"/>
    </row>
    <row r="10005" spans="2:4">
      <c r="B10005" s="944"/>
      <c r="C10005" s="944"/>
      <c r="D10005" s="944"/>
    </row>
    <row r="10006" spans="2:4">
      <c r="B10006" s="944"/>
      <c r="C10006" s="944"/>
      <c r="D10006" s="944"/>
    </row>
    <row r="10007" spans="2:4">
      <c r="B10007" s="944"/>
      <c r="C10007" s="944"/>
      <c r="D10007" s="944"/>
    </row>
    <row r="10008" spans="2:4">
      <c r="B10008" s="944"/>
      <c r="C10008" s="944"/>
      <c r="D10008" s="944"/>
    </row>
    <row r="10009" spans="2:4">
      <c r="B10009" s="944"/>
      <c r="C10009" s="944"/>
      <c r="D10009" s="944"/>
    </row>
    <row r="10010" spans="2:4">
      <c r="B10010" s="944"/>
      <c r="C10010" s="944"/>
      <c r="D10010" s="944"/>
    </row>
    <row r="10011" spans="2:4">
      <c r="B10011" s="944"/>
      <c r="C10011" s="944"/>
      <c r="D10011" s="944"/>
    </row>
    <row r="10012" spans="2:4">
      <c r="B10012" s="944"/>
      <c r="C10012" s="944"/>
      <c r="D10012" s="944"/>
    </row>
    <row r="10013" spans="2:4">
      <c r="B10013" s="944"/>
      <c r="C10013" s="944"/>
      <c r="D10013" s="944"/>
    </row>
    <row r="10014" spans="2:4">
      <c r="B10014" s="944"/>
      <c r="C10014" s="944"/>
      <c r="D10014" s="944"/>
    </row>
    <row r="10015" spans="2:4">
      <c r="B10015" s="944"/>
      <c r="C10015" s="944"/>
      <c r="D10015" s="944"/>
    </row>
    <row r="10016" spans="2:4">
      <c r="B10016" s="944"/>
      <c r="C10016" s="944"/>
      <c r="D10016" s="944"/>
    </row>
    <row r="10017" spans="2:4">
      <c r="B10017" s="944"/>
      <c r="C10017" s="944"/>
      <c r="D10017" s="944"/>
    </row>
    <row r="10018" spans="2:4">
      <c r="B10018" s="944"/>
      <c r="C10018" s="944"/>
      <c r="D10018" s="944"/>
    </row>
    <row r="10019" spans="2:4">
      <c r="B10019" s="944"/>
      <c r="C10019" s="944"/>
      <c r="D10019" s="944"/>
    </row>
    <row r="10020" spans="2:4">
      <c r="B10020" s="944"/>
      <c r="C10020" s="944"/>
      <c r="D10020" s="944"/>
    </row>
    <row r="10021" spans="2:4">
      <c r="B10021" s="944"/>
      <c r="C10021" s="944"/>
      <c r="D10021" s="944"/>
    </row>
    <row r="10022" spans="2:4">
      <c r="B10022" s="944"/>
      <c r="C10022" s="944"/>
      <c r="D10022" s="944"/>
    </row>
    <row r="10023" spans="2:4">
      <c r="B10023" s="944"/>
      <c r="C10023" s="944"/>
      <c r="D10023" s="944"/>
    </row>
    <row r="10024" spans="2:4">
      <c r="B10024" s="944"/>
      <c r="C10024" s="944"/>
      <c r="D10024" s="944"/>
    </row>
    <row r="10025" spans="2:4">
      <c r="B10025" s="944"/>
      <c r="C10025" s="944"/>
      <c r="D10025" s="944"/>
    </row>
    <row r="10026" spans="2:4">
      <c r="B10026" s="944"/>
      <c r="C10026" s="944"/>
      <c r="D10026" s="944"/>
    </row>
    <row r="10027" spans="2:4">
      <c r="B10027" s="944"/>
      <c r="C10027" s="944"/>
      <c r="D10027" s="944"/>
    </row>
    <row r="10028" spans="2:4">
      <c r="B10028" s="944"/>
      <c r="C10028" s="944"/>
      <c r="D10028" s="944"/>
    </row>
    <row r="10029" spans="2:4">
      <c r="B10029" s="944"/>
      <c r="C10029" s="944"/>
      <c r="D10029" s="944"/>
    </row>
    <row r="10030" spans="2:4">
      <c r="B10030" s="944"/>
      <c r="C10030" s="944"/>
      <c r="D10030" s="944"/>
    </row>
    <row r="10031" spans="2:4">
      <c r="B10031" s="944"/>
      <c r="C10031" s="944"/>
      <c r="D10031" s="944"/>
    </row>
    <row r="10032" spans="2:4">
      <c r="B10032" s="944"/>
      <c r="C10032" s="944"/>
      <c r="D10032" s="944"/>
    </row>
    <row r="10033" spans="2:4">
      <c r="B10033" s="944"/>
      <c r="C10033" s="944"/>
      <c r="D10033" s="944"/>
    </row>
    <row r="10034" spans="2:4">
      <c r="B10034" s="944"/>
      <c r="C10034" s="944"/>
      <c r="D10034" s="944"/>
    </row>
    <row r="10035" spans="2:4">
      <c r="B10035" s="944"/>
      <c r="C10035" s="944"/>
      <c r="D10035" s="944"/>
    </row>
    <row r="10036" spans="2:4">
      <c r="B10036" s="944"/>
      <c r="C10036" s="944"/>
      <c r="D10036" s="944"/>
    </row>
    <row r="10037" spans="2:4">
      <c r="B10037" s="944"/>
      <c r="C10037" s="944"/>
      <c r="D10037" s="944"/>
    </row>
    <row r="10038" spans="2:4">
      <c r="B10038" s="944"/>
      <c r="C10038" s="944"/>
      <c r="D10038" s="944"/>
    </row>
    <row r="10039" spans="2:4">
      <c r="B10039" s="944"/>
      <c r="C10039" s="944"/>
      <c r="D10039" s="944"/>
    </row>
    <row r="10040" spans="2:4">
      <c r="B10040" s="944"/>
      <c r="C10040" s="944"/>
      <c r="D10040" s="944"/>
    </row>
    <row r="10041" spans="2:4">
      <c r="B10041" s="944"/>
      <c r="C10041" s="944"/>
      <c r="D10041" s="944"/>
    </row>
    <row r="10042" spans="2:4">
      <c r="B10042" s="944"/>
      <c r="C10042" s="944"/>
      <c r="D10042" s="944"/>
    </row>
    <row r="10043" spans="2:4">
      <c r="B10043" s="944"/>
      <c r="C10043" s="944"/>
      <c r="D10043" s="944"/>
    </row>
    <row r="10044" spans="2:4">
      <c r="B10044" s="944"/>
      <c r="C10044" s="944"/>
      <c r="D10044" s="944"/>
    </row>
    <row r="10045" spans="2:4">
      <c r="B10045" s="944"/>
      <c r="C10045" s="944"/>
      <c r="D10045" s="944"/>
    </row>
    <row r="10046" spans="2:4">
      <c r="B10046" s="944"/>
      <c r="C10046" s="944"/>
      <c r="D10046" s="944"/>
    </row>
    <row r="10047" spans="2:4">
      <c r="B10047" s="944"/>
      <c r="C10047" s="944"/>
      <c r="D10047" s="944"/>
    </row>
    <row r="10048" spans="2:4">
      <c r="B10048" s="944"/>
      <c r="C10048" s="944"/>
      <c r="D10048" s="944"/>
    </row>
    <row r="10049" spans="2:4">
      <c r="B10049" s="944"/>
      <c r="C10049" s="944"/>
      <c r="D10049" s="944"/>
    </row>
    <row r="10050" spans="2:4">
      <c r="B10050" s="944"/>
      <c r="C10050" s="944"/>
      <c r="D10050" s="944"/>
    </row>
    <row r="10051" spans="2:4">
      <c r="B10051" s="944"/>
      <c r="C10051" s="944"/>
      <c r="D10051" s="944"/>
    </row>
    <row r="10052" spans="2:4">
      <c r="B10052" s="944"/>
      <c r="C10052" s="944"/>
      <c r="D10052" s="944"/>
    </row>
    <row r="10053" spans="2:4">
      <c r="B10053" s="944"/>
      <c r="C10053" s="944"/>
      <c r="D10053" s="944"/>
    </row>
    <row r="10054" spans="2:4">
      <c r="B10054" s="944"/>
      <c r="C10054" s="944"/>
      <c r="D10054" s="944"/>
    </row>
    <row r="10055" spans="2:4">
      <c r="B10055" s="944"/>
      <c r="C10055" s="944"/>
      <c r="D10055" s="944"/>
    </row>
    <row r="10056" spans="2:4">
      <c r="B10056" s="944"/>
      <c r="C10056" s="944"/>
      <c r="D10056" s="944"/>
    </row>
    <row r="10057" spans="2:4">
      <c r="B10057" s="944"/>
      <c r="C10057" s="944"/>
      <c r="D10057" s="944"/>
    </row>
    <row r="10058" spans="2:4">
      <c r="B10058" s="944"/>
      <c r="C10058" s="944"/>
      <c r="D10058" s="944"/>
    </row>
    <row r="10059" spans="2:4">
      <c r="B10059" s="944"/>
      <c r="C10059" s="944"/>
      <c r="D10059" s="944"/>
    </row>
    <row r="10060" spans="2:4">
      <c r="B10060" s="944"/>
      <c r="C10060" s="944"/>
      <c r="D10060" s="944"/>
    </row>
    <row r="10061" spans="2:4">
      <c r="B10061" s="944"/>
      <c r="C10061" s="944"/>
      <c r="D10061" s="944"/>
    </row>
    <row r="10062" spans="2:4">
      <c r="B10062" s="944"/>
      <c r="C10062" s="944"/>
      <c r="D10062" s="944"/>
    </row>
    <row r="10063" spans="2:4">
      <c r="B10063" s="944"/>
      <c r="C10063" s="944"/>
      <c r="D10063" s="944"/>
    </row>
    <row r="10064" spans="2:4">
      <c r="B10064" s="944"/>
      <c r="C10064" s="944"/>
      <c r="D10064" s="944"/>
    </row>
    <row r="10065" spans="2:4">
      <c r="B10065" s="944"/>
      <c r="C10065" s="944"/>
      <c r="D10065" s="944"/>
    </row>
    <row r="10066" spans="2:4">
      <c r="B10066" s="944"/>
      <c r="C10066" s="944"/>
      <c r="D10066" s="944"/>
    </row>
    <row r="10067" spans="2:4">
      <c r="B10067" s="944"/>
      <c r="C10067" s="944"/>
      <c r="D10067" s="944"/>
    </row>
    <row r="10068" spans="2:4">
      <c r="B10068" s="944"/>
      <c r="C10068" s="944"/>
      <c r="D10068" s="944"/>
    </row>
    <row r="10069" spans="2:4">
      <c r="B10069" s="944"/>
      <c r="C10069" s="944"/>
      <c r="D10069" s="944"/>
    </row>
    <row r="10070" spans="2:4">
      <c r="B10070" s="944"/>
      <c r="C10070" s="944"/>
      <c r="D10070" s="944"/>
    </row>
    <row r="10071" spans="2:4">
      <c r="B10071" s="944"/>
      <c r="C10071" s="944"/>
      <c r="D10071" s="944"/>
    </row>
    <row r="10072" spans="2:4">
      <c r="B10072" s="944"/>
      <c r="C10072" s="944"/>
      <c r="D10072" s="944"/>
    </row>
    <row r="10073" spans="2:4">
      <c r="B10073" s="944"/>
      <c r="C10073" s="944"/>
      <c r="D10073" s="944"/>
    </row>
    <row r="10074" spans="2:4">
      <c r="B10074" s="944"/>
      <c r="C10074" s="944"/>
      <c r="D10074" s="944"/>
    </row>
    <row r="10075" spans="2:4">
      <c r="B10075" s="944"/>
      <c r="C10075" s="944"/>
      <c r="D10075" s="944"/>
    </row>
    <row r="10076" spans="2:4">
      <c r="B10076" s="944"/>
      <c r="C10076" s="944"/>
      <c r="D10076" s="944"/>
    </row>
    <row r="10077" spans="2:4">
      <c r="B10077" s="944"/>
      <c r="C10077" s="944"/>
      <c r="D10077" s="944"/>
    </row>
    <row r="10078" spans="2:4">
      <c r="B10078" s="944"/>
      <c r="C10078" s="944"/>
      <c r="D10078" s="944"/>
    </row>
    <row r="10079" spans="2:4">
      <c r="B10079" s="944"/>
      <c r="C10079" s="944"/>
      <c r="D10079" s="944"/>
    </row>
    <row r="10080" spans="2:4">
      <c r="B10080" s="944"/>
      <c r="C10080" s="944"/>
      <c r="D10080" s="944"/>
    </row>
    <row r="10081" spans="2:4">
      <c r="B10081" s="944"/>
      <c r="C10081" s="944"/>
      <c r="D10081" s="944"/>
    </row>
    <row r="10082" spans="2:4">
      <c r="B10082" s="944"/>
      <c r="C10082" s="944"/>
      <c r="D10082" s="944"/>
    </row>
    <row r="10083" spans="2:4">
      <c r="B10083" s="944"/>
      <c r="C10083" s="944"/>
      <c r="D10083" s="944"/>
    </row>
    <row r="10084" spans="2:4">
      <c r="B10084" s="944"/>
      <c r="C10084" s="944"/>
      <c r="D10084" s="944"/>
    </row>
    <row r="10085" spans="2:4">
      <c r="B10085" s="944"/>
      <c r="C10085" s="944"/>
      <c r="D10085" s="944"/>
    </row>
    <row r="10086" spans="2:4">
      <c r="B10086" s="944"/>
      <c r="C10086" s="944"/>
      <c r="D10086" s="944"/>
    </row>
    <row r="10087" spans="2:4">
      <c r="B10087" s="944"/>
      <c r="C10087" s="944"/>
      <c r="D10087" s="944"/>
    </row>
    <row r="10088" spans="2:4">
      <c r="B10088" s="944"/>
      <c r="C10088" s="944"/>
      <c r="D10088" s="944"/>
    </row>
    <row r="10089" spans="2:4">
      <c r="B10089" s="944"/>
      <c r="C10089" s="944"/>
      <c r="D10089" s="944"/>
    </row>
    <row r="10090" spans="2:4">
      <c r="B10090" s="944"/>
      <c r="C10090" s="944"/>
      <c r="D10090" s="944"/>
    </row>
    <row r="10091" spans="2:4">
      <c r="B10091" s="944"/>
      <c r="C10091" s="944"/>
      <c r="D10091" s="944"/>
    </row>
    <row r="10092" spans="2:4">
      <c r="B10092" s="944"/>
      <c r="C10092" s="944"/>
      <c r="D10092" s="944"/>
    </row>
    <row r="10093" spans="2:4">
      <c r="B10093" s="944"/>
      <c r="C10093" s="944"/>
      <c r="D10093" s="944"/>
    </row>
    <row r="10094" spans="2:4">
      <c r="B10094" s="944"/>
      <c r="C10094" s="944"/>
      <c r="D10094" s="944"/>
    </row>
    <row r="10095" spans="2:4">
      <c r="B10095" s="944"/>
      <c r="C10095" s="944"/>
      <c r="D10095" s="944"/>
    </row>
    <row r="10096" spans="2:4">
      <c r="B10096" s="944"/>
      <c r="C10096" s="944"/>
      <c r="D10096" s="944"/>
    </row>
    <row r="10097" spans="2:4">
      <c r="B10097" s="944"/>
      <c r="C10097" s="944"/>
      <c r="D10097" s="944"/>
    </row>
    <row r="10098" spans="2:4">
      <c r="B10098" s="944"/>
      <c r="C10098" s="944"/>
      <c r="D10098" s="944"/>
    </row>
    <row r="10099" spans="2:4">
      <c r="B10099" s="944"/>
      <c r="C10099" s="944"/>
      <c r="D10099" s="944"/>
    </row>
    <row r="10100" spans="2:4">
      <c r="B10100" s="944"/>
      <c r="C10100" s="944"/>
      <c r="D10100" s="944"/>
    </row>
    <row r="10101" spans="2:4">
      <c r="B10101" s="944"/>
      <c r="C10101" s="944"/>
      <c r="D10101" s="944"/>
    </row>
    <row r="10102" spans="2:4">
      <c r="B10102" s="944"/>
      <c r="C10102" s="944"/>
      <c r="D10102" s="944"/>
    </row>
    <row r="10103" spans="2:4">
      <c r="B10103" s="944"/>
      <c r="C10103" s="944"/>
      <c r="D10103" s="944"/>
    </row>
    <row r="10104" spans="2:4">
      <c r="B10104" s="944"/>
      <c r="C10104" s="944"/>
      <c r="D10104" s="944"/>
    </row>
    <row r="10105" spans="2:4">
      <c r="B10105" s="944"/>
      <c r="C10105" s="944"/>
      <c r="D10105" s="944"/>
    </row>
    <row r="10106" spans="2:4">
      <c r="B10106" s="944"/>
      <c r="C10106" s="944"/>
      <c r="D10106" s="944"/>
    </row>
    <row r="10107" spans="2:4">
      <c r="B10107" s="944"/>
      <c r="C10107" s="944"/>
      <c r="D10107" s="944"/>
    </row>
    <row r="10108" spans="2:4">
      <c r="B10108" s="944"/>
      <c r="C10108" s="944"/>
      <c r="D10108" s="944"/>
    </row>
    <row r="10109" spans="2:4">
      <c r="B10109" s="944"/>
      <c r="C10109" s="944"/>
      <c r="D10109" s="944"/>
    </row>
    <row r="10110" spans="2:4">
      <c r="B10110" s="944"/>
      <c r="C10110" s="944"/>
      <c r="D10110" s="944"/>
    </row>
    <row r="10111" spans="2:4">
      <c r="B10111" s="944"/>
      <c r="C10111" s="944"/>
      <c r="D10111" s="944"/>
    </row>
    <row r="10112" spans="2:4">
      <c r="B10112" s="944"/>
      <c r="C10112" s="944"/>
      <c r="D10112" s="944"/>
    </row>
    <row r="10113" spans="2:4">
      <c r="B10113" s="944"/>
      <c r="C10113" s="944"/>
      <c r="D10113" s="944"/>
    </row>
    <row r="10114" spans="2:4">
      <c r="B10114" s="944"/>
      <c r="C10114" s="944"/>
      <c r="D10114" s="944"/>
    </row>
    <row r="10115" spans="2:4">
      <c r="B10115" s="944"/>
      <c r="C10115" s="944"/>
      <c r="D10115" s="944"/>
    </row>
    <row r="10116" spans="2:4">
      <c r="B10116" s="944"/>
      <c r="C10116" s="944"/>
      <c r="D10116" s="944"/>
    </row>
    <row r="10117" spans="2:4">
      <c r="B10117" s="944"/>
      <c r="C10117" s="944"/>
      <c r="D10117" s="944"/>
    </row>
    <row r="10118" spans="2:4">
      <c r="B10118" s="944"/>
      <c r="C10118" s="944"/>
      <c r="D10118" s="944"/>
    </row>
    <row r="10119" spans="2:4">
      <c r="B10119" s="944"/>
      <c r="C10119" s="944"/>
      <c r="D10119" s="944"/>
    </row>
    <row r="10120" spans="2:4">
      <c r="B10120" s="944"/>
      <c r="C10120" s="944"/>
      <c r="D10120" s="944"/>
    </row>
    <row r="10121" spans="2:4">
      <c r="B10121" s="944"/>
      <c r="C10121" s="944"/>
      <c r="D10121" s="944"/>
    </row>
    <row r="10122" spans="2:4">
      <c r="B10122" s="944"/>
      <c r="C10122" s="944"/>
      <c r="D10122" s="944"/>
    </row>
    <row r="10123" spans="2:4">
      <c r="B10123" s="944"/>
      <c r="C10123" s="944"/>
      <c r="D10123" s="944"/>
    </row>
    <row r="10124" spans="2:4">
      <c r="B10124" s="944"/>
      <c r="C10124" s="944"/>
      <c r="D10124" s="944"/>
    </row>
    <row r="10125" spans="2:4">
      <c r="B10125" s="944"/>
      <c r="C10125" s="944"/>
      <c r="D10125" s="944"/>
    </row>
    <row r="10126" spans="2:4">
      <c r="B10126" s="944"/>
      <c r="C10126" s="944"/>
      <c r="D10126" s="944"/>
    </row>
    <row r="10127" spans="2:4">
      <c r="B10127" s="944"/>
      <c r="C10127" s="944"/>
      <c r="D10127" s="944"/>
    </row>
    <row r="10128" spans="2:4">
      <c r="B10128" s="944"/>
      <c r="C10128" s="944"/>
      <c r="D10128" s="944"/>
    </row>
    <row r="10129" spans="2:4">
      <c r="B10129" s="944"/>
      <c r="C10129" s="944"/>
      <c r="D10129" s="944"/>
    </row>
    <row r="10130" spans="2:4">
      <c r="B10130" s="944"/>
      <c r="C10130" s="944"/>
      <c r="D10130" s="944"/>
    </row>
    <row r="10131" spans="2:4">
      <c r="B10131" s="944"/>
      <c r="C10131" s="944"/>
      <c r="D10131" s="944"/>
    </row>
    <row r="10132" spans="2:4">
      <c r="B10132" s="944"/>
      <c r="C10132" s="944"/>
      <c r="D10132" s="944"/>
    </row>
    <row r="10133" spans="2:4">
      <c r="B10133" s="944"/>
      <c r="C10133" s="944"/>
      <c r="D10133" s="944"/>
    </row>
    <row r="10134" spans="2:4">
      <c r="B10134" s="944"/>
      <c r="C10134" s="944"/>
      <c r="D10134" s="944"/>
    </row>
    <row r="10135" spans="2:4">
      <c r="B10135" s="944"/>
      <c r="C10135" s="944"/>
      <c r="D10135" s="944"/>
    </row>
    <row r="10136" spans="2:4">
      <c r="B10136" s="944"/>
      <c r="C10136" s="944"/>
      <c r="D10136" s="944"/>
    </row>
    <row r="10137" spans="2:4">
      <c r="B10137" s="944"/>
      <c r="C10137" s="944"/>
      <c r="D10137" s="944"/>
    </row>
    <row r="10138" spans="2:4">
      <c r="B10138" s="944"/>
      <c r="C10138" s="944"/>
      <c r="D10138" s="944"/>
    </row>
    <row r="10139" spans="2:4">
      <c r="B10139" s="944"/>
      <c r="C10139" s="944"/>
      <c r="D10139" s="944"/>
    </row>
    <row r="10140" spans="2:4">
      <c r="B10140" s="944"/>
      <c r="C10140" s="944"/>
      <c r="D10140" s="944"/>
    </row>
    <row r="10141" spans="2:4">
      <c r="B10141" s="944"/>
      <c r="C10141" s="944"/>
      <c r="D10141" s="944"/>
    </row>
    <row r="10142" spans="2:4">
      <c r="B10142" s="944"/>
      <c r="C10142" s="944"/>
      <c r="D10142" s="944"/>
    </row>
    <row r="10143" spans="2:4">
      <c r="B10143" s="944"/>
      <c r="C10143" s="944"/>
      <c r="D10143" s="944"/>
    </row>
    <row r="10144" spans="2:4">
      <c r="B10144" s="944"/>
      <c r="C10144" s="944"/>
      <c r="D10144" s="944"/>
    </row>
    <row r="10145" spans="2:4">
      <c r="B10145" s="944"/>
      <c r="C10145" s="944"/>
      <c r="D10145" s="944"/>
    </row>
    <row r="10146" spans="2:4">
      <c r="B10146" s="944"/>
      <c r="C10146" s="944"/>
      <c r="D10146" s="944"/>
    </row>
    <row r="10147" spans="2:4">
      <c r="B10147" s="944"/>
      <c r="C10147" s="944"/>
      <c r="D10147" s="944"/>
    </row>
    <row r="10148" spans="2:4">
      <c r="B10148" s="944"/>
      <c r="C10148" s="944"/>
      <c r="D10148" s="944"/>
    </row>
    <row r="10149" spans="2:4">
      <c r="B10149" s="944"/>
      <c r="C10149" s="944"/>
      <c r="D10149" s="944"/>
    </row>
    <row r="10150" spans="2:4">
      <c r="B10150" s="944"/>
      <c r="C10150" s="944"/>
      <c r="D10150" s="944"/>
    </row>
    <row r="10151" spans="2:4">
      <c r="B10151" s="944"/>
      <c r="C10151" s="944"/>
      <c r="D10151" s="944"/>
    </row>
    <row r="10152" spans="2:4">
      <c r="B10152" s="944"/>
      <c r="C10152" s="944"/>
      <c r="D10152" s="944"/>
    </row>
    <row r="10153" spans="2:4">
      <c r="B10153" s="944"/>
      <c r="C10153" s="944"/>
      <c r="D10153" s="944"/>
    </row>
    <row r="10154" spans="2:4">
      <c r="B10154" s="944"/>
      <c r="C10154" s="944"/>
      <c r="D10154" s="944"/>
    </row>
    <row r="10155" spans="2:4">
      <c r="B10155" s="944"/>
      <c r="C10155" s="944"/>
      <c r="D10155" s="944"/>
    </row>
    <row r="10156" spans="2:4">
      <c r="B10156" s="944"/>
      <c r="C10156" s="944"/>
      <c r="D10156" s="944"/>
    </row>
    <row r="10157" spans="2:4">
      <c r="B10157" s="944"/>
      <c r="C10157" s="944"/>
      <c r="D10157" s="944"/>
    </row>
    <row r="10158" spans="2:4">
      <c r="B10158" s="944"/>
      <c r="C10158" s="944"/>
      <c r="D10158" s="944"/>
    </row>
    <row r="10159" spans="2:4">
      <c r="B10159" s="944"/>
      <c r="C10159" s="944"/>
      <c r="D10159" s="944"/>
    </row>
    <row r="10160" spans="2:4">
      <c r="B10160" s="944"/>
      <c r="C10160" s="944"/>
      <c r="D10160" s="944"/>
    </row>
    <row r="10161" spans="2:4">
      <c r="B10161" s="944"/>
      <c r="C10161" s="944"/>
      <c r="D10161" s="944"/>
    </row>
    <row r="10162" spans="2:4">
      <c r="B10162" s="944"/>
      <c r="C10162" s="944"/>
      <c r="D10162" s="944"/>
    </row>
    <row r="10163" spans="2:4">
      <c r="B10163" s="944"/>
      <c r="C10163" s="944"/>
      <c r="D10163" s="944"/>
    </row>
    <row r="10164" spans="2:4">
      <c r="B10164" s="944"/>
      <c r="C10164" s="944"/>
      <c r="D10164" s="944"/>
    </row>
    <row r="10165" spans="2:4">
      <c r="B10165" s="944"/>
      <c r="C10165" s="944"/>
      <c r="D10165" s="944"/>
    </row>
    <row r="10166" spans="2:4">
      <c r="B10166" s="944"/>
      <c r="C10166" s="944"/>
      <c r="D10166" s="944"/>
    </row>
    <row r="10167" spans="2:4">
      <c r="B10167" s="944"/>
      <c r="C10167" s="944"/>
      <c r="D10167" s="944"/>
    </row>
    <row r="10168" spans="2:4">
      <c r="B10168" s="944"/>
      <c r="C10168" s="944"/>
      <c r="D10168" s="944"/>
    </row>
    <row r="10169" spans="2:4">
      <c r="B10169" s="944"/>
      <c r="C10169" s="944"/>
      <c r="D10169" s="944"/>
    </row>
    <row r="10170" spans="2:4">
      <c r="B10170" s="944"/>
      <c r="C10170" s="944"/>
      <c r="D10170" s="944"/>
    </row>
    <row r="10171" spans="2:4">
      <c r="B10171" s="944"/>
      <c r="C10171" s="944"/>
      <c r="D10171" s="944"/>
    </row>
    <row r="10172" spans="2:4">
      <c r="B10172" s="944"/>
      <c r="C10172" s="944"/>
      <c r="D10172" s="944"/>
    </row>
    <row r="10173" spans="2:4">
      <c r="B10173" s="944"/>
      <c r="C10173" s="944"/>
      <c r="D10173" s="944"/>
    </row>
    <row r="10174" spans="2:4">
      <c r="B10174" s="944"/>
      <c r="C10174" s="944"/>
      <c r="D10174" s="944"/>
    </row>
    <row r="10175" spans="2:4">
      <c r="B10175" s="944"/>
      <c r="C10175" s="944"/>
      <c r="D10175" s="944"/>
    </row>
    <row r="10176" spans="2:4">
      <c r="B10176" s="944"/>
      <c r="C10176" s="944"/>
      <c r="D10176" s="944"/>
    </row>
    <row r="10177" spans="2:4">
      <c r="B10177" s="944"/>
      <c r="C10177" s="944"/>
      <c r="D10177" s="944"/>
    </row>
    <row r="10178" spans="2:4">
      <c r="B10178" s="944"/>
      <c r="C10178" s="944"/>
      <c r="D10178" s="944"/>
    </row>
    <row r="10179" spans="2:4">
      <c r="B10179" s="944"/>
      <c r="C10179" s="944"/>
      <c r="D10179" s="944"/>
    </row>
    <row r="10180" spans="2:4">
      <c r="B10180" s="944"/>
      <c r="C10180" s="944"/>
      <c r="D10180" s="944"/>
    </row>
    <row r="10181" spans="2:4">
      <c r="B10181" s="944"/>
      <c r="C10181" s="944"/>
      <c r="D10181" s="944"/>
    </row>
    <row r="10182" spans="2:4">
      <c r="B10182" s="944"/>
      <c r="C10182" s="944"/>
      <c r="D10182" s="944"/>
    </row>
    <row r="10183" spans="2:4">
      <c r="B10183" s="944"/>
      <c r="C10183" s="944"/>
      <c r="D10183" s="944"/>
    </row>
    <row r="10184" spans="2:4">
      <c r="B10184" s="944"/>
      <c r="C10184" s="944"/>
      <c r="D10184" s="944"/>
    </row>
    <row r="10185" spans="2:4">
      <c r="B10185" s="944"/>
      <c r="C10185" s="944"/>
      <c r="D10185" s="944"/>
    </row>
    <row r="10186" spans="2:4">
      <c r="B10186" s="944"/>
      <c r="C10186" s="944"/>
      <c r="D10186" s="944"/>
    </row>
    <row r="10187" spans="2:4">
      <c r="B10187" s="944"/>
      <c r="C10187" s="944"/>
      <c r="D10187" s="944"/>
    </row>
    <row r="10188" spans="2:4">
      <c r="B10188" s="944"/>
      <c r="C10188" s="944"/>
      <c r="D10188" s="944"/>
    </row>
    <row r="10189" spans="2:4">
      <c r="B10189" s="944"/>
      <c r="C10189" s="944"/>
      <c r="D10189" s="944"/>
    </row>
    <row r="10190" spans="2:4">
      <c r="B10190" s="944"/>
      <c r="C10190" s="944"/>
      <c r="D10190" s="944"/>
    </row>
    <row r="10191" spans="2:4">
      <c r="B10191" s="944"/>
      <c r="C10191" s="944"/>
      <c r="D10191" s="944"/>
    </row>
    <row r="10192" spans="2:4">
      <c r="B10192" s="944"/>
      <c r="C10192" s="944"/>
      <c r="D10192" s="944"/>
    </row>
    <row r="10193" spans="2:4">
      <c r="B10193" s="944"/>
      <c r="C10193" s="944"/>
      <c r="D10193" s="944"/>
    </row>
    <row r="10194" spans="2:4">
      <c r="B10194" s="944"/>
      <c r="C10194" s="944"/>
      <c r="D10194" s="944"/>
    </row>
    <row r="10195" spans="2:4">
      <c r="B10195" s="944"/>
      <c r="C10195" s="944"/>
      <c r="D10195" s="944"/>
    </row>
    <row r="10196" spans="2:4">
      <c r="B10196" s="944"/>
      <c r="C10196" s="944"/>
      <c r="D10196" s="944"/>
    </row>
    <row r="10197" spans="2:4">
      <c r="B10197" s="944"/>
      <c r="C10197" s="944"/>
      <c r="D10197" s="944"/>
    </row>
    <row r="10198" spans="2:4">
      <c r="B10198" s="944"/>
      <c r="C10198" s="944"/>
      <c r="D10198" s="944"/>
    </row>
    <row r="10199" spans="2:4">
      <c r="B10199" s="944"/>
      <c r="C10199" s="944"/>
      <c r="D10199" s="944"/>
    </row>
    <row r="10200" spans="2:4">
      <c r="B10200" s="944"/>
      <c r="C10200" s="944"/>
      <c r="D10200" s="944"/>
    </row>
    <row r="10201" spans="2:4">
      <c r="B10201" s="944"/>
      <c r="C10201" s="944"/>
      <c r="D10201" s="944"/>
    </row>
    <row r="10202" spans="2:4">
      <c r="B10202" s="944"/>
      <c r="C10202" s="944"/>
      <c r="D10202" s="944"/>
    </row>
    <row r="10203" spans="2:4">
      <c r="B10203" s="944"/>
      <c r="C10203" s="944"/>
      <c r="D10203" s="944"/>
    </row>
    <row r="10204" spans="2:4">
      <c r="B10204" s="944"/>
      <c r="C10204" s="944"/>
      <c r="D10204" s="944"/>
    </row>
    <row r="10205" spans="2:4">
      <c r="B10205" s="944"/>
      <c r="C10205" s="944"/>
      <c r="D10205" s="944"/>
    </row>
    <row r="10206" spans="2:4">
      <c r="B10206" s="944"/>
      <c r="C10206" s="944"/>
      <c r="D10206" s="944"/>
    </row>
    <row r="10207" spans="2:4">
      <c r="B10207" s="944"/>
      <c r="C10207" s="944"/>
      <c r="D10207" s="944"/>
    </row>
    <row r="10208" spans="2:4">
      <c r="B10208" s="944"/>
      <c r="C10208" s="944"/>
      <c r="D10208" s="944"/>
    </row>
    <row r="10209" spans="2:4">
      <c r="B10209" s="944"/>
      <c r="C10209" s="944"/>
      <c r="D10209" s="944"/>
    </row>
    <row r="10210" spans="2:4">
      <c r="B10210" s="944"/>
      <c r="C10210" s="944"/>
      <c r="D10210" s="944"/>
    </row>
    <row r="10211" spans="2:4">
      <c r="B10211" s="944"/>
      <c r="C10211" s="944"/>
      <c r="D10211" s="944"/>
    </row>
    <row r="10212" spans="2:4">
      <c r="B10212" s="944"/>
      <c r="C10212" s="944"/>
      <c r="D10212" s="944"/>
    </row>
    <row r="10213" spans="2:4">
      <c r="B10213" s="944"/>
      <c r="C10213" s="944"/>
      <c r="D10213" s="944"/>
    </row>
    <row r="10214" spans="2:4">
      <c r="B10214" s="944"/>
      <c r="C10214" s="944"/>
      <c r="D10214" s="944"/>
    </row>
    <row r="10215" spans="2:4">
      <c r="B10215" s="944"/>
      <c r="C10215" s="944"/>
      <c r="D10215" s="944"/>
    </row>
    <row r="10216" spans="2:4">
      <c r="B10216" s="944"/>
      <c r="C10216" s="944"/>
      <c r="D10216" s="944"/>
    </row>
    <row r="10217" spans="2:4">
      <c r="B10217" s="944"/>
      <c r="C10217" s="944"/>
      <c r="D10217" s="944"/>
    </row>
    <row r="10218" spans="2:4">
      <c r="B10218" s="944"/>
      <c r="C10218" s="944"/>
      <c r="D10218" s="944"/>
    </row>
    <row r="10219" spans="2:4">
      <c r="B10219" s="944"/>
      <c r="C10219" s="944"/>
      <c r="D10219" s="944"/>
    </row>
    <row r="10220" spans="2:4">
      <c r="B10220" s="944"/>
      <c r="C10220" s="944"/>
      <c r="D10220" s="944"/>
    </row>
    <row r="10221" spans="2:4">
      <c r="B10221" s="944"/>
      <c r="C10221" s="944"/>
      <c r="D10221" s="944"/>
    </row>
    <row r="10222" spans="2:4">
      <c r="B10222" s="944"/>
      <c r="C10222" s="944"/>
      <c r="D10222" s="944"/>
    </row>
    <row r="10223" spans="2:4">
      <c r="B10223" s="944"/>
      <c r="C10223" s="944"/>
      <c r="D10223" s="944"/>
    </row>
    <row r="10224" spans="2:4">
      <c r="B10224" s="944"/>
      <c r="C10224" s="944"/>
      <c r="D10224" s="944"/>
    </row>
    <row r="10225" spans="2:4">
      <c r="B10225" s="944"/>
      <c r="C10225" s="944"/>
      <c r="D10225" s="944"/>
    </row>
    <row r="10226" spans="2:4">
      <c r="B10226" s="944"/>
      <c r="C10226" s="944"/>
      <c r="D10226" s="944"/>
    </row>
    <row r="10227" spans="2:4">
      <c r="B10227" s="944"/>
      <c r="C10227" s="944"/>
      <c r="D10227" s="944"/>
    </row>
    <row r="10228" spans="2:4">
      <c r="B10228" s="944"/>
      <c r="C10228" s="944"/>
      <c r="D10228" s="944"/>
    </row>
    <row r="10229" spans="2:4">
      <c r="B10229" s="944"/>
      <c r="C10229" s="944"/>
      <c r="D10229" s="944"/>
    </row>
    <row r="10230" spans="2:4">
      <c r="B10230" s="944"/>
      <c r="C10230" s="944"/>
      <c r="D10230" s="944"/>
    </row>
    <row r="10231" spans="2:4">
      <c r="B10231" s="944"/>
      <c r="C10231" s="944"/>
      <c r="D10231" s="944"/>
    </row>
    <row r="10232" spans="2:4">
      <c r="B10232" s="944"/>
      <c r="C10232" s="944"/>
      <c r="D10232" s="944"/>
    </row>
    <row r="10233" spans="2:4">
      <c r="B10233" s="944"/>
      <c r="C10233" s="944"/>
      <c r="D10233" s="944"/>
    </row>
    <row r="10234" spans="2:4">
      <c r="B10234" s="944"/>
      <c r="C10234" s="944"/>
      <c r="D10234" s="944"/>
    </row>
    <row r="10235" spans="2:4">
      <c r="B10235" s="944"/>
      <c r="C10235" s="944"/>
      <c r="D10235" s="944"/>
    </row>
    <row r="10236" spans="2:4">
      <c r="B10236" s="944"/>
      <c r="C10236" s="944"/>
      <c r="D10236" s="944"/>
    </row>
    <row r="10237" spans="2:4">
      <c r="B10237" s="944"/>
      <c r="C10237" s="944"/>
      <c r="D10237" s="944"/>
    </row>
    <row r="10238" spans="2:4">
      <c r="B10238" s="944"/>
      <c r="C10238" s="944"/>
      <c r="D10238" s="944"/>
    </row>
    <row r="10239" spans="2:4">
      <c r="B10239" s="944"/>
      <c r="C10239" s="944"/>
      <c r="D10239" s="944"/>
    </row>
    <row r="10240" spans="2:4">
      <c r="B10240" s="944"/>
      <c r="C10240" s="944"/>
      <c r="D10240" s="944"/>
    </row>
    <row r="10241" spans="2:4">
      <c r="B10241" s="944"/>
      <c r="C10241" s="944"/>
      <c r="D10241" s="944"/>
    </row>
    <row r="10242" spans="2:4">
      <c r="B10242" s="944"/>
      <c r="C10242" s="944"/>
      <c r="D10242" s="944"/>
    </row>
    <row r="10243" spans="2:4">
      <c r="B10243" s="944"/>
      <c r="C10243" s="944"/>
      <c r="D10243" s="944"/>
    </row>
    <row r="10244" spans="2:4">
      <c r="B10244" s="944"/>
      <c r="C10244" s="944"/>
      <c r="D10244" s="944"/>
    </row>
    <row r="10245" spans="2:4">
      <c r="B10245" s="944"/>
      <c r="C10245" s="944"/>
      <c r="D10245" s="944"/>
    </row>
    <row r="10246" spans="2:4">
      <c r="B10246" s="944"/>
      <c r="C10246" s="944"/>
      <c r="D10246" s="944"/>
    </row>
    <row r="10247" spans="2:4">
      <c r="B10247" s="944"/>
      <c r="C10247" s="944"/>
      <c r="D10247" s="944"/>
    </row>
    <row r="10248" spans="2:4">
      <c r="B10248" s="944"/>
      <c r="C10248" s="944"/>
      <c r="D10248" s="944"/>
    </row>
    <row r="10249" spans="2:4">
      <c r="B10249" s="944"/>
      <c r="C10249" s="944"/>
      <c r="D10249" s="944"/>
    </row>
    <row r="10250" spans="2:4">
      <c r="B10250" s="944"/>
      <c r="C10250" s="944"/>
      <c r="D10250" s="944"/>
    </row>
    <row r="10251" spans="2:4">
      <c r="B10251" s="944"/>
      <c r="C10251" s="944"/>
      <c r="D10251" s="944"/>
    </row>
    <row r="10252" spans="2:4">
      <c r="B10252" s="944"/>
      <c r="C10252" s="944"/>
      <c r="D10252" s="944"/>
    </row>
    <row r="10253" spans="2:4">
      <c r="B10253" s="944"/>
      <c r="C10253" s="944"/>
      <c r="D10253" s="944"/>
    </row>
    <row r="10254" spans="2:4">
      <c r="B10254" s="944"/>
      <c r="C10254" s="944"/>
      <c r="D10254" s="944"/>
    </row>
    <row r="10255" spans="2:4">
      <c r="B10255" s="944"/>
      <c r="C10255" s="944"/>
      <c r="D10255" s="944"/>
    </row>
    <row r="10256" spans="2:4">
      <c r="B10256" s="944"/>
      <c r="C10256" s="944"/>
      <c r="D10256" s="944"/>
    </row>
    <row r="10257" spans="2:4">
      <c r="B10257" s="944"/>
      <c r="C10257" s="944"/>
      <c r="D10257" s="944"/>
    </row>
    <row r="10258" spans="2:4">
      <c r="B10258" s="944"/>
      <c r="C10258" s="944"/>
      <c r="D10258" s="944"/>
    </row>
    <row r="10259" spans="2:4">
      <c r="B10259" s="944"/>
      <c r="C10259" s="944"/>
      <c r="D10259" s="944"/>
    </row>
    <row r="10260" spans="2:4">
      <c r="B10260" s="944"/>
      <c r="C10260" s="944"/>
      <c r="D10260" s="944"/>
    </row>
    <row r="10261" spans="2:4">
      <c r="B10261" s="944"/>
      <c r="C10261" s="944"/>
      <c r="D10261" s="944"/>
    </row>
    <row r="10262" spans="2:4">
      <c r="B10262" s="944"/>
      <c r="C10262" s="944"/>
      <c r="D10262" s="944"/>
    </row>
    <row r="10263" spans="2:4">
      <c r="B10263" s="944"/>
      <c r="C10263" s="944"/>
      <c r="D10263" s="944"/>
    </row>
    <row r="10264" spans="2:4">
      <c r="B10264" s="944"/>
      <c r="C10264" s="944"/>
      <c r="D10264" s="944"/>
    </row>
    <row r="10265" spans="2:4">
      <c r="B10265" s="944"/>
      <c r="C10265" s="944"/>
      <c r="D10265" s="944"/>
    </row>
    <row r="10266" spans="2:4">
      <c r="B10266" s="944"/>
      <c r="C10266" s="944"/>
      <c r="D10266" s="944"/>
    </row>
    <row r="10267" spans="2:4">
      <c r="B10267" s="944"/>
      <c r="C10267" s="944"/>
      <c r="D10267" s="944"/>
    </row>
    <row r="10268" spans="2:4">
      <c r="B10268" s="944"/>
      <c r="C10268" s="944"/>
      <c r="D10268" s="944"/>
    </row>
    <row r="10269" spans="2:4">
      <c r="B10269" s="944"/>
      <c r="C10269" s="944"/>
      <c r="D10269" s="944"/>
    </row>
    <row r="10270" spans="2:4">
      <c r="B10270" s="944"/>
      <c r="C10270" s="944"/>
      <c r="D10270" s="944"/>
    </row>
    <row r="10271" spans="2:4">
      <c r="B10271" s="944"/>
      <c r="C10271" s="944"/>
      <c r="D10271" s="944"/>
    </row>
    <row r="10272" spans="2:4">
      <c r="B10272" s="944"/>
      <c r="C10272" s="944"/>
      <c r="D10272" s="944"/>
    </row>
    <row r="10273" spans="2:4">
      <c r="B10273" s="944"/>
      <c r="C10273" s="944"/>
      <c r="D10273" s="944"/>
    </row>
    <row r="10274" spans="2:4">
      <c r="B10274" s="944"/>
      <c r="C10274" s="944"/>
      <c r="D10274" s="944"/>
    </row>
    <row r="10275" spans="2:4">
      <c r="B10275" s="944"/>
      <c r="C10275" s="944"/>
      <c r="D10275" s="944"/>
    </row>
    <row r="10276" spans="2:4">
      <c r="B10276" s="944"/>
      <c r="C10276" s="944"/>
      <c r="D10276" s="944"/>
    </row>
    <row r="10277" spans="2:4">
      <c r="B10277" s="944"/>
      <c r="C10277" s="944"/>
      <c r="D10277" s="944"/>
    </row>
    <row r="10278" spans="2:4">
      <c r="B10278" s="944"/>
      <c r="C10278" s="944"/>
      <c r="D10278" s="944"/>
    </row>
    <row r="10279" spans="2:4">
      <c r="B10279" s="944"/>
      <c r="C10279" s="944"/>
      <c r="D10279" s="944"/>
    </row>
    <row r="10280" spans="2:4">
      <c r="B10280" s="944"/>
      <c r="C10280" s="944"/>
      <c r="D10280" s="944"/>
    </row>
    <row r="10281" spans="2:4">
      <c r="B10281" s="944"/>
      <c r="C10281" s="944"/>
      <c r="D10281" s="944"/>
    </row>
    <row r="10282" spans="2:4">
      <c r="B10282" s="944"/>
      <c r="C10282" s="944"/>
      <c r="D10282" s="944"/>
    </row>
    <row r="10283" spans="2:4">
      <c r="B10283" s="944"/>
      <c r="C10283" s="944"/>
      <c r="D10283" s="944"/>
    </row>
    <row r="10284" spans="2:4">
      <c r="B10284" s="944"/>
      <c r="C10284" s="944"/>
      <c r="D10284" s="944"/>
    </row>
    <row r="10285" spans="2:4">
      <c r="B10285" s="944"/>
      <c r="C10285" s="944"/>
      <c r="D10285" s="944"/>
    </row>
    <row r="10286" spans="2:4">
      <c r="B10286" s="944"/>
      <c r="C10286" s="944"/>
      <c r="D10286" s="944"/>
    </row>
    <row r="10287" spans="2:4">
      <c r="B10287" s="944"/>
      <c r="C10287" s="944"/>
      <c r="D10287" s="944"/>
    </row>
    <row r="10288" spans="2:4">
      <c r="B10288" s="944"/>
      <c r="C10288" s="944"/>
      <c r="D10288" s="944"/>
    </row>
    <row r="10289" spans="2:4">
      <c r="B10289" s="944"/>
      <c r="C10289" s="944"/>
      <c r="D10289" s="944"/>
    </row>
    <row r="10290" spans="2:4">
      <c r="B10290" s="944"/>
      <c r="C10290" s="944"/>
      <c r="D10290" s="944"/>
    </row>
    <row r="10291" spans="2:4">
      <c r="B10291" s="944"/>
      <c r="C10291" s="944"/>
      <c r="D10291" s="944"/>
    </row>
    <row r="10292" spans="2:4">
      <c r="B10292" s="944"/>
      <c r="C10292" s="944"/>
      <c r="D10292" s="944"/>
    </row>
    <row r="10293" spans="2:4">
      <c r="B10293" s="944"/>
      <c r="C10293" s="944"/>
      <c r="D10293" s="944"/>
    </row>
    <row r="10294" spans="2:4">
      <c r="B10294" s="944"/>
      <c r="C10294" s="944"/>
      <c r="D10294" s="944"/>
    </row>
    <row r="10295" spans="2:4">
      <c r="B10295" s="944"/>
      <c r="C10295" s="944"/>
      <c r="D10295" s="944"/>
    </row>
    <row r="10296" spans="2:4">
      <c r="B10296" s="944"/>
      <c r="C10296" s="944"/>
      <c r="D10296" s="944"/>
    </row>
    <row r="10297" spans="2:4">
      <c r="B10297" s="944"/>
      <c r="C10297" s="944"/>
      <c r="D10297" s="944"/>
    </row>
    <row r="10298" spans="2:4">
      <c r="B10298" s="944"/>
      <c r="C10298" s="944"/>
      <c r="D10298" s="944"/>
    </row>
    <row r="10299" spans="2:4">
      <c r="B10299" s="944"/>
      <c r="C10299" s="944"/>
      <c r="D10299" s="944"/>
    </row>
    <row r="10300" spans="2:4">
      <c r="B10300" s="944"/>
      <c r="C10300" s="944"/>
      <c r="D10300" s="944"/>
    </row>
    <row r="10301" spans="2:4">
      <c r="B10301" s="944"/>
      <c r="C10301" s="944"/>
      <c r="D10301" s="944"/>
    </row>
    <row r="10302" spans="2:4">
      <c r="B10302" s="944"/>
      <c r="C10302" s="944"/>
      <c r="D10302" s="944"/>
    </row>
    <row r="10303" spans="2:4">
      <c r="B10303" s="944"/>
      <c r="C10303" s="944"/>
      <c r="D10303" s="944"/>
    </row>
    <row r="10304" spans="2:4">
      <c r="B10304" s="944"/>
      <c r="C10304" s="944"/>
      <c r="D10304" s="944"/>
    </row>
    <row r="10305" spans="2:4">
      <c r="B10305" s="944"/>
      <c r="C10305" s="944"/>
      <c r="D10305" s="944"/>
    </row>
    <row r="10306" spans="2:4">
      <c r="B10306" s="944"/>
      <c r="C10306" s="944"/>
      <c r="D10306" s="944"/>
    </row>
    <row r="10307" spans="2:4">
      <c r="B10307" s="944"/>
      <c r="C10307" s="944"/>
      <c r="D10307" s="944"/>
    </row>
    <row r="10308" spans="2:4">
      <c r="B10308" s="944"/>
      <c r="C10308" s="944"/>
      <c r="D10308" s="944"/>
    </row>
    <row r="10309" spans="2:4">
      <c r="B10309" s="944"/>
      <c r="C10309" s="944"/>
      <c r="D10309" s="944"/>
    </row>
    <row r="10310" spans="2:4">
      <c r="B10310" s="944"/>
      <c r="C10310" s="944"/>
      <c r="D10310" s="944"/>
    </row>
    <row r="10311" spans="2:4">
      <c r="B10311" s="944"/>
      <c r="C10311" s="944"/>
      <c r="D10311" s="944"/>
    </row>
    <row r="10312" spans="2:4">
      <c r="B10312" s="944"/>
      <c r="C10312" s="944"/>
      <c r="D10312" s="944"/>
    </row>
    <row r="10313" spans="2:4">
      <c r="B10313" s="944"/>
      <c r="C10313" s="944"/>
      <c r="D10313" s="944"/>
    </row>
    <row r="10314" spans="2:4">
      <c r="B10314" s="944"/>
      <c r="C10314" s="944"/>
      <c r="D10314" s="944"/>
    </row>
    <row r="10315" spans="2:4">
      <c r="B10315" s="944"/>
      <c r="C10315" s="944"/>
      <c r="D10315" s="944"/>
    </row>
    <row r="10316" spans="2:4">
      <c r="B10316" s="944"/>
      <c r="C10316" s="944"/>
      <c r="D10316" s="944"/>
    </row>
    <row r="10317" spans="2:4">
      <c r="B10317" s="944"/>
      <c r="C10317" s="944"/>
      <c r="D10317" s="944"/>
    </row>
    <row r="10318" spans="2:4">
      <c r="B10318" s="944"/>
      <c r="C10318" s="944"/>
      <c r="D10318" s="944"/>
    </row>
    <row r="10319" spans="2:4">
      <c r="B10319" s="944"/>
      <c r="C10319" s="944"/>
      <c r="D10319" s="944"/>
    </row>
    <row r="10320" spans="2:4">
      <c r="B10320" s="944"/>
      <c r="C10320" s="944"/>
      <c r="D10320" s="944"/>
    </row>
    <row r="10321" spans="2:4">
      <c r="B10321" s="944"/>
      <c r="C10321" s="944"/>
      <c r="D10321" s="944"/>
    </row>
    <row r="10322" spans="2:4">
      <c r="B10322" s="944"/>
      <c r="C10322" s="944"/>
      <c r="D10322" s="944"/>
    </row>
    <row r="10323" spans="2:4">
      <c r="B10323" s="944"/>
      <c r="C10323" s="944"/>
      <c r="D10323" s="944"/>
    </row>
    <row r="10324" spans="2:4">
      <c r="B10324" s="944"/>
      <c r="C10324" s="944"/>
      <c r="D10324" s="944"/>
    </row>
    <row r="10325" spans="2:4">
      <c r="B10325" s="944"/>
      <c r="C10325" s="944"/>
      <c r="D10325" s="944"/>
    </row>
    <row r="10326" spans="2:4">
      <c r="B10326" s="944"/>
      <c r="C10326" s="944"/>
      <c r="D10326" s="944"/>
    </row>
    <row r="10327" spans="2:4">
      <c r="B10327" s="944"/>
      <c r="C10327" s="944"/>
      <c r="D10327" s="944"/>
    </row>
    <row r="10328" spans="2:4">
      <c r="B10328" s="944"/>
      <c r="C10328" s="944"/>
      <c r="D10328" s="944"/>
    </row>
    <row r="10329" spans="2:4">
      <c r="B10329" s="944"/>
      <c r="C10329" s="944"/>
      <c r="D10329" s="944"/>
    </row>
    <row r="10330" spans="2:4">
      <c r="B10330" s="944"/>
      <c r="C10330" s="944"/>
      <c r="D10330" s="944"/>
    </row>
    <row r="10331" spans="2:4">
      <c r="B10331" s="944"/>
      <c r="C10331" s="944"/>
      <c r="D10331" s="944"/>
    </row>
    <row r="10332" spans="2:4">
      <c r="B10332" s="944"/>
      <c r="C10332" s="944"/>
      <c r="D10332" s="944"/>
    </row>
    <row r="10333" spans="2:4">
      <c r="B10333" s="944"/>
      <c r="C10333" s="944"/>
      <c r="D10333" s="944"/>
    </row>
    <row r="10334" spans="2:4">
      <c r="B10334" s="944"/>
      <c r="C10334" s="944"/>
      <c r="D10334" s="944"/>
    </row>
    <row r="10335" spans="2:4">
      <c r="B10335" s="944"/>
      <c r="C10335" s="944"/>
      <c r="D10335" s="944"/>
    </row>
    <row r="10336" spans="2:4">
      <c r="B10336" s="944"/>
      <c r="C10336" s="944"/>
      <c r="D10336" s="944"/>
    </row>
    <row r="10337" spans="2:4">
      <c r="B10337" s="944"/>
      <c r="C10337" s="944"/>
      <c r="D10337" s="944"/>
    </row>
    <row r="10338" spans="2:4">
      <c r="B10338" s="944"/>
      <c r="C10338" s="944"/>
      <c r="D10338" s="944"/>
    </row>
    <row r="10339" spans="2:4">
      <c r="B10339" s="944"/>
      <c r="C10339" s="944"/>
      <c r="D10339" s="944"/>
    </row>
    <row r="10340" spans="2:4">
      <c r="B10340" s="944"/>
      <c r="C10340" s="944"/>
      <c r="D10340" s="944"/>
    </row>
    <row r="10341" spans="2:4">
      <c r="B10341" s="944"/>
      <c r="C10341" s="944"/>
      <c r="D10341" s="944"/>
    </row>
    <row r="10342" spans="2:4">
      <c r="B10342" s="944"/>
      <c r="C10342" s="944"/>
      <c r="D10342" s="944"/>
    </row>
    <row r="10343" spans="2:4">
      <c r="B10343" s="944"/>
      <c r="C10343" s="944"/>
      <c r="D10343" s="944"/>
    </row>
    <row r="10344" spans="2:4">
      <c r="B10344" s="944"/>
      <c r="C10344" s="944"/>
      <c r="D10344" s="944"/>
    </row>
    <row r="10345" spans="2:4">
      <c r="B10345" s="944"/>
      <c r="C10345" s="944"/>
      <c r="D10345" s="944"/>
    </row>
    <row r="10346" spans="2:4">
      <c r="B10346" s="944"/>
      <c r="C10346" s="944"/>
      <c r="D10346" s="944"/>
    </row>
    <row r="10347" spans="2:4">
      <c r="B10347" s="944"/>
      <c r="C10347" s="944"/>
      <c r="D10347" s="944"/>
    </row>
    <row r="10348" spans="2:4">
      <c r="B10348" s="944"/>
      <c r="C10348" s="944"/>
      <c r="D10348" s="944"/>
    </row>
    <row r="10349" spans="2:4">
      <c r="B10349" s="944"/>
      <c r="C10349" s="944"/>
      <c r="D10349" s="944"/>
    </row>
    <row r="10350" spans="2:4">
      <c r="B10350" s="944"/>
      <c r="C10350" s="944"/>
      <c r="D10350" s="944"/>
    </row>
    <row r="10351" spans="2:4">
      <c r="B10351" s="944"/>
      <c r="C10351" s="944"/>
      <c r="D10351" s="944"/>
    </row>
    <row r="10352" spans="2:4">
      <c r="B10352" s="944"/>
      <c r="C10352" s="944"/>
      <c r="D10352" s="944"/>
    </row>
    <row r="10353" spans="2:4">
      <c r="B10353" s="944"/>
      <c r="C10353" s="944"/>
      <c r="D10353" s="944"/>
    </row>
    <row r="10354" spans="2:4">
      <c r="B10354" s="944"/>
      <c r="C10354" s="944"/>
      <c r="D10354" s="944"/>
    </row>
    <row r="10355" spans="2:4">
      <c r="B10355" s="944"/>
      <c r="C10355" s="944"/>
      <c r="D10355" s="944"/>
    </row>
    <row r="10356" spans="2:4">
      <c r="B10356" s="944"/>
      <c r="C10356" s="944"/>
      <c r="D10356" s="944"/>
    </row>
    <row r="10357" spans="2:4">
      <c r="B10357" s="944"/>
      <c r="C10357" s="944"/>
      <c r="D10357" s="944"/>
    </row>
    <row r="10358" spans="2:4">
      <c r="B10358" s="944"/>
      <c r="C10358" s="944"/>
      <c r="D10358" s="944"/>
    </row>
    <row r="10359" spans="2:4">
      <c r="B10359" s="944"/>
      <c r="C10359" s="944"/>
      <c r="D10359" s="944"/>
    </row>
    <row r="10360" spans="2:4">
      <c r="B10360" s="944"/>
      <c r="C10360" s="944"/>
      <c r="D10360" s="944"/>
    </row>
    <row r="10361" spans="2:4">
      <c r="B10361" s="944"/>
      <c r="C10361" s="944"/>
      <c r="D10361" s="944"/>
    </row>
    <row r="10362" spans="2:4">
      <c r="B10362" s="944"/>
      <c r="C10362" s="944"/>
      <c r="D10362" s="944"/>
    </row>
    <row r="10363" spans="2:4">
      <c r="B10363" s="944"/>
      <c r="C10363" s="944"/>
      <c r="D10363" s="944"/>
    </row>
    <row r="10364" spans="2:4">
      <c r="B10364" s="944"/>
      <c r="C10364" s="944"/>
      <c r="D10364" s="944"/>
    </row>
    <row r="10365" spans="2:4">
      <c r="B10365" s="944"/>
      <c r="C10365" s="944"/>
      <c r="D10365" s="944"/>
    </row>
    <row r="10366" spans="2:4">
      <c r="B10366" s="944"/>
      <c r="C10366" s="944"/>
      <c r="D10366" s="944"/>
    </row>
    <row r="10367" spans="2:4">
      <c r="B10367" s="944"/>
      <c r="C10367" s="944"/>
      <c r="D10367" s="944"/>
    </row>
    <row r="10368" spans="2:4">
      <c r="B10368" s="944"/>
      <c r="C10368" s="944"/>
      <c r="D10368" s="944"/>
    </row>
    <row r="10369" spans="2:4">
      <c r="B10369" s="944"/>
      <c r="C10369" s="944"/>
      <c r="D10369" s="944"/>
    </row>
    <row r="10370" spans="2:4">
      <c r="B10370" s="944"/>
      <c r="C10370" s="944"/>
      <c r="D10370" s="944"/>
    </row>
    <row r="10371" spans="2:4">
      <c r="B10371" s="944"/>
      <c r="C10371" s="944"/>
      <c r="D10371" s="944"/>
    </row>
    <row r="10372" spans="2:4">
      <c r="B10372" s="944"/>
      <c r="C10372" s="944"/>
      <c r="D10372" s="944"/>
    </row>
    <row r="10373" spans="2:4">
      <c r="B10373" s="944"/>
      <c r="C10373" s="944"/>
      <c r="D10373" s="944"/>
    </row>
    <row r="10374" spans="2:4">
      <c r="B10374" s="944"/>
      <c r="C10374" s="944"/>
      <c r="D10374" s="944"/>
    </row>
    <row r="10375" spans="2:4">
      <c r="B10375" s="944"/>
      <c r="C10375" s="944"/>
      <c r="D10375" s="944"/>
    </row>
    <row r="10376" spans="2:4">
      <c r="B10376" s="944"/>
      <c r="C10376" s="944"/>
      <c r="D10376" s="944"/>
    </row>
    <row r="10377" spans="2:4">
      <c r="B10377" s="944"/>
      <c r="C10377" s="944"/>
      <c r="D10377" s="944"/>
    </row>
    <row r="10378" spans="2:4">
      <c r="B10378" s="944"/>
      <c r="C10378" s="944"/>
      <c r="D10378" s="944"/>
    </row>
    <row r="10379" spans="2:4">
      <c r="B10379" s="944"/>
      <c r="C10379" s="944"/>
      <c r="D10379" s="944"/>
    </row>
    <row r="10380" spans="2:4">
      <c r="B10380" s="944"/>
      <c r="C10380" s="944"/>
      <c r="D10380" s="944"/>
    </row>
    <row r="10381" spans="2:4">
      <c r="B10381" s="944"/>
      <c r="C10381" s="944"/>
      <c r="D10381" s="944"/>
    </row>
    <row r="10382" spans="2:4">
      <c r="B10382" s="944"/>
      <c r="C10382" s="944"/>
      <c r="D10382" s="944"/>
    </row>
    <row r="10383" spans="2:4">
      <c r="B10383" s="944"/>
      <c r="C10383" s="944"/>
      <c r="D10383" s="944"/>
    </row>
    <row r="10384" spans="2:4">
      <c r="B10384" s="944"/>
      <c r="C10384" s="944"/>
      <c r="D10384" s="944"/>
    </row>
    <row r="10385" spans="2:4">
      <c r="B10385" s="944"/>
      <c r="C10385" s="944"/>
      <c r="D10385" s="944"/>
    </row>
    <row r="10386" spans="2:4">
      <c r="B10386" s="944"/>
      <c r="C10386" s="944"/>
      <c r="D10386" s="944"/>
    </row>
    <row r="10387" spans="2:4">
      <c r="B10387" s="944"/>
      <c r="C10387" s="944"/>
      <c r="D10387" s="944"/>
    </row>
    <row r="10388" spans="2:4">
      <c r="B10388" s="944"/>
      <c r="C10388" s="944"/>
      <c r="D10388" s="944"/>
    </row>
    <row r="10389" spans="2:4">
      <c r="B10389" s="944"/>
      <c r="C10389" s="944"/>
      <c r="D10389" s="944"/>
    </row>
    <row r="10390" spans="2:4">
      <c r="B10390" s="944"/>
      <c r="C10390" s="944"/>
      <c r="D10390" s="944"/>
    </row>
    <row r="10391" spans="2:4">
      <c r="B10391" s="944"/>
      <c r="C10391" s="944"/>
      <c r="D10391" s="944"/>
    </row>
    <row r="10392" spans="2:4">
      <c r="B10392" s="944"/>
      <c r="C10392" s="944"/>
      <c r="D10392" s="944"/>
    </row>
    <row r="10393" spans="2:4">
      <c r="B10393" s="944"/>
      <c r="C10393" s="944"/>
      <c r="D10393" s="944"/>
    </row>
    <row r="10394" spans="2:4">
      <c r="B10394" s="944"/>
      <c r="C10394" s="944"/>
      <c r="D10394" s="944"/>
    </row>
    <row r="10395" spans="2:4">
      <c r="B10395" s="944"/>
      <c r="C10395" s="944"/>
      <c r="D10395" s="944"/>
    </row>
    <row r="10396" spans="2:4">
      <c r="B10396" s="944"/>
      <c r="C10396" s="944"/>
      <c r="D10396" s="944"/>
    </row>
    <row r="10397" spans="2:4">
      <c r="B10397" s="944"/>
      <c r="C10397" s="944"/>
      <c r="D10397" s="944"/>
    </row>
    <row r="10398" spans="2:4">
      <c r="B10398" s="944"/>
      <c r="C10398" s="944"/>
      <c r="D10398" s="944"/>
    </row>
    <row r="10399" spans="2:4">
      <c r="B10399" s="944"/>
      <c r="C10399" s="944"/>
      <c r="D10399" s="944"/>
    </row>
    <row r="10400" spans="2:4">
      <c r="B10400" s="944"/>
      <c r="C10400" s="944"/>
      <c r="D10400" s="944"/>
    </row>
    <row r="10401" spans="2:4">
      <c r="B10401" s="944"/>
      <c r="C10401" s="944"/>
      <c r="D10401" s="944"/>
    </row>
    <row r="10402" spans="2:4">
      <c r="B10402" s="944"/>
      <c r="C10402" s="944"/>
      <c r="D10402" s="944"/>
    </row>
    <row r="10403" spans="2:4">
      <c r="B10403" s="944"/>
      <c r="C10403" s="944"/>
      <c r="D10403" s="944"/>
    </row>
    <row r="10404" spans="2:4">
      <c r="B10404" s="944"/>
      <c r="C10404" s="944"/>
      <c r="D10404" s="944"/>
    </row>
    <row r="10405" spans="2:4">
      <c r="B10405" s="944"/>
      <c r="C10405" s="944"/>
      <c r="D10405" s="944"/>
    </row>
    <row r="10406" spans="2:4">
      <c r="B10406" s="944"/>
      <c r="C10406" s="944"/>
      <c r="D10406" s="944"/>
    </row>
    <row r="10407" spans="2:4">
      <c r="B10407" s="944"/>
      <c r="C10407" s="944"/>
      <c r="D10407" s="944"/>
    </row>
    <row r="10408" spans="2:4">
      <c r="B10408" s="944"/>
      <c r="C10408" s="944"/>
      <c r="D10408" s="944"/>
    </row>
    <row r="10409" spans="2:4">
      <c r="B10409" s="944"/>
      <c r="C10409" s="944"/>
      <c r="D10409" s="944"/>
    </row>
    <row r="10410" spans="2:4">
      <c r="B10410" s="944"/>
      <c r="C10410" s="944"/>
      <c r="D10410" s="944"/>
    </row>
    <row r="10411" spans="2:4">
      <c r="B10411" s="944"/>
      <c r="C10411" s="944"/>
      <c r="D10411" s="944"/>
    </row>
    <row r="10412" spans="2:4">
      <c r="B10412" s="944"/>
      <c r="C10412" s="944"/>
      <c r="D10412" s="944"/>
    </row>
    <row r="10413" spans="2:4">
      <c r="B10413" s="944"/>
      <c r="C10413" s="944"/>
      <c r="D10413" s="944"/>
    </row>
    <row r="10414" spans="2:4">
      <c r="B10414" s="944"/>
      <c r="C10414" s="944"/>
      <c r="D10414" s="944"/>
    </row>
    <row r="10415" spans="2:4">
      <c r="B10415" s="944"/>
      <c r="C10415" s="944"/>
      <c r="D10415" s="944"/>
    </row>
    <row r="10416" spans="2:4">
      <c r="B10416" s="944"/>
      <c r="C10416" s="944"/>
      <c r="D10416" s="944"/>
    </row>
    <row r="10417" spans="2:4">
      <c r="B10417" s="944"/>
      <c r="C10417" s="944"/>
      <c r="D10417" s="944"/>
    </row>
    <row r="10418" spans="2:4">
      <c r="B10418" s="944"/>
      <c r="C10418" s="944"/>
      <c r="D10418" s="944"/>
    </row>
    <row r="10419" spans="2:4">
      <c r="B10419" s="944"/>
      <c r="C10419" s="944"/>
      <c r="D10419" s="944"/>
    </row>
    <row r="10420" spans="2:4">
      <c r="B10420" s="944"/>
      <c r="C10420" s="944"/>
      <c r="D10420" s="944"/>
    </row>
    <row r="10421" spans="2:4">
      <c r="B10421" s="944"/>
      <c r="C10421" s="944"/>
      <c r="D10421" s="944"/>
    </row>
    <row r="10422" spans="2:4">
      <c r="B10422" s="944"/>
      <c r="C10422" s="944"/>
      <c r="D10422" s="944"/>
    </row>
    <row r="10423" spans="2:4">
      <c r="B10423" s="944"/>
      <c r="C10423" s="944"/>
      <c r="D10423" s="944"/>
    </row>
    <row r="10424" spans="2:4">
      <c r="B10424" s="944"/>
      <c r="C10424" s="944"/>
      <c r="D10424" s="944"/>
    </row>
    <row r="10425" spans="2:4">
      <c r="B10425" s="944"/>
      <c r="C10425" s="944"/>
      <c r="D10425" s="944"/>
    </row>
    <row r="10426" spans="2:4">
      <c r="B10426" s="944"/>
      <c r="C10426" s="944"/>
      <c r="D10426" s="944"/>
    </row>
    <row r="10427" spans="2:4">
      <c r="B10427" s="944"/>
      <c r="C10427" s="944"/>
      <c r="D10427" s="944"/>
    </row>
    <row r="10428" spans="2:4">
      <c r="B10428" s="944"/>
      <c r="C10428" s="944"/>
      <c r="D10428" s="944"/>
    </row>
    <row r="10429" spans="2:4">
      <c r="B10429" s="944"/>
      <c r="C10429" s="944"/>
      <c r="D10429" s="944"/>
    </row>
    <row r="10430" spans="2:4">
      <c r="B10430" s="944"/>
      <c r="C10430" s="944"/>
      <c r="D10430" s="944"/>
    </row>
    <row r="10431" spans="2:4">
      <c r="B10431" s="944"/>
      <c r="C10431" s="944"/>
      <c r="D10431" s="944"/>
    </row>
    <row r="10432" spans="2:4">
      <c r="B10432" s="944"/>
      <c r="C10432" s="944"/>
      <c r="D10432" s="944"/>
    </row>
    <row r="10433" spans="2:4">
      <c r="B10433" s="944"/>
      <c r="C10433" s="944"/>
      <c r="D10433" s="944"/>
    </row>
    <row r="10434" spans="2:4">
      <c r="B10434" s="944"/>
      <c r="C10434" s="944"/>
      <c r="D10434" s="944"/>
    </row>
    <row r="10435" spans="2:4">
      <c r="B10435" s="944"/>
      <c r="C10435" s="944"/>
      <c r="D10435" s="944"/>
    </row>
    <row r="10436" spans="2:4">
      <c r="B10436" s="944"/>
      <c r="C10436" s="944"/>
      <c r="D10436" s="944"/>
    </row>
    <row r="10437" spans="2:4">
      <c r="B10437" s="944"/>
      <c r="C10437" s="944"/>
      <c r="D10437" s="944"/>
    </row>
    <row r="10438" spans="2:4">
      <c r="B10438" s="944"/>
      <c r="C10438" s="944"/>
      <c r="D10438" s="944"/>
    </row>
    <row r="10439" spans="2:4">
      <c r="B10439" s="944"/>
      <c r="C10439" s="944"/>
      <c r="D10439" s="944"/>
    </row>
    <row r="10440" spans="2:4">
      <c r="B10440" s="944"/>
      <c r="C10440" s="944"/>
      <c r="D10440" s="944"/>
    </row>
    <row r="10441" spans="2:4">
      <c r="B10441" s="944"/>
      <c r="C10441" s="944"/>
      <c r="D10441" s="944"/>
    </row>
    <row r="10442" spans="2:4">
      <c r="B10442" s="944"/>
      <c r="C10442" s="944"/>
      <c r="D10442" s="944"/>
    </row>
    <row r="10443" spans="2:4">
      <c r="B10443" s="944"/>
      <c r="C10443" s="944"/>
      <c r="D10443" s="944"/>
    </row>
    <row r="10444" spans="2:4">
      <c r="B10444" s="944"/>
      <c r="C10444" s="944"/>
      <c r="D10444" s="944"/>
    </row>
    <row r="10445" spans="2:4">
      <c r="B10445" s="944"/>
      <c r="C10445" s="944"/>
      <c r="D10445" s="944"/>
    </row>
    <row r="10446" spans="2:4">
      <c r="B10446" s="944"/>
      <c r="C10446" s="944"/>
      <c r="D10446" s="944"/>
    </row>
    <row r="10447" spans="2:4">
      <c r="B10447" s="944"/>
      <c r="C10447" s="944"/>
      <c r="D10447" s="944"/>
    </row>
    <row r="10448" spans="2:4">
      <c r="B10448" s="944"/>
      <c r="C10448" s="944"/>
      <c r="D10448" s="944"/>
    </row>
    <row r="10449" spans="2:4">
      <c r="B10449" s="944"/>
      <c r="C10449" s="944"/>
      <c r="D10449" s="944"/>
    </row>
    <row r="10450" spans="2:4">
      <c r="B10450" s="944"/>
      <c r="C10450" s="944"/>
      <c r="D10450" s="944"/>
    </row>
    <row r="10451" spans="2:4">
      <c r="B10451" s="944"/>
      <c r="C10451" s="944"/>
      <c r="D10451" s="944"/>
    </row>
    <row r="10452" spans="2:4">
      <c r="B10452" s="944"/>
      <c r="C10452" s="944"/>
      <c r="D10452" s="944"/>
    </row>
    <row r="10453" spans="2:4">
      <c r="B10453" s="944"/>
      <c r="C10453" s="944"/>
      <c r="D10453" s="944"/>
    </row>
    <row r="10454" spans="2:4">
      <c r="B10454" s="944"/>
      <c r="C10454" s="944"/>
      <c r="D10454" s="944"/>
    </row>
    <row r="10455" spans="2:4">
      <c r="B10455" s="944"/>
      <c r="C10455" s="944"/>
      <c r="D10455" s="944"/>
    </row>
    <row r="10456" spans="2:4">
      <c r="B10456" s="944"/>
      <c r="C10456" s="944"/>
      <c r="D10456" s="944"/>
    </row>
    <row r="10457" spans="2:4">
      <c r="B10457" s="944"/>
      <c r="C10457" s="944"/>
      <c r="D10457" s="944"/>
    </row>
    <row r="10458" spans="2:4">
      <c r="B10458" s="944"/>
      <c r="C10458" s="944"/>
      <c r="D10458" s="944"/>
    </row>
    <row r="10459" spans="2:4">
      <c r="B10459" s="944"/>
      <c r="C10459" s="944"/>
      <c r="D10459" s="944"/>
    </row>
    <row r="10460" spans="2:4">
      <c r="B10460" s="944"/>
      <c r="C10460" s="944"/>
      <c r="D10460" s="944"/>
    </row>
    <row r="10461" spans="2:4">
      <c r="B10461" s="944"/>
      <c r="C10461" s="944"/>
      <c r="D10461" s="944"/>
    </row>
    <row r="10462" spans="2:4">
      <c r="B10462" s="944"/>
      <c r="C10462" s="944"/>
      <c r="D10462" s="944"/>
    </row>
    <row r="10463" spans="2:4">
      <c r="B10463" s="944"/>
      <c r="C10463" s="944"/>
      <c r="D10463" s="944"/>
    </row>
    <row r="10464" spans="2:4">
      <c r="B10464" s="944"/>
      <c r="C10464" s="944"/>
      <c r="D10464" s="944"/>
    </row>
    <row r="10465" spans="2:4">
      <c r="B10465" s="944"/>
      <c r="C10465" s="944"/>
      <c r="D10465" s="944"/>
    </row>
    <row r="10466" spans="2:4">
      <c r="B10466" s="944"/>
      <c r="C10466" s="944"/>
      <c r="D10466" s="944"/>
    </row>
    <row r="10467" spans="2:4">
      <c r="B10467" s="944"/>
      <c r="C10467" s="944"/>
      <c r="D10467" s="944"/>
    </row>
    <row r="10468" spans="2:4">
      <c r="B10468" s="944"/>
      <c r="C10468" s="944"/>
      <c r="D10468" s="944"/>
    </row>
    <row r="10469" spans="2:4">
      <c r="B10469" s="944"/>
      <c r="C10469" s="944"/>
      <c r="D10469" s="944"/>
    </row>
    <row r="10470" spans="2:4">
      <c r="B10470" s="944"/>
      <c r="C10470" s="944"/>
      <c r="D10470" s="944"/>
    </row>
    <row r="10471" spans="2:4">
      <c r="B10471" s="944"/>
      <c r="C10471" s="944"/>
      <c r="D10471" s="944"/>
    </row>
    <row r="10472" spans="2:4">
      <c r="B10472" s="944"/>
      <c r="C10472" s="944"/>
      <c r="D10472" s="944"/>
    </row>
    <row r="10473" spans="2:4">
      <c r="B10473" s="944"/>
      <c r="C10473" s="944"/>
      <c r="D10473" s="944"/>
    </row>
    <row r="10474" spans="2:4">
      <c r="B10474" s="944"/>
      <c r="C10474" s="944"/>
      <c r="D10474" s="944"/>
    </row>
    <row r="10475" spans="2:4">
      <c r="B10475" s="944"/>
      <c r="C10475" s="944"/>
      <c r="D10475" s="944"/>
    </row>
    <row r="10476" spans="2:4">
      <c r="B10476" s="944"/>
      <c r="C10476" s="944"/>
      <c r="D10476" s="944"/>
    </row>
    <row r="10477" spans="2:4">
      <c r="B10477" s="944"/>
      <c r="C10477" s="944"/>
      <c r="D10477" s="944"/>
    </row>
    <row r="10478" spans="2:4">
      <c r="B10478" s="944"/>
      <c r="C10478" s="944"/>
      <c r="D10478" s="944"/>
    </row>
    <row r="10479" spans="2:4">
      <c r="B10479" s="944"/>
      <c r="C10479" s="944"/>
      <c r="D10479" s="944"/>
    </row>
    <row r="10480" spans="2:4">
      <c r="B10480" s="944"/>
      <c r="C10480" s="944"/>
      <c r="D10480" s="944"/>
    </row>
    <row r="10481" spans="2:4">
      <c r="B10481" s="944"/>
      <c r="C10481" s="944"/>
      <c r="D10481" s="944"/>
    </row>
    <row r="10482" spans="2:4">
      <c r="B10482" s="944"/>
      <c r="C10482" s="944"/>
      <c r="D10482" s="944"/>
    </row>
    <row r="10483" spans="2:4">
      <c r="B10483" s="944"/>
      <c r="C10483" s="944"/>
      <c r="D10483" s="944"/>
    </row>
    <row r="10484" spans="2:4">
      <c r="B10484" s="944"/>
      <c r="C10484" s="944"/>
      <c r="D10484" s="944"/>
    </row>
    <row r="10485" spans="2:4">
      <c r="B10485" s="944"/>
      <c r="C10485" s="944"/>
      <c r="D10485" s="944"/>
    </row>
    <row r="10486" spans="2:4">
      <c r="B10486" s="944"/>
      <c r="C10486" s="944"/>
      <c r="D10486" s="944"/>
    </row>
    <row r="10487" spans="2:4">
      <c r="B10487" s="944"/>
      <c r="C10487" s="944"/>
      <c r="D10487" s="944"/>
    </row>
    <row r="10488" spans="2:4">
      <c r="B10488" s="944"/>
      <c r="C10488" s="944"/>
      <c r="D10488" s="944"/>
    </row>
    <row r="10489" spans="2:4">
      <c r="B10489" s="944"/>
      <c r="C10489" s="944"/>
      <c r="D10489" s="944"/>
    </row>
    <row r="10490" spans="2:4">
      <c r="B10490" s="944"/>
      <c r="C10490" s="944"/>
      <c r="D10490" s="944"/>
    </row>
    <row r="10491" spans="2:4">
      <c r="B10491" s="944"/>
      <c r="C10491" s="944"/>
      <c r="D10491" s="944"/>
    </row>
    <row r="10492" spans="2:4">
      <c r="B10492" s="944"/>
      <c r="C10492" s="944"/>
      <c r="D10492" s="944"/>
    </row>
    <row r="10493" spans="2:4">
      <c r="B10493" s="944"/>
      <c r="C10493" s="944"/>
      <c r="D10493" s="944"/>
    </row>
    <row r="10494" spans="2:4">
      <c r="B10494" s="944"/>
      <c r="C10494" s="944"/>
      <c r="D10494" s="944"/>
    </row>
    <row r="10495" spans="2:4">
      <c r="B10495" s="944"/>
      <c r="C10495" s="944"/>
      <c r="D10495" s="944"/>
    </row>
    <row r="10496" spans="2:4">
      <c r="B10496" s="944"/>
      <c r="C10496" s="944"/>
      <c r="D10496" s="944"/>
    </row>
    <row r="10497" spans="2:4">
      <c r="B10497" s="944"/>
      <c r="C10497" s="944"/>
      <c r="D10497" s="944"/>
    </row>
    <row r="10498" spans="2:4">
      <c r="B10498" s="944"/>
      <c r="C10498" s="944"/>
      <c r="D10498" s="944"/>
    </row>
    <row r="10499" spans="2:4">
      <c r="B10499" s="944"/>
      <c r="C10499" s="944"/>
      <c r="D10499" s="944"/>
    </row>
    <row r="10500" spans="2:4">
      <c r="B10500" s="944"/>
      <c r="C10500" s="944"/>
      <c r="D10500" s="944"/>
    </row>
    <row r="10501" spans="2:4">
      <c r="B10501" s="944"/>
      <c r="C10501" s="944"/>
      <c r="D10501" s="944"/>
    </row>
    <row r="10502" spans="2:4">
      <c r="B10502" s="944"/>
      <c r="C10502" s="944"/>
      <c r="D10502" s="944"/>
    </row>
    <row r="10503" spans="2:4">
      <c r="B10503" s="944"/>
      <c r="C10503" s="944"/>
      <c r="D10503" s="944"/>
    </row>
    <row r="10504" spans="2:4">
      <c r="B10504" s="944"/>
      <c r="C10504" s="944"/>
      <c r="D10504" s="944"/>
    </row>
    <row r="10505" spans="2:4">
      <c r="B10505" s="944"/>
      <c r="C10505" s="944"/>
      <c r="D10505" s="944"/>
    </row>
    <row r="10506" spans="2:4">
      <c r="B10506" s="944"/>
      <c r="C10506" s="944"/>
      <c r="D10506" s="944"/>
    </row>
    <row r="10507" spans="2:4">
      <c r="B10507" s="944"/>
      <c r="C10507" s="944"/>
      <c r="D10507" s="944"/>
    </row>
    <row r="10508" spans="2:4">
      <c r="B10508" s="944"/>
      <c r="C10508" s="944"/>
      <c r="D10508" s="944"/>
    </row>
    <row r="10509" spans="2:4">
      <c r="B10509" s="944"/>
      <c r="C10509" s="944"/>
      <c r="D10509" s="944"/>
    </row>
    <row r="10510" spans="2:4">
      <c r="B10510" s="944"/>
      <c r="C10510" s="944"/>
      <c r="D10510" s="944"/>
    </row>
    <row r="10511" spans="2:4">
      <c r="B10511" s="944"/>
      <c r="C10511" s="944"/>
      <c r="D10511" s="944"/>
    </row>
    <row r="10512" spans="2:4">
      <c r="B10512" s="944"/>
      <c r="C10512" s="944"/>
      <c r="D10512" s="944"/>
    </row>
    <row r="10513" spans="2:4">
      <c r="B10513" s="944"/>
      <c r="C10513" s="944"/>
      <c r="D10513" s="944"/>
    </row>
    <row r="10514" spans="2:4">
      <c r="B10514" s="944"/>
      <c r="C10514" s="944"/>
      <c r="D10514" s="944"/>
    </row>
    <row r="10515" spans="2:4">
      <c r="B10515" s="944"/>
      <c r="C10515" s="944"/>
      <c r="D10515" s="944"/>
    </row>
    <row r="10516" spans="2:4">
      <c r="B10516" s="944"/>
      <c r="C10516" s="944"/>
      <c r="D10516" s="944"/>
    </row>
    <row r="10517" spans="2:4">
      <c r="B10517" s="944"/>
      <c r="C10517" s="944"/>
      <c r="D10517" s="944"/>
    </row>
    <row r="10518" spans="2:4">
      <c r="B10518" s="944"/>
      <c r="C10518" s="944"/>
      <c r="D10518" s="944"/>
    </row>
    <row r="10519" spans="2:4">
      <c r="B10519" s="944"/>
      <c r="C10519" s="944"/>
      <c r="D10519" s="944"/>
    </row>
    <row r="10520" spans="2:4">
      <c r="B10520" s="944"/>
      <c r="C10520" s="944"/>
      <c r="D10520" s="944"/>
    </row>
    <row r="10521" spans="2:4">
      <c r="B10521" s="944"/>
      <c r="C10521" s="944"/>
      <c r="D10521" s="944"/>
    </row>
    <row r="10522" spans="2:4">
      <c r="B10522" s="944"/>
      <c r="C10522" s="944"/>
      <c r="D10522" s="944"/>
    </row>
    <row r="10523" spans="2:4">
      <c r="B10523" s="944"/>
      <c r="C10523" s="944"/>
      <c r="D10523" s="944"/>
    </row>
    <row r="10524" spans="2:4">
      <c r="B10524" s="944"/>
      <c r="C10524" s="944"/>
      <c r="D10524" s="944"/>
    </row>
    <row r="10525" spans="2:4">
      <c r="B10525" s="944"/>
      <c r="C10525" s="944"/>
      <c r="D10525" s="944"/>
    </row>
    <row r="10526" spans="2:4">
      <c r="B10526" s="944"/>
      <c r="C10526" s="944"/>
      <c r="D10526" s="944"/>
    </row>
    <row r="10527" spans="2:4">
      <c r="B10527" s="944"/>
      <c r="C10527" s="944"/>
      <c r="D10527" s="944"/>
    </row>
    <row r="10528" spans="2:4">
      <c r="B10528" s="944"/>
      <c r="C10528" s="944"/>
      <c r="D10528" s="944"/>
    </row>
    <row r="10529" spans="2:4">
      <c r="B10529" s="944"/>
      <c r="C10529" s="944"/>
      <c r="D10529" s="944"/>
    </row>
    <row r="10530" spans="2:4">
      <c r="B10530" s="944"/>
      <c r="C10530" s="944"/>
      <c r="D10530" s="944"/>
    </row>
    <row r="10531" spans="2:4">
      <c r="B10531" s="944"/>
      <c r="C10531" s="944"/>
      <c r="D10531" s="944"/>
    </row>
    <row r="10532" spans="2:4">
      <c r="B10532" s="944"/>
      <c r="C10532" s="944"/>
      <c r="D10532" s="944"/>
    </row>
    <row r="10533" spans="2:4">
      <c r="B10533" s="944"/>
      <c r="C10533" s="944"/>
      <c r="D10533" s="944"/>
    </row>
    <row r="10534" spans="2:4">
      <c r="B10534" s="944"/>
      <c r="C10534" s="944"/>
      <c r="D10534" s="944"/>
    </row>
    <row r="10535" spans="2:4">
      <c r="B10535" s="944"/>
      <c r="C10535" s="944"/>
      <c r="D10535" s="944"/>
    </row>
    <row r="10536" spans="2:4">
      <c r="B10536" s="944"/>
      <c r="C10536" s="944"/>
      <c r="D10536" s="944"/>
    </row>
    <row r="10537" spans="2:4">
      <c r="B10537" s="944"/>
      <c r="C10537" s="944"/>
      <c r="D10537" s="944"/>
    </row>
    <row r="10538" spans="2:4">
      <c r="B10538" s="944"/>
      <c r="C10538" s="944"/>
      <c r="D10538" s="944"/>
    </row>
    <row r="10539" spans="2:4">
      <c r="B10539" s="944"/>
      <c r="C10539" s="944"/>
      <c r="D10539" s="944"/>
    </row>
    <row r="10540" spans="2:4">
      <c r="B10540" s="944"/>
      <c r="C10540" s="944"/>
      <c r="D10540" s="944"/>
    </row>
    <row r="10541" spans="2:4">
      <c r="B10541" s="944"/>
      <c r="C10541" s="944"/>
      <c r="D10541" s="944"/>
    </row>
    <row r="10542" spans="2:4">
      <c r="B10542" s="944"/>
      <c r="C10542" s="944"/>
      <c r="D10542" s="944"/>
    </row>
    <row r="10543" spans="2:4">
      <c r="B10543" s="944"/>
      <c r="C10543" s="944"/>
      <c r="D10543" s="944"/>
    </row>
    <row r="10544" spans="2:4">
      <c r="B10544" s="944"/>
      <c r="C10544" s="944"/>
      <c r="D10544" s="944"/>
    </row>
    <row r="10545" spans="2:4">
      <c r="B10545" s="944"/>
      <c r="C10545" s="944"/>
      <c r="D10545" s="944"/>
    </row>
    <row r="10546" spans="2:4">
      <c r="B10546" s="944"/>
      <c r="C10546" s="944"/>
      <c r="D10546" s="944"/>
    </row>
    <row r="10547" spans="2:4">
      <c r="B10547" s="944"/>
      <c r="C10547" s="944"/>
      <c r="D10547" s="944"/>
    </row>
    <row r="10548" spans="2:4">
      <c r="B10548" s="944"/>
      <c r="C10548" s="944"/>
      <c r="D10548" s="944"/>
    </row>
    <row r="10549" spans="2:4">
      <c r="B10549" s="944"/>
      <c r="C10549" s="944"/>
      <c r="D10549" s="944"/>
    </row>
    <row r="10550" spans="2:4">
      <c r="B10550" s="944"/>
      <c r="C10550" s="944"/>
      <c r="D10550" s="944"/>
    </row>
    <row r="10551" spans="2:4">
      <c r="B10551" s="944"/>
      <c r="C10551" s="944"/>
      <c r="D10551" s="944"/>
    </row>
    <row r="10552" spans="2:4">
      <c r="B10552" s="944"/>
      <c r="C10552" s="944"/>
      <c r="D10552" s="944"/>
    </row>
    <row r="10553" spans="2:4">
      <c r="B10553" s="944"/>
      <c r="C10553" s="944"/>
      <c r="D10553" s="944"/>
    </row>
    <row r="10554" spans="2:4">
      <c r="B10554" s="944"/>
      <c r="C10554" s="944"/>
      <c r="D10554" s="944"/>
    </row>
    <row r="10555" spans="2:4">
      <c r="B10555" s="944"/>
      <c r="C10555" s="944"/>
      <c r="D10555" s="944"/>
    </row>
    <row r="10556" spans="2:4">
      <c r="B10556" s="944"/>
      <c r="C10556" s="944"/>
      <c r="D10556" s="944"/>
    </row>
    <row r="10557" spans="2:4">
      <c r="B10557" s="944"/>
      <c r="C10557" s="944"/>
      <c r="D10557" s="944"/>
    </row>
    <row r="10558" spans="2:4">
      <c r="B10558" s="944"/>
      <c r="C10558" s="944"/>
      <c r="D10558" s="944"/>
    </row>
    <row r="10559" spans="2:4">
      <c r="B10559" s="944"/>
      <c r="C10559" s="944"/>
      <c r="D10559" s="944"/>
    </row>
    <row r="10560" spans="2:4">
      <c r="B10560" s="944"/>
      <c r="C10560" s="944"/>
      <c r="D10560" s="944"/>
    </row>
    <row r="10561" spans="2:4">
      <c r="B10561" s="944"/>
      <c r="C10561" s="944"/>
      <c r="D10561" s="944"/>
    </row>
    <row r="10562" spans="2:4">
      <c r="B10562" s="944"/>
      <c r="C10562" s="944"/>
      <c r="D10562" s="944"/>
    </row>
    <row r="10563" spans="2:4">
      <c r="B10563" s="944"/>
      <c r="C10563" s="944"/>
      <c r="D10563" s="944"/>
    </row>
    <row r="10564" spans="2:4">
      <c r="B10564" s="944"/>
      <c r="C10564" s="944"/>
      <c r="D10564" s="944"/>
    </row>
    <row r="10565" spans="2:4">
      <c r="B10565" s="944"/>
      <c r="C10565" s="944"/>
      <c r="D10565" s="944"/>
    </row>
    <row r="10566" spans="2:4">
      <c r="B10566" s="944"/>
      <c r="C10566" s="944"/>
      <c r="D10566" s="944"/>
    </row>
    <row r="10567" spans="2:4">
      <c r="B10567" s="944"/>
      <c r="C10567" s="944"/>
      <c r="D10567" s="944"/>
    </row>
    <row r="10568" spans="2:4">
      <c r="B10568" s="944"/>
      <c r="C10568" s="944"/>
      <c r="D10568" s="944"/>
    </row>
    <row r="10569" spans="2:4">
      <c r="B10569" s="944"/>
      <c r="C10569" s="944"/>
      <c r="D10569" s="944"/>
    </row>
    <row r="10570" spans="2:4">
      <c r="B10570" s="944"/>
      <c r="C10570" s="944"/>
      <c r="D10570" s="944"/>
    </row>
    <row r="10571" spans="2:4">
      <c r="B10571" s="944"/>
      <c r="C10571" s="944"/>
      <c r="D10571" s="944"/>
    </row>
    <row r="10572" spans="2:4">
      <c r="B10572" s="944"/>
      <c r="C10572" s="944"/>
      <c r="D10572" s="944"/>
    </row>
    <row r="10573" spans="2:4">
      <c r="B10573" s="944"/>
      <c r="C10573" s="944"/>
      <c r="D10573" s="944"/>
    </row>
    <row r="10574" spans="2:4">
      <c r="B10574" s="944"/>
      <c r="C10574" s="944"/>
      <c r="D10574" s="944"/>
    </row>
    <row r="10575" spans="2:4">
      <c r="B10575" s="944"/>
      <c r="C10575" s="944"/>
      <c r="D10575" s="944"/>
    </row>
    <row r="10576" spans="2:4">
      <c r="B10576" s="944"/>
      <c r="C10576" s="944"/>
      <c r="D10576" s="944"/>
    </row>
    <row r="10577" spans="2:4">
      <c r="B10577" s="944"/>
      <c r="C10577" s="944"/>
      <c r="D10577" s="944"/>
    </row>
    <row r="10578" spans="2:4">
      <c r="B10578" s="944"/>
      <c r="C10578" s="944"/>
      <c r="D10578" s="944"/>
    </row>
    <row r="10579" spans="2:4">
      <c r="B10579" s="944"/>
      <c r="C10579" s="944"/>
      <c r="D10579" s="944"/>
    </row>
    <row r="10580" spans="2:4">
      <c r="B10580" s="944"/>
      <c r="C10580" s="944"/>
      <c r="D10580" s="944"/>
    </row>
    <row r="10581" spans="2:4">
      <c r="B10581" s="944"/>
      <c r="C10581" s="944"/>
      <c r="D10581" s="944"/>
    </row>
    <row r="10582" spans="2:4">
      <c r="B10582" s="944"/>
      <c r="C10582" s="944"/>
      <c r="D10582" s="944"/>
    </row>
    <row r="10583" spans="2:4">
      <c r="B10583" s="944"/>
      <c r="C10583" s="944"/>
      <c r="D10583" s="944"/>
    </row>
    <row r="10584" spans="2:4">
      <c r="B10584" s="944"/>
      <c r="C10584" s="944"/>
      <c r="D10584" s="944"/>
    </row>
    <row r="10585" spans="2:4">
      <c r="B10585" s="944"/>
      <c r="C10585" s="944"/>
      <c r="D10585" s="944"/>
    </row>
    <row r="10586" spans="2:4">
      <c r="B10586" s="944"/>
      <c r="C10586" s="944"/>
      <c r="D10586" s="944"/>
    </row>
    <row r="10587" spans="2:4">
      <c r="B10587" s="944"/>
      <c r="C10587" s="944"/>
      <c r="D10587" s="944"/>
    </row>
    <row r="10588" spans="2:4">
      <c r="B10588" s="944"/>
      <c r="C10588" s="944"/>
      <c r="D10588" s="944"/>
    </row>
    <row r="10589" spans="2:4">
      <c r="B10589" s="944"/>
      <c r="C10589" s="944"/>
      <c r="D10589" s="944"/>
    </row>
    <row r="10590" spans="2:4">
      <c r="B10590" s="944"/>
      <c r="C10590" s="944"/>
      <c r="D10590" s="944"/>
    </row>
    <row r="10591" spans="2:4">
      <c r="B10591" s="944"/>
      <c r="C10591" s="944"/>
      <c r="D10591" s="944"/>
    </row>
    <row r="10592" spans="2:4">
      <c r="B10592" s="944"/>
      <c r="C10592" s="944"/>
      <c r="D10592" s="944"/>
    </row>
    <row r="10593" spans="2:4">
      <c r="B10593" s="944"/>
      <c r="C10593" s="944"/>
      <c r="D10593" s="944"/>
    </row>
    <row r="10594" spans="2:4">
      <c r="B10594" s="944"/>
      <c r="C10594" s="944"/>
      <c r="D10594" s="944"/>
    </row>
    <row r="10595" spans="2:4">
      <c r="B10595" s="944"/>
      <c r="C10595" s="944"/>
      <c r="D10595" s="944"/>
    </row>
    <row r="10596" spans="2:4">
      <c r="B10596" s="944"/>
      <c r="C10596" s="944"/>
      <c r="D10596" s="944"/>
    </row>
    <row r="10597" spans="2:4">
      <c r="B10597" s="944"/>
      <c r="C10597" s="944"/>
      <c r="D10597" s="944"/>
    </row>
    <row r="10598" spans="2:4">
      <c r="B10598" s="944"/>
      <c r="C10598" s="944"/>
      <c r="D10598" s="944"/>
    </row>
    <row r="10599" spans="2:4">
      <c r="B10599" s="944"/>
      <c r="C10599" s="944"/>
      <c r="D10599" s="944"/>
    </row>
    <row r="10600" spans="2:4">
      <c r="B10600" s="944"/>
      <c r="C10600" s="944"/>
      <c r="D10600" s="944"/>
    </row>
    <row r="10601" spans="2:4">
      <c r="B10601" s="944"/>
      <c r="C10601" s="944"/>
      <c r="D10601" s="944"/>
    </row>
    <row r="10602" spans="2:4">
      <c r="B10602" s="944"/>
      <c r="C10602" s="944"/>
      <c r="D10602" s="944"/>
    </row>
    <row r="10603" spans="2:4">
      <c r="B10603" s="944"/>
      <c r="C10603" s="944"/>
      <c r="D10603" s="944"/>
    </row>
    <row r="10604" spans="2:4">
      <c r="B10604" s="944"/>
      <c r="C10604" s="944"/>
      <c r="D10604" s="944"/>
    </row>
    <row r="10605" spans="2:4">
      <c r="B10605" s="944"/>
      <c r="C10605" s="944"/>
      <c r="D10605" s="944"/>
    </row>
    <row r="10606" spans="2:4">
      <c r="B10606" s="944"/>
      <c r="C10606" s="944"/>
      <c r="D10606" s="944"/>
    </row>
    <row r="10607" spans="2:4">
      <c r="B10607" s="944"/>
      <c r="C10607" s="944"/>
      <c r="D10607" s="944"/>
    </row>
    <row r="10608" spans="2:4">
      <c r="B10608" s="944"/>
      <c r="C10608" s="944"/>
      <c r="D10608" s="944"/>
    </row>
    <row r="10609" spans="2:4">
      <c r="B10609" s="944"/>
      <c r="C10609" s="944"/>
      <c r="D10609" s="944"/>
    </row>
    <row r="10610" spans="2:4">
      <c r="B10610" s="944"/>
      <c r="C10610" s="944"/>
      <c r="D10610" s="944"/>
    </row>
    <row r="10611" spans="2:4">
      <c r="B10611" s="944"/>
      <c r="C10611" s="944"/>
      <c r="D10611" s="944"/>
    </row>
    <row r="10612" spans="2:4">
      <c r="B10612" s="944"/>
      <c r="C10612" s="944"/>
      <c r="D10612" s="944"/>
    </row>
    <row r="10613" spans="2:4">
      <c r="B10613" s="944"/>
      <c r="C10613" s="944"/>
      <c r="D10613" s="944"/>
    </row>
    <row r="10614" spans="2:4">
      <c r="B10614" s="944"/>
      <c r="C10614" s="944"/>
      <c r="D10614" s="944"/>
    </row>
    <row r="10615" spans="2:4">
      <c r="B10615" s="944"/>
      <c r="C10615" s="944"/>
      <c r="D10615" s="944"/>
    </row>
    <row r="10616" spans="2:4">
      <c r="B10616" s="944"/>
      <c r="C10616" s="944"/>
      <c r="D10616" s="944"/>
    </row>
    <row r="10617" spans="2:4">
      <c r="B10617" s="944"/>
      <c r="C10617" s="944"/>
      <c r="D10617" s="944"/>
    </row>
    <row r="10618" spans="2:4">
      <c r="B10618" s="944"/>
      <c r="C10618" s="944"/>
      <c r="D10618" s="944"/>
    </row>
    <row r="10619" spans="2:4">
      <c r="B10619" s="944"/>
      <c r="C10619" s="944"/>
      <c r="D10619" s="944"/>
    </row>
    <row r="10620" spans="2:4">
      <c r="B10620" s="944"/>
      <c r="C10620" s="944"/>
      <c r="D10620" s="944"/>
    </row>
    <row r="10621" spans="2:4">
      <c r="B10621" s="944"/>
      <c r="C10621" s="944"/>
      <c r="D10621" s="944"/>
    </row>
    <row r="10622" spans="2:4">
      <c r="B10622" s="944"/>
      <c r="C10622" s="944"/>
      <c r="D10622" s="944"/>
    </row>
    <row r="10623" spans="2:4">
      <c r="B10623" s="944"/>
      <c r="C10623" s="944"/>
      <c r="D10623" s="944"/>
    </row>
    <row r="10624" spans="2:4">
      <c r="B10624" s="944"/>
      <c r="C10624" s="944"/>
      <c r="D10624" s="944"/>
    </row>
    <row r="10625" spans="2:4">
      <c r="B10625" s="944"/>
      <c r="C10625" s="944"/>
      <c r="D10625" s="944"/>
    </row>
    <row r="10626" spans="2:4">
      <c r="B10626" s="944"/>
      <c r="C10626" s="944"/>
      <c r="D10626" s="944"/>
    </row>
    <row r="10627" spans="2:4">
      <c r="B10627" s="944"/>
      <c r="C10627" s="944"/>
      <c r="D10627" s="944"/>
    </row>
    <row r="10628" spans="2:4">
      <c r="B10628" s="944"/>
      <c r="C10628" s="944"/>
      <c r="D10628" s="944"/>
    </row>
    <row r="10629" spans="2:4">
      <c r="B10629" s="944"/>
      <c r="C10629" s="944"/>
      <c r="D10629" s="944"/>
    </row>
    <row r="10630" spans="2:4">
      <c r="B10630" s="944"/>
      <c r="C10630" s="944"/>
      <c r="D10630" s="944"/>
    </row>
    <row r="10631" spans="2:4">
      <c r="B10631" s="944"/>
      <c r="C10631" s="944"/>
      <c r="D10631" s="944"/>
    </row>
    <row r="10632" spans="2:4">
      <c r="B10632" s="944"/>
      <c r="C10632" s="944"/>
      <c r="D10632" s="944"/>
    </row>
    <row r="10633" spans="2:4">
      <c r="B10633" s="944"/>
      <c r="C10633" s="944"/>
      <c r="D10633" s="944"/>
    </row>
    <row r="10634" spans="2:4">
      <c r="B10634" s="944"/>
      <c r="C10634" s="944"/>
      <c r="D10634" s="944"/>
    </row>
    <row r="10635" spans="2:4">
      <c r="B10635" s="944"/>
      <c r="C10635" s="944"/>
      <c r="D10635" s="944"/>
    </row>
    <row r="10636" spans="2:4">
      <c r="B10636" s="944"/>
      <c r="C10636" s="944"/>
      <c r="D10636" s="944"/>
    </row>
    <row r="10637" spans="2:4">
      <c r="B10637" s="944"/>
      <c r="C10637" s="944"/>
      <c r="D10637" s="944"/>
    </row>
    <row r="10638" spans="2:4">
      <c r="B10638" s="944"/>
      <c r="C10638" s="944"/>
      <c r="D10638" s="944"/>
    </row>
    <row r="10639" spans="2:4">
      <c r="B10639" s="944"/>
      <c r="C10639" s="944"/>
      <c r="D10639" s="944"/>
    </row>
    <row r="10640" spans="2:4">
      <c r="B10640" s="944"/>
      <c r="C10640" s="944"/>
      <c r="D10640" s="944"/>
    </row>
    <row r="10641" spans="2:4">
      <c r="B10641" s="944"/>
      <c r="C10641" s="944"/>
      <c r="D10641" s="944"/>
    </row>
    <row r="10642" spans="2:4">
      <c r="B10642" s="944"/>
      <c r="C10642" s="944"/>
      <c r="D10642" s="944"/>
    </row>
    <row r="10643" spans="2:4">
      <c r="B10643" s="944"/>
      <c r="C10643" s="944"/>
      <c r="D10643" s="944"/>
    </row>
    <row r="10644" spans="2:4">
      <c r="B10644" s="944"/>
      <c r="C10644" s="944"/>
      <c r="D10644" s="944"/>
    </row>
    <row r="10645" spans="2:4">
      <c r="B10645" s="944"/>
      <c r="C10645" s="944"/>
      <c r="D10645" s="944"/>
    </row>
    <row r="10646" spans="2:4">
      <c r="B10646" s="944"/>
      <c r="C10646" s="944"/>
      <c r="D10646" s="944"/>
    </row>
    <row r="10647" spans="2:4">
      <c r="B10647" s="944"/>
      <c r="C10647" s="944"/>
      <c r="D10647" s="944"/>
    </row>
    <row r="10648" spans="2:4">
      <c r="B10648" s="944"/>
      <c r="C10648" s="944"/>
      <c r="D10648" s="944"/>
    </row>
    <row r="10649" spans="2:4">
      <c r="B10649" s="944"/>
      <c r="C10649" s="944"/>
      <c r="D10649" s="944"/>
    </row>
    <row r="10650" spans="2:4">
      <c r="B10650" s="944"/>
      <c r="C10650" s="944"/>
      <c r="D10650" s="944"/>
    </row>
    <row r="10651" spans="2:4">
      <c r="B10651" s="944"/>
      <c r="C10651" s="944"/>
      <c r="D10651" s="944"/>
    </row>
    <row r="10652" spans="2:4">
      <c r="B10652" s="944"/>
      <c r="C10652" s="944"/>
      <c r="D10652" s="944"/>
    </row>
    <row r="10653" spans="2:4">
      <c r="B10653" s="944"/>
      <c r="C10653" s="944"/>
      <c r="D10653" s="944"/>
    </row>
    <row r="10654" spans="2:4">
      <c r="B10654" s="944"/>
      <c r="C10654" s="944"/>
      <c r="D10654" s="944"/>
    </row>
    <row r="10655" spans="2:4">
      <c r="B10655" s="944"/>
      <c r="C10655" s="944"/>
      <c r="D10655" s="944"/>
    </row>
    <row r="10656" spans="2:4">
      <c r="B10656" s="944"/>
      <c r="C10656" s="944"/>
      <c r="D10656" s="944"/>
    </row>
    <row r="10657" spans="2:4">
      <c r="B10657" s="944"/>
      <c r="C10657" s="944"/>
      <c r="D10657" s="944"/>
    </row>
    <row r="10658" spans="2:4">
      <c r="B10658" s="944"/>
      <c r="C10658" s="944"/>
      <c r="D10658" s="944"/>
    </row>
    <row r="10659" spans="2:4">
      <c r="B10659" s="944"/>
      <c r="C10659" s="944"/>
      <c r="D10659" s="944"/>
    </row>
    <row r="10660" spans="2:4">
      <c r="B10660" s="944"/>
      <c r="C10660" s="944"/>
      <c r="D10660" s="944"/>
    </row>
    <row r="10661" spans="2:4">
      <c r="B10661" s="944"/>
      <c r="C10661" s="944"/>
      <c r="D10661" s="944"/>
    </row>
    <row r="10662" spans="2:4">
      <c r="B10662" s="944"/>
      <c r="C10662" s="944"/>
      <c r="D10662" s="944"/>
    </row>
    <row r="10663" spans="2:4">
      <c r="B10663" s="944"/>
      <c r="C10663" s="944"/>
      <c r="D10663" s="944"/>
    </row>
    <row r="10664" spans="2:4">
      <c r="B10664" s="944"/>
      <c r="C10664" s="944"/>
      <c r="D10664" s="944"/>
    </row>
    <row r="10665" spans="2:4">
      <c r="B10665" s="944"/>
      <c r="C10665" s="944"/>
      <c r="D10665" s="944"/>
    </row>
    <row r="10666" spans="2:4">
      <c r="B10666" s="944"/>
      <c r="C10666" s="944"/>
      <c r="D10666" s="944"/>
    </row>
    <row r="10667" spans="2:4">
      <c r="B10667" s="944"/>
      <c r="C10667" s="944"/>
      <c r="D10667" s="944"/>
    </row>
    <row r="10668" spans="2:4">
      <c r="B10668" s="944"/>
      <c r="C10668" s="944"/>
      <c r="D10668" s="944"/>
    </row>
    <row r="10669" spans="2:4">
      <c r="B10669" s="944"/>
      <c r="C10669" s="944"/>
      <c r="D10669" s="944"/>
    </row>
    <row r="10670" spans="2:4">
      <c r="B10670" s="944"/>
      <c r="C10670" s="944"/>
      <c r="D10670" s="944"/>
    </row>
    <row r="10671" spans="2:4">
      <c r="B10671" s="944"/>
      <c r="C10671" s="944"/>
      <c r="D10671" s="944"/>
    </row>
    <row r="10672" spans="2:4">
      <c r="B10672" s="944"/>
      <c r="C10672" s="944"/>
      <c r="D10672" s="944"/>
    </row>
    <row r="10673" spans="2:4">
      <c r="B10673" s="944"/>
      <c r="C10673" s="944"/>
      <c r="D10673" s="944"/>
    </row>
    <row r="10674" spans="2:4">
      <c r="B10674" s="944"/>
      <c r="C10674" s="944"/>
      <c r="D10674" s="944"/>
    </row>
    <row r="10675" spans="2:4">
      <c r="B10675" s="944"/>
      <c r="C10675" s="944"/>
      <c r="D10675" s="944"/>
    </row>
    <row r="10676" spans="2:4">
      <c r="B10676" s="944"/>
      <c r="C10676" s="944"/>
      <c r="D10676" s="944"/>
    </row>
    <row r="10677" spans="2:4">
      <c r="B10677" s="944"/>
      <c r="C10677" s="944"/>
      <c r="D10677" s="944"/>
    </row>
    <row r="10678" spans="2:4">
      <c r="B10678" s="944"/>
      <c r="C10678" s="944"/>
      <c r="D10678" s="944"/>
    </row>
    <row r="10679" spans="2:4">
      <c r="B10679" s="944"/>
      <c r="C10679" s="944"/>
      <c r="D10679" s="944"/>
    </row>
    <row r="10680" spans="2:4">
      <c r="B10680" s="944"/>
      <c r="C10680" s="944"/>
      <c r="D10680" s="944"/>
    </row>
    <row r="10681" spans="2:4">
      <c r="B10681" s="944"/>
      <c r="C10681" s="944"/>
      <c r="D10681" s="944"/>
    </row>
    <row r="10682" spans="2:4">
      <c r="B10682" s="944"/>
      <c r="C10682" s="944"/>
      <c r="D10682" s="944"/>
    </row>
    <row r="10683" spans="2:4">
      <c r="B10683" s="944"/>
      <c r="C10683" s="944"/>
      <c r="D10683" s="944"/>
    </row>
    <row r="10684" spans="2:4">
      <c r="B10684" s="944"/>
      <c r="C10684" s="944"/>
      <c r="D10684" s="944"/>
    </row>
    <row r="10685" spans="2:4">
      <c r="B10685" s="944"/>
      <c r="C10685" s="944"/>
      <c r="D10685" s="944"/>
    </row>
    <row r="10686" spans="2:4">
      <c r="B10686" s="944"/>
      <c r="C10686" s="944"/>
      <c r="D10686" s="944"/>
    </row>
    <row r="10687" spans="2:4">
      <c r="B10687" s="944"/>
      <c r="C10687" s="944"/>
      <c r="D10687" s="944"/>
    </row>
    <row r="10688" spans="2:4">
      <c r="B10688" s="944"/>
      <c r="C10688" s="944"/>
      <c r="D10688" s="944"/>
    </row>
    <row r="10689" spans="2:4">
      <c r="B10689" s="944"/>
      <c r="C10689" s="944"/>
      <c r="D10689" s="944"/>
    </row>
    <row r="10690" spans="2:4">
      <c r="B10690" s="944"/>
      <c r="C10690" s="944"/>
      <c r="D10690" s="944"/>
    </row>
    <row r="10691" spans="2:4">
      <c r="B10691" s="944"/>
      <c r="C10691" s="944"/>
      <c r="D10691" s="944"/>
    </row>
    <row r="10692" spans="2:4">
      <c r="B10692" s="944"/>
      <c r="C10692" s="944"/>
      <c r="D10692" s="944"/>
    </row>
    <row r="10693" spans="2:4">
      <c r="B10693" s="944"/>
      <c r="C10693" s="944"/>
      <c r="D10693" s="944"/>
    </row>
    <row r="10694" spans="2:4">
      <c r="B10694" s="944"/>
      <c r="C10694" s="944"/>
      <c r="D10694" s="944"/>
    </row>
    <row r="10695" spans="2:4">
      <c r="B10695" s="944"/>
      <c r="C10695" s="944"/>
      <c r="D10695" s="944"/>
    </row>
    <row r="10696" spans="2:4">
      <c r="B10696" s="944"/>
      <c r="C10696" s="944"/>
      <c r="D10696" s="944"/>
    </row>
    <row r="10697" spans="2:4">
      <c r="B10697" s="944"/>
      <c r="C10697" s="944"/>
      <c r="D10697" s="944"/>
    </row>
    <row r="10698" spans="2:4">
      <c r="B10698" s="944"/>
      <c r="C10698" s="944"/>
      <c r="D10698" s="944"/>
    </row>
    <row r="10699" spans="2:4">
      <c r="B10699" s="944"/>
      <c r="C10699" s="944"/>
      <c r="D10699" s="944"/>
    </row>
    <row r="10700" spans="2:4">
      <c r="B10700" s="944"/>
      <c r="C10700" s="944"/>
      <c r="D10700" s="944"/>
    </row>
    <row r="10701" spans="2:4">
      <c r="B10701" s="944"/>
      <c r="C10701" s="944"/>
      <c r="D10701" s="944"/>
    </row>
    <row r="10702" spans="2:4">
      <c r="B10702" s="944"/>
      <c r="C10702" s="944"/>
      <c r="D10702" s="944"/>
    </row>
    <row r="10703" spans="2:4">
      <c r="B10703" s="944"/>
      <c r="C10703" s="944"/>
      <c r="D10703" s="944"/>
    </row>
    <row r="10704" spans="2:4">
      <c r="B10704" s="944"/>
      <c r="C10704" s="944"/>
      <c r="D10704" s="944"/>
    </row>
    <row r="10705" spans="2:4">
      <c r="B10705" s="944"/>
      <c r="C10705" s="944"/>
      <c r="D10705" s="944"/>
    </row>
    <row r="10706" spans="2:4">
      <c r="B10706" s="944"/>
      <c r="C10706" s="944"/>
      <c r="D10706" s="944"/>
    </row>
    <row r="10707" spans="2:4">
      <c r="B10707" s="944"/>
      <c r="C10707" s="944"/>
      <c r="D10707" s="944"/>
    </row>
    <row r="10708" spans="2:4">
      <c r="B10708" s="944"/>
      <c r="C10708" s="944"/>
      <c r="D10708" s="944"/>
    </row>
    <row r="10709" spans="2:4">
      <c r="B10709" s="944"/>
      <c r="C10709" s="944"/>
      <c r="D10709" s="944"/>
    </row>
    <row r="10710" spans="2:4">
      <c r="B10710" s="944"/>
      <c r="C10710" s="944"/>
      <c r="D10710" s="944"/>
    </row>
    <row r="10711" spans="2:4">
      <c r="B10711" s="944"/>
      <c r="C10711" s="944"/>
      <c r="D10711" s="944"/>
    </row>
    <row r="10712" spans="2:4">
      <c r="B10712" s="944"/>
      <c r="C10712" s="944"/>
      <c r="D10712" s="944"/>
    </row>
    <row r="10713" spans="2:4">
      <c r="B10713" s="944"/>
      <c r="C10713" s="944"/>
      <c r="D10713" s="944"/>
    </row>
    <row r="10714" spans="2:4">
      <c r="B10714" s="944"/>
      <c r="C10714" s="944"/>
      <c r="D10714" s="944"/>
    </row>
    <row r="10715" spans="2:4">
      <c r="B10715" s="944"/>
      <c r="C10715" s="944"/>
      <c r="D10715" s="944"/>
    </row>
    <row r="10716" spans="2:4">
      <c r="B10716" s="944"/>
      <c r="C10716" s="944"/>
      <c r="D10716" s="944"/>
    </row>
    <row r="10717" spans="2:4">
      <c r="B10717" s="944"/>
      <c r="C10717" s="944"/>
      <c r="D10717" s="944"/>
    </row>
    <row r="10718" spans="2:4">
      <c r="B10718" s="944"/>
      <c r="C10718" s="944"/>
      <c r="D10718" s="944"/>
    </row>
    <row r="10719" spans="2:4">
      <c r="B10719" s="944"/>
      <c r="C10719" s="944"/>
      <c r="D10719" s="944"/>
    </row>
    <row r="10720" spans="2:4">
      <c r="B10720" s="944"/>
      <c r="C10720" s="944"/>
      <c r="D10720" s="944"/>
    </row>
    <row r="10721" spans="2:4">
      <c r="B10721" s="944"/>
      <c r="C10721" s="944"/>
      <c r="D10721" s="944"/>
    </row>
    <row r="10722" spans="2:4">
      <c r="B10722" s="944"/>
      <c r="C10722" s="944"/>
      <c r="D10722" s="944"/>
    </row>
    <row r="10723" spans="2:4">
      <c r="B10723" s="944"/>
      <c r="C10723" s="944"/>
      <c r="D10723" s="944"/>
    </row>
    <row r="10724" spans="2:4">
      <c r="B10724" s="944"/>
      <c r="C10724" s="944"/>
      <c r="D10724" s="944"/>
    </row>
    <row r="10725" spans="2:4">
      <c r="B10725" s="944"/>
      <c r="C10725" s="944"/>
      <c r="D10725" s="944"/>
    </row>
    <row r="10726" spans="2:4">
      <c r="B10726" s="944"/>
      <c r="C10726" s="944"/>
      <c r="D10726" s="944"/>
    </row>
    <row r="10727" spans="2:4">
      <c r="B10727" s="944"/>
      <c r="C10727" s="944"/>
      <c r="D10727" s="944"/>
    </row>
    <row r="10728" spans="2:4">
      <c r="B10728" s="944"/>
      <c r="C10728" s="944"/>
      <c r="D10728" s="944"/>
    </row>
    <row r="10729" spans="2:4">
      <c r="B10729" s="944"/>
      <c r="C10729" s="944"/>
      <c r="D10729" s="944"/>
    </row>
    <row r="10730" spans="2:4">
      <c r="B10730" s="944"/>
      <c r="C10730" s="944"/>
      <c r="D10730" s="944"/>
    </row>
    <row r="10731" spans="2:4">
      <c r="B10731" s="944"/>
      <c r="C10731" s="944"/>
      <c r="D10731" s="944"/>
    </row>
    <row r="10732" spans="2:4">
      <c r="B10732" s="944"/>
      <c r="C10732" s="944"/>
      <c r="D10732" s="944"/>
    </row>
    <row r="10733" spans="2:4">
      <c r="B10733" s="944"/>
      <c r="C10733" s="944"/>
      <c r="D10733" s="944"/>
    </row>
    <row r="10734" spans="2:4">
      <c r="B10734" s="944"/>
      <c r="C10734" s="944"/>
      <c r="D10734" s="944"/>
    </row>
    <row r="10735" spans="2:4">
      <c r="B10735" s="944"/>
      <c r="C10735" s="944"/>
      <c r="D10735" s="944"/>
    </row>
    <row r="10736" spans="2:4">
      <c r="B10736" s="944"/>
      <c r="C10736" s="944"/>
      <c r="D10736" s="944"/>
    </row>
    <row r="10737" spans="2:4">
      <c r="B10737" s="944"/>
      <c r="C10737" s="944"/>
      <c r="D10737" s="944"/>
    </row>
    <row r="10738" spans="2:4">
      <c r="B10738" s="944"/>
      <c r="C10738" s="944"/>
      <c r="D10738" s="944"/>
    </row>
    <row r="10739" spans="2:4">
      <c r="B10739" s="944"/>
      <c r="C10739" s="944"/>
      <c r="D10739" s="944"/>
    </row>
    <row r="10740" spans="2:4">
      <c r="B10740" s="944"/>
      <c r="C10740" s="944"/>
      <c r="D10740" s="944"/>
    </row>
    <row r="10741" spans="2:4">
      <c r="B10741" s="944"/>
      <c r="C10741" s="944"/>
      <c r="D10741" s="944"/>
    </row>
    <row r="10742" spans="2:4">
      <c r="B10742" s="944"/>
      <c r="C10742" s="944"/>
      <c r="D10742" s="944"/>
    </row>
    <row r="10743" spans="2:4">
      <c r="B10743" s="944"/>
      <c r="C10743" s="944"/>
      <c r="D10743" s="944"/>
    </row>
    <row r="10744" spans="2:4">
      <c r="B10744" s="944"/>
      <c r="C10744" s="944"/>
      <c r="D10744" s="944"/>
    </row>
    <row r="10745" spans="2:4">
      <c r="B10745" s="944"/>
      <c r="C10745" s="944"/>
      <c r="D10745" s="944"/>
    </row>
    <row r="10746" spans="2:4">
      <c r="B10746" s="944"/>
      <c r="C10746" s="944"/>
      <c r="D10746" s="944"/>
    </row>
    <row r="10747" spans="2:4">
      <c r="B10747" s="944"/>
      <c r="C10747" s="944"/>
      <c r="D10747" s="944"/>
    </row>
    <row r="10748" spans="2:4">
      <c r="B10748" s="944"/>
      <c r="C10748" s="944"/>
      <c r="D10748" s="944"/>
    </row>
    <row r="10749" spans="2:4">
      <c r="B10749" s="944"/>
      <c r="C10749" s="944"/>
      <c r="D10749" s="944"/>
    </row>
    <row r="10750" spans="2:4">
      <c r="B10750" s="944"/>
      <c r="C10750" s="944"/>
      <c r="D10750" s="944"/>
    </row>
    <row r="10751" spans="2:4">
      <c r="B10751" s="944"/>
      <c r="C10751" s="944"/>
      <c r="D10751" s="944"/>
    </row>
    <row r="10752" spans="2:4">
      <c r="B10752" s="944"/>
      <c r="C10752" s="944"/>
      <c r="D10752" s="944"/>
    </row>
    <row r="10753" spans="2:4">
      <c r="B10753" s="944"/>
      <c r="C10753" s="944"/>
      <c r="D10753" s="944"/>
    </row>
    <row r="10754" spans="2:4">
      <c r="B10754" s="944"/>
      <c r="C10754" s="944"/>
      <c r="D10754" s="944"/>
    </row>
    <row r="10755" spans="2:4">
      <c r="B10755" s="944"/>
      <c r="C10755" s="944"/>
      <c r="D10755" s="944"/>
    </row>
    <row r="10756" spans="2:4">
      <c r="B10756" s="944"/>
      <c r="C10756" s="944"/>
      <c r="D10756" s="944"/>
    </row>
    <row r="10757" spans="2:4">
      <c r="B10757" s="944"/>
      <c r="C10757" s="944"/>
      <c r="D10757" s="944"/>
    </row>
    <row r="10758" spans="2:4">
      <c r="B10758" s="944"/>
      <c r="C10758" s="944"/>
      <c r="D10758" s="944"/>
    </row>
    <row r="10759" spans="2:4">
      <c r="B10759" s="944"/>
      <c r="C10759" s="944"/>
      <c r="D10759" s="944"/>
    </row>
    <row r="10760" spans="2:4">
      <c r="B10760" s="944"/>
      <c r="C10760" s="944"/>
      <c r="D10760" s="944"/>
    </row>
    <row r="10761" spans="2:4">
      <c r="B10761" s="944"/>
      <c r="C10761" s="944"/>
      <c r="D10761" s="944"/>
    </row>
    <row r="10762" spans="2:4">
      <c r="B10762" s="944"/>
      <c r="C10762" s="944"/>
      <c r="D10762" s="944"/>
    </row>
    <row r="10763" spans="2:4">
      <c r="B10763" s="944"/>
      <c r="C10763" s="944"/>
      <c r="D10763" s="944"/>
    </row>
    <row r="10764" spans="2:4">
      <c r="B10764" s="944"/>
      <c r="C10764" s="944"/>
      <c r="D10764" s="944"/>
    </row>
    <row r="10765" spans="2:4">
      <c r="B10765" s="944"/>
      <c r="C10765" s="944"/>
      <c r="D10765" s="944"/>
    </row>
    <row r="10766" spans="2:4">
      <c r="B10766" s="944"/>
      <c r="C10766" s="944"/>
      <c r="D10766" s="944"/>
    </row>
    <row r="10767" spans="2:4">
      <c r="B10767" s="944"/>
      <c r="C10767" s="944"/>
      <c r="D10767" s="944"/>
    </row>
    <row r="10768" spans="2:4">
      <c r="B10768" s="944"/>
      <c r="C10768" s="944"/>
      <c r="D10768" s="944"/>
    </row>
    <row r="10769" spans="2:4">
      <c r="B10769" s="944"/>
      <c r="C10769" s="944"/>
      <c r="D10769" s="944"/>
    </row>
    <row r="10770" spans="2:4">
      <c r="B10770" s="944"/>
      <c r="C10770" s="944"/>
      <c r="D10770" s="944"/>
    </row>
    <row r="10771" spans="2:4">
      <c r="B10771" s="944"/>
      <c r="C10771" s="944"/>
      <c r="D10771" s="944"/>
    </row>
    <row r="10772" spans="2:4">
      <c r="B10772" s="944"/>
      <c r="C10772" s="944"/>
      <c r="D10772" s="944"/>
    </row>
    <row r="10773" spans="2:4">
      <c r="B10773" s="944"/>
      <c r="C10773" s="944"/>
      <c r="D10773" s="944"/>
    </row>
    <row r="10774" spans="2:4">
      <c r="B10774" s="944"/>
      <c r="C10774" s="944"/>
      <c r="D10774" s="944"/>
    </row>
    <row r="10775" spans="2:4">
      <c r="B10775" s="944"/>
      <c r="C10775" s="944"/>
      <c r="D10775" s="944"/>
    </row>
    <row r="10776" spans="2:4">
      <c r="B10776" s="944"/>
      <c r="C10776" s="944"/>
      <c r="D10776" s="944"/>
    </row>
    <row r="10777" spans="2:4">
      <c r="B10777" s="944"/>
      <c r="C10777" s="944"/>
      <c r="D10777" s="944"/>
    </row>
    <row r="10778" spans="2:4">
      <c r="B10778" s="944"/>
      <c r="C10778" s="944"/>
      <c r="D10778" s="944"/>
    </row>
    <row r="10779" spans="2:4">
      <c r="B10779" s="944"/>
      <c r="C10779" s="944"/>
      <c r="D10779" s="944"/>
    </row>
    <row r="10780" spans="2:4">
      <c r="B10780" s="944"/>
      <c r="C10780" s="944"/>
      <c r="D10780" s="944"/>
    </row>
    <row r="10781" spans="2:4">
      <c r="B10781" s="944"/>
      <c r="C10781" s="944"/>
      <c r="D10781" s="944"/>
    </row>
    <row r="10782" spans="2:4">
      <c r="B10782" s="944"/>
      <c r="C10782" s="944"/>
      <c r="D10782" s="944"/>
    </row>
    <row r="10783" spans="2:4">
      <c r="B10783" s="944"/>
      <c r="C10783" s="944"/>
      <c r="D10783" s="944"/>
    </row>
    <row r="10784" spans="2:4">
      <c r="B10784" s="944"/>
      <c r="C10784" s="944"/>
      <c r="D10784" s="944"/>
    </row>
    <row r="10785" spans="2:4">
      <c r="B10785" s="944"/>
      <c r="C10785" s="944"/>
      <c r="D10785" s="944"/>
    </row>
    <row r="10786" spans="2:4">
      <c r="B10786" s="944"/>
      <c r="C10786" s="944"/>
      <c r="D10786" s="944"/>
    </row>
    <row r="10787" spans="2:4">
      <c r="B10787" s="944"/>
      <c r="C10787" s="944"/>
      <c r="D10787" s="944"/>
    </row>
    <row r="10788" spans="2:4">
      <c r="B10788" s="944"/>
      <c r="C10788" s="944"/>
      <c r="D10788" s="944"/>
    </row>
    <row r="10789" spans="2:4">
      <c r="B10789" s="944"/>
      <c r="C10789" s="944"/>
      <c r="D10789" s="944"/>
    </row>
    <row r="10790" spans="2:4">
      <c r="B10790" s="944"/>
      <c r="C10790" s="944"/>
      <c r="D10790" s="944"/>
    </row>
    <row r="10791" spans="2:4">
      <c r="B10791" s="944"/>
      <c r="C10791" s="944"/>
      <c r="D10791" s="944"/>
    </row>
    <row r="10792" spans="2:4">
      <c r="B10792" s="944"/>
      <c r="C10792" s="944"/>
      <c r="D10792" s="944"/>
    </row>
    <row r="10793" spans="2:4">
      <c r="B10793" s="944"/>
      <c r="C10793" s="944"/>
      <c r="D10793" s="944"/>
    </row>
    <row r="10794" spans="2:4">
      <c r="B10794" s="944"/>
      <c r="C10794" s="944"/>
      <c r="D10794" s="944"/>
    </row>
    <row r="10795" spans="2:4">
      <c r="B10795" s="944"/>
      <c r="C10795" s="944"/>
      <c r="D10795" s="944"/>
    </row>
    <row r="10796" spans="2:4">
      <c r="B10796" s="944"/>
      <c r="C10796" s="944"/>
      <c r="D10796" s="944"/>
    </row>
    <row r="10797" spans="2:4">
      <c r="B10797" s="944"/>
      <c r="C10797" s="944"/>
      <c r="D10797" s="944"/>
    </row>
    <row r="10798" spans="2:4">
      <c r="B10798" s="944"/>
      <c r="C10798" s="944"/>
      <c r="D10798" s="944"/>
    </row>
    <row r="10799" spans="2:4">
      <c r="B10799" s="944"/>
      <c r="C10799" s="944"/>
      <c r="D10799" s="944"/>
    </row>
    <row r="10800" spans="2:4">
      <c r="B10800" s="944"/>
      <c r="C10800" s="944"/>
      <c r="D10800" s="944"/>
    </row>
    <row r="10801" spans="2:4">
      <c r="B10801" s="944"/>
      <c r="C10801" s="944"/>
      <c r="D10801" s="944"/>
    </row>
    <row r="10802" spans="2:4">
      <c r="B10802" s="944"/>
      <c r="C10802" s="944"/>
      <c r="D10802" s="944"/>
    </row>
    <row r="10803" spans="2:4">
      <c r="B10803" s="944"/>
      <c r="C10803" s="944"/>
      <c r="D10803" s="944"/>
    </row>
    <row r="10804" spans="2:4">
      <c r="B10804" s="944"/>
      <c r="C10804" s="944"/>
      <c r="D10804" s="944"/>
    </row>
    <row r="10805" spans="2:4">
      <c r="B10805" s="944"/>
      <c r="C10805" s="944"/>
      <c r="D10805" s="944"/>
    </row>
    <row r="10806" spans="2:4">
      <c r="B10806" s="944"/>
      <c r="C10806" s="944"/>
      <c r="D10806" s="944"/>
    </row>
    <row r="10807" spans="2:4">
      <c r="B10807" s="944"/>
      <c r="C10807" s="944"/>
      <c r="D10807" s="944"/>
    </row>
    <row r="10808" spans="2:4">
      <c r="B10808" s="944"/>
      <c r="C10808" s="944"/>
      <c r="D10808" s="944"/>
    </row>
    <row r="10809" spans="2:4">
      <c r="B10809" s="944"/>
      <c r="C10809" s="944"/>
      <c r="D10809" s="944"/>
    </row>
    <row r="10810" spans="2:4">
      <c r="B10810" s="944"/>
      <c r="C10810" s="944"/>
      <c r="D10810" s="944"/>
    </row>
    <row r="10811" spans="2:4">
      <c r="B10811" s="944"/>
      <c r="C10811" s="944"/>
      <c r="D10811" s="944"/>
    </row>
    <row r="10812" spans="2:4">
      <c r="B10812" s="944"/>
      <c r="C10812" s="944"/>
      <c r="D10812" s="944"/>
    </row>
    <row r="10813" spans="2:4">
      <c r="B10813" s="944"/>
      <c r="C10813" s="944"/>
      <c r="D10813" s="944"/>
    </row>
    <row r="10814" spans="2:4">
      <c r="B10814" s="944"/>
      <c r="C10814" s="944"/>
      <c r="D10814" s="944"/>
    </row>
    <row r="10815" spans="2:4">
      <c r="B10815" s="944"/>
      <c r="C10815" s="944"/>
      <c r="D10815" s="944"/>
    </row>
    <row r="10816" spans="2:4">
      <c r="B10816" s="944"/>
      <c r="C10816" s="944"/>
      <c r="D10816" s="944"/>
    </row>
    <row r="10817" spans="2:4">
      <c r="B10817" s="944"/>
      <c r="C10817" s="944"/>
      <c r="D10817" s="944"/>
    </row>
    <row r="10818" spans="2:4">
      <c r="B10818" s="944"/>
      <c r="C10818" s="944"/>
      <c r="D10818" s="944"/>
    </row>
    <row r="10819" spans="2:4">
      <c r="B10819" s="944"/>
      <c r="C10819" s="944"/>
      <c r="D10819" s="944"/>
    </row>
    <row r="10820" spans="2:4">
      <c r="B10820" s="944"/>
      <c r="C10820" s="944"/>
      <c r="D10820" s="944"/>
    </row>
    <row r="10821" spans="2:4">
      <c r="B10821" s="944"/>
      <c r="C10821" s="944"/>
      <c r="D10821" s="944"/>
    </row>
    <row r="10822" spans="2:4">
      <c r="B10822" s="944"/>
      <c r="C10822" s="944"/>
      <c r="D10822" s="944"/>
    </row>
    <row r="10823" spans="2:4">
      <c r="B10823" s="944"/>
      <c r="C10823" s="944"/>
      <c r="D10823" s="944"/>
    </row>
    <row r="10824" spans="2:4">
      <c r="B10824" s="944"/>
      <c r="C10824" s="944"/>
      <c r="D10824" s="944"/>
    </row>
    <row r="10825" spans="2:4">
      <c r="B10825" s="944"/>
      <c r="C10825" s="944"/>
      <c r="D10825" s="944"/>
    </row>
    <row r="10826" spans="2:4">
      <c r="B10826" s="944"/>
      <c r="C10826" s="944"/>
      <c r="D10826" s="944"/>
    </row>
    <row r="10827" spans="2:4">
      <c r="B10827" s="944"/>
      <c r="C10827" s="944"/>
      <c r="D10827" s="944"/>
    </row>
    <row r="10828" spans="2:4">
      <c r="B10828" s="944"/>
      <c r="C10828" s="944"/>
      <c r="D10828" s="944"/>
    </row>
    <row r="10829" spans="2:4">
      <c r="B10829" s="944"/>
      <c r="C10829" s="944"/>
      <c r="D10829" s="944"/>
    </row>
    <row r="10830" spans="2:4">
      <c r="B10830" s="944"/>
      <c r="C10830" s="944"/>
      <c r="D10830" s="944"/>
    </row>
    <row r="10831" spans="2:4">
      <c r="B10831" s="944"/>
      <c r="C10831" s="944"/>
      <c r="D10831" s="944"/>
    </row>
    <row r="10832" spans="2:4">
      <c r="B10832" s="944"/>
      <c r="C10832" s="944"/>
      <c r="D10832" s="944"/>
    </row>
    <row r="10833" spans="2:4">
      <c r="B10833" s="944"/>
      <c r="C10833" s="944"/>
      <c r="D10833" s="944"/>
    </row>
    <row r="10834" spans="2:4">
      <c r="B10834" s="944"/>
      <c r="C10834" s="944"/>
      <c r="D10834" s="944"/>
    </row>
    <row r="10835" spans="2:4">
      <c r="B10835" s="944"/>
      <c r="C10835" s="944"/>
      <c r="D10835" s="944"/>
    </row>
    <row r="10836" spans="2:4">
      <c r="B10836" s="944"/>
      <c r="C10836" s="944"/>
      <c r="D10836" s="944"/>
    </row>
    <row r="10837" spans="2:4">
      <c r="B10837" s="944"/>
      <c r="C10837" s="944"/>
      <c r="D10837" s="944"/>
    </row>
    <row r="10838" spans="2:4">
      <c r="B10838" s="944"/>
      <c r="C10838" s="944"/>
      <c r="D10838" s="944"/>
    </row>
    <row r="10839" spans="2:4">
      <c r="B10839" s="944"/>
      <c r="C10839" s="944"/>
      <c r="D10839" s="944"/>
    </row>
    <row r="10840" spans="2:4">
      <c r="B10840" s="944"/>
      <c r="C10840" s="944"/>
      <c r="D10840" s="944"/>
    </row>
    <row r="10841" spans="2:4">
      <c r="B10841" s="944"/>
      <c r="C10841" s="944"/>
      <c r="D10841" s="944"/>
    </row>
    <row r="10842" spans="2:4">
      <c r="B10842" s="944"/>
      <c r="C10842" s="944"/>
      <c r="D10842" s="944"/>
    </row>
    <row r="10843" spans="2:4">
      <c r="B10843" s="944"/>
      <c r="C10843" s="944"/>
      <c r="D10843" s="944"/>
    </row>
    <row r="10844" spans="2:4">
      <c r="B10844" s="944"/>
      <c r="C10844" s="944"/>
      <c r="D10844" s="944"/>
    </row>
    <row r="10845" spans="2:4">
      <c r="B10845" s="944"/>
      <c r="C10845" s="944"/>
      <c r="D10845" s="944"/>
    </row>
    <row r="10846" spans="2:4">
      <c r="B10846" s="944"/>
      <c r="C10846" s="944"/>
      <c r="D10846" s="944"/>
    </row>
    <row r="10847" spans="2:4">
      <c r="B10847" s="944"/>
      <c r="C10847" s="944"/>
      <c r="D10847" s="944"/>
    </row>
    <row r="10848" spans="2:4">
      <c r="B10848" s="944"/>
      <c r="C10848" s="944"/>
      <c r="D10848" s="944"/>
    </row>
    <row r="10849" spans="2:4">
      <c r="B10849" s="944"/>
      <c r="C10849" s="944"/>
      <c r="D10849" s="944"/>
    </row>
    <row r="10850" spans="2:4">
      <c r="B10850" s="944"/>
      <c r="C10850" s="944"/>
      <c r="D10850" s="944"/>
    </row>
    <row r="10851" spans="2:4">
      <c r="B10851" s="944"/>
      <c r="C10851" s="944"/>
      <c r="D10851" s="944"/>
    </row>
    <row r="10852" spans="2:4">
      <c r="B10852" s="944"/>
      <c r="C10852" s="944"/>
      <c r="D10852" s="944"/>
    </row>
    <row r="10853" spans="2:4">
      <c r="B10853" s="944"/>
      <c r="C10853" s="944"/>
      <c r="D10853" s="944"/>
    </row>
    <row r="10854" spans="2:4">
      <c r="B10854" s="944"/>
      <c r="C10854" s="944"/>
      <c r="D10854" s="944"/>
    </row>
    <row r="10855" spans="2:4">
      <c r="B10855" s="944"/>
      <c r="C10855" s="944"/>
      <c r="D10855" s="944"/>
    </row>
    <row r="10856" spans="2:4">
      <c r="B10856" s="944"/>
      <c r="C10856" s="944"/>
      <c r="D10856" s="944"/>
    </row>
    <row r="10857" spans="2:4">
      <c r="B10857" s="944"/>
      <c r="C10857" s="944"/>
      <c r="D10857" s="944"/>
    </row>
    <row r="10858" spans="2:4">
      <c r="B10858" s="944"/>
      <c r="C10858" s="944"/>
      <c r="D10858" s="944"/>
    </row>
    <row r="10859" spans="2:4">
      <c r="B10859" s="944"/>
      <c r="C10859" s="944"/>
      <c r="D10859" s="944"/>
    </row>
    <row r="10860" spans="2:4">
      <c r="B10860" s="944"/>
      <c r="C10860" s="944"/>
      <c r="D10860" s="944"/>
    </row>
    <row r="10861" spans="2:4">
      <c r="B10861" s="944"/>
      <c r="C10861" s="944"/>
      <c r="D10861" s="944"/>
    </row>
    <row r="10862" spans="2:4">
      <c r="B10862" s="944"/>
      <c r="C10862" s="944"/>
      <c r="D10862" s="944"/>
    </row>
    <row r="10863" spans="2:4">
      <c r="B10863" s="944"/>
      <c r="C10863" s="944"/>
      <c r="D10863" s="944"/>
    </row>
    <row r="10864" spans="2:4">
      <c r="B10864" s="944"/>
      <c r="C10864" s="944"/>
      <c r="D10864" s="944"/>
    </row>
    <row r="10865" spans="2:4">
      <c r="B10865" s="944"/>
      <c r="C10865" s="944"/>
      <c r="D10865" s="944"/>
    </row>
    <row r="10866" spans="2:4">
      <c r="B10866" s="944"/>
      <c r="C10866" s="944"/>
      <c r="D10866" s="944"/>
    </row>
    <row r="10867" spans="2:4">
      <c r="B10867" s="944"/>
      <c r="C10867" s="944"/>
      <c r="D10867" s="944"/>
    </row>
    <row r="10868" spans="2:4">
      <c r="B10868" s="944"/>
      <c r="C10868" s="944"/>
      <c r="D10868" s="944"/>
    </row>
    <row r="10869" spans="2:4">
      <c r="B10869" s="944"/>
      <c r="C10869" s="944"/>
      <c r="D10869" s="944"/>
    </row>
    <row r="10870" spans="2:4">
      <c r="B10870" s="944"/>
      <c r="C10870" s="944"/>
      <c r="D10870" s="944"/>
    </row>
    <row r="10871" spans="2:4">
      <c r="B10871" s="944"/>
      <c r="C10871" s="944"/>
      <c r="D10871" s="944"/>
    </row>
    <row r="10872" spans="2:4">
      <c r="B10872" s="944"/>
      <c r="C10872" s="944"/>
      <c r="D10872" s="944"/>
    </row>
    <row r="10873" spans="2:4">
      <c r="B10873" s="944"/>
      <c r="C10873" s="944"/>
      <c r="D10873" s="944"/>
    </row>
    <row r="10874" spans="2:4">
      <c r="B10874" s="944"/>
      <c r="C10874" s="944"/>
      <c r="D10874" s="944"/>
    </row>
    <row r="10875" spans="2:4">
      <c r="B10875" s="944"/>
      <c r="C10875" s="944"/>
      <c r="D10875" s="944"/>
    </row>
    <row r="10876" spans="2:4">
      <c r="B10876" s="944"/>
      <c r="C10876" s="944"/>
      <c r="D10876" s="944"/>
    </row>
    <row r="10877" spans="2:4">
      <c r="B10877" s="944"/>
      <c r="C10877" s="944"/>
      <c r="D10877" s="944"/>
    </row>
    <row r="10878" spans="2:4">
      <c r="B10878" s="944"/>
      <c r="C10878" s="944"/>
      <c r="D10878" s="944"/>
    </row>
    <row r="10879" spans="2:4">
      <c r="B10879" s="944"/>
      <c r="C10879" s="944"/>
      <c r="D10879" s="944"/>
    </row>
    <row r="10880" spans="2:4">
      <c r="B10880" s="944"/>
      <c r="C10880" s="944"/>
      <c r="D10880" s="944"/>
    </row>
    <row r="10881" spans="2:4">
      <c r="B10881" s="944"/>
      <c r="C10881" s="944"/>
      <c r="D10881" s="944"/>
    </row>
    <row r="10882" spans="2:4">
      <c r="B10882" s="944"/>
      <c r="C10882" s="944"/>
      <c r="D10882" s="944"/>
    </row>
    <row r="10883" spans="2:4">
      <c r="B10883" s="944"/>
      <c r="C10883" s="944"/>
      <c r="D10883" s="944"/>
    </row>
    <row r="10884" spans="2:4">
      <c r="B10884" s="944"/>
      <c r="C10884" s="944"/>
      <c r="D10884" s="944"/>
    </row>
    <row r="10885" spans="2:4">
      <c r="B10885" s="944"/>
      <c r="C10885" s="944"/>
      <c r="D10885" s="944"/>
    </row>
    <row r="10886" spans="2:4">
      <c r="B10886" s="944"/>
      <c r="C10886" s="944"/>
      <c r="D10886" s="944"/>
    </row>
    <row r="10887" spans="2:4">
      <c r="B10887" s="944"/>
      <c r="C10887" s="944"/>
      <c r="D10887" s="944"/>
    </row>
    <row r="10888" spans="2:4">
      <c r="B10888" s="944"/>
      <c r="C10888" s="944"/>
      <c r="D10888" s="944"/>
    </row>
    <row r="10889" spans="2:4">
      <c r="B10889" s="944"/>
      <c r="C10889" s="944"/>
      <c r="D10889" s="944"/>
    </row>
    <row r="10890" spans="2:4">
      <c r="B10890" s="944"/>
      <c r="C10890" s="944"/>
      <c r="D10890" s="944"/>
    </row>
    <row r="10891" spans="2:4">
      <c r="B10891" s="944"/>
      <c r="C10891" s="944"/>
      <c r="D10891" s="944"/>
    </row>
    <row r="10892" spans="2:4">
      <c r="B10892" s="944"/>
      <c r="C10892" s="944"/>
      <c r="D10892" s="944"/>
    </row>
    <row r="10893" spans="2:4">
      <c r="B10893" s="944"/>
      <c r="C10893" s="944"/>
      <c r="D10893" s="944"/>
    </row>
    <row r="10894" spans="2:4">
      <c r="B10894" s="944"/>
      <c r="C10894" s="944"/>
      <c r="D10894" s="944"/>
    </row>
    <row r="10895" spans="2:4">
      <c r="B10895" s="944"/>
      <c r="C10895" s="944"/>
      <c r="D10895" s="944"/>
    </row>
    <row r="10896" spans="2:4">
      <c r="B10896" s="944"/>
      <c r="C10896" s="944"/>
      <c r="D10896" s="944"/>
    </row>
    <row r="10897" spans="2:4">
      <c r="B10897" s="944"/>
      <c r="C10897" s="944"/>
      <c r="D10897" s="944"/>
    </row>
    <row r="10898" spans="2:4">
      <c r="B10898" s="944"/>
      <c r="C10898" s="944"/>
      <c r="D10898" s="944"/>
    </row>
    <row r="10899" spans="2:4">
      <c r="B10899" s="944"/>
      <c r="C10899" s="944"/>
      <c r="D10899" s="944"/>
    </row>
    <row r="10900" spans="2:4">
      <c r="B10900" s="944"/>
      <c r="C10900" s="944"/>
      <c r="D10900" s="944"/>
    </row>
    <row r="10901" spans="2:4">
      <c r="B10901" s="944"/>
      <c r="C10901" s="944"/>
      <c r="D10901" s="944"/>
    </row>
    <row r="10902" spans="2:4">
      <c r="B10902" s="944"/>
      <c r="C10902" s="944"/>
      <c r="D10902" s="944"/>
    </row>
    <row r="10903" spans="2:4">
      <c r="B10903" s="944"/>
      <c r="C10903" s="944"/>
      <c r="D10903" s="944"/>
    </row>
    <row r="10904" spans="2:4">
      <c r="B10904" s="944"/>
      <c r="C10904" s="944"/>
      <c r="D10904" s="944"/>
    </row>
    <row r="10905" spans="2:4">
      <c r="B10905" s="944"/>
      <c r="C10905" s="944"/>
      <c r="D10905" s="944"/>
    </row>
    <row r="10906" spans="2:4">
      <c r="B10906" s="944"/>
      <c r="C10906" s="944"/>
      <c r="D10906" s="944"/>
    </row>
    <row r="10907" spans="2:4">
      <c r="B10907" s="944"/>
      <c r="C10907" s="944"/>
      <c r="D10907" s="944"/>
    </row>
    <row r="10908" spans="2:4">
      <c r="B10908" s="944"/>
      <c r="C10908" s="944"/>
      <c r="D10908" s="944"/>
    </row>
    <row r="10909" spans="2:4">
      <c r="B10909" s="944"/>
      <c r="C10909" s="944"/>
      <c r="D10909" s="944"/>
    </row>
    <row r="10910" spans="2:4">
      <c r="B10910" s="944"/>
      <c r="C10910" s="944"/>
      <c r="D10910" s="944"/>
    </row>
    <row r="10911" spans="2:4">
      <c r="B10911" s="944"/>
      <c r="C10911" s="944"/>
      <c r="D10911" s="944"/>
    </row>
    <row r="10912" spans="2:4">
      <c r="B10912" s="944"/>
      <c r="C10912" s="944"/>
      <c r="D10912" s="944"/>
    </row>
    <row r="10913" spans="2:4">
      <c r="B10913" s="944"/>
      <c r="C10913" s="944"/>
      <c r="D10913" s="944"/>
    </row>
    <row r="10914" spans="2:4">
      <c r="B10914" s="944"/>
      <c r="C10914" s="944"/>
      <c r="D10914" s="944"/>
    </row>
    <row r="10915" spans="2:4">
      <c r="B10915" s="944"/>
      <c r="C10915" s="944"/>
      <c r="D10915" s="944"/>
    </row>
    <row r="10916" spans="2:4">
      <c r="B10916" s="944"/>
      <c r="C10916" s="944"/>
      <c r="D10916" s="944"/>
    </row>
    <row r="10917" spans="2:4">
      <c r="B10917" s="944"/>
      <c r="C10917" s="944"/>
      <c r="D10917" s="944"/>
    </row>
    <row r="10918" spans="2:4">
      <c r="B10918" s="944"/>
      <c r="C10918" s="944"/>
      <c r="D10918" s="944"/>
    </row>
    <row r="10919" spans="2:4">
      <c r="B10919" s="944"/>
      <c r="C10919" s="944"/>
      <c r="D10919" s="944"/>
    </row>
    <row r="10920" spans="2:4">
      <c r="B10920" s="944"/>
      <c r="C10920" s="944"/>
      <c r="D10920" s="944"/>
    </row>
    <row r="10921" spans="2:4">
      <c r="B10921" s="944"/>
      <c r="C10921" s="944"/>
      <c r="D10921" s="944"/>
    </row>
    <row r="10922" spans="2:4">
      <c r="B10922" s="944"/>
      <c r="C10922" s="944"/>
      <c r="D10922" s="944"/>
    </row>
    <row r="10923" spans="2:4">
      <c r="B10923" s="944"/>
      <c r="C10923" s="944"/>
      <c r="D10923" s="944"/>
    </row>
    <row r="10924" spans="2:4">
      <c r="B10924" s="944"/>
      <c r="C10924" s="944"/>
      <c r="D10924" s="944"/>
    </row>
    <row r="10925" spans="2:4">
      <c r="B10925" s="944"/>
      <c r="C10925" s="944"/>
      <c r="D10925" s="944"/>
    </row>
    <row r="10926" spans="2:4">
      <c r="B10926" s="944"/>
      <c r="C10926" s="944"/>
      <c r="D10926" s="944"/>
    </row>
    <row r="10927" spans="2:4">
      <c r="B10927" s="944"/>
      <c r="C10927" s="944"/>
      <c r="D10927" s="944"/>
    </row>
    <row r="10928" spans="2:4">
      <c r="B10928" s="944"/>
      <c r="C10928" s="944"/>
      <c r="D10928" s="944"/>
    </row>
    <row r="10929" spans="2:4">
      <c r="B10929" s="944"/>
      <c r="C10929" s="944"/>
      <c r="D10929" s="944"/>
    </row>
    <row r="10930" spans="2:4">
      <c r="B10930" s="944"/>
      <c r="C10930" s="944"/>
      <c r="D10930" s="944"/>
    </row>
    <row r="10931" spans="2:4">
      <c r="B10931" s="944"/>
      <c r="C10931" s="944"/>
      <c r="D10931" s="944"/>
    </row>
    <row r="10932" spans="2:4">
      <c r="B10932" s="944"/>
      <c r="C10932" s="944"/>
      <c r="D10932" s="944"/>
    </row>
    <row r="10933" spans="2:4">
      <c r="B10933" s="944"/>
      <c r="C10933" s="944"/>
      <c r="D10933" s="944"/>
    </row>
    <row r="10934" spans="2:4">
      <c r="B10934" s="944"/>
      <c r="C10934" s="944"/>
      <c r="D10934" s="944"/>
    </row>
    <row r="10935" spans="2:4">
      <c r="B10935" s="944"/>
      <c r="C10935" s="944"/>
      <c r="D10935" s="944"/>
    </row>
    <row r="10936" spans="2:4">
      <c r="B10936" s="944"/>
      <c r="C10936" s="944"/>
      <c r="D10936" s="944"/>
    </row>
    <row r="10937" spans="2:4">
      <c r="B10937" s="944"/>
      <c r="C10937" s="944"/>
      <c r="D10937" s="944"/>
    </row>
    <row r="10938" spans="2:4">
      <c r="B10938" s="944"/>
      <c r="C10938" s="944"/>
      <c r="D10938" s="944"/>
    </row>
    <row r="10939" spans="2:4">
      <c r="B10939" s="944"/>
      <c r="C10939" s="944"/>
      <c r="D10939" s="944"/>
    </row>
    <row r="10940" spans="2:4">
      <c r="B10940" s="944"/>
      <c r="C10940" s="944"/>
      <c r="D10940" s="944"/>
    </row>
    <row r="10941" spans="2:4">
      <c r="B10941" s="944"/>
      <c r="C10941" s="944"/>
      <c r="D10941" s="944"/>
    </row>
    <row r="10942" spans="2:4">
      <c r="B10942" s="944"/>
      <c r="C10942" s="944"/>
      <c r="D10942" s="944"/>
    </row>
    <row r="10943" spans="2:4" ht="12.75" customHeight="1">
      <c r="B10943" s="944"/>
      <c r="C10943" s="944"/>
      <c r="D10943" s="944"/>
    </row>
    <row r="10944" spans="2:4" ht="12.75" customHeight="1">
      <c r="B10944" s="944"/>
      <c r="C10944" s="944"/>
      <c r="D10944" s="944"/>
    </row>
    <row r="10945" spans="2:4" ht="12.75" customHeight="1">
      <c r="B10945" s="944"/>
      <c r="C10945" s="944"/>
      <c r="D10945" s="944"/>
    </row>
    <row r="10946" spans="2:4" ht="12.75" customHeight="1">
      <c r="B10946" s="944"/>
      <c r="C10946" s="944"/>
      <c r="D10946" s="944"/>
    </row>
    <row r="10947" spans="2:4" ht="12.75" customHeight="1">
      <c r="B10947" s="944"/>
      <c r="C10947" s="944"/>
      <c r="D10947" s="944"/>
    </row>
    <row r="10948" spans="2:4" ht="12.75" customHeight="1">
      <c r="B10948" s="944"/>
      <c r="C10948" s="944"/>
      <c r="D10948" s="944"/>
    </row>
    <row r="10949" spans="2:4" ht="12.75" customHeight="1">
      <c r="B10949" s="944"/>
      <c r="C10949" s="944"/>
      <c r="D10949" s="944"/>
    </row>
    <row r="10950" spans="2:4" ht="12.75" customHeight="1">
      <c r="B10950" s="944"/>
      <c r="C10950" s="944"/>
      <c r="D10950" s="944"/>
    </row>
    <row r="10951" spans="2:4" ht="12.75" customHeight="1">
      <c r="B10951" s="944"/>
      <c r="C10951" s="944"/>
      <c r="D10951" s="944"/>
    </row>
    <row r="10952" spans="2:4" ht="12.75" customHeight="1">
      <c r="B10952" s="944"/>
      <c r="C10952" s="944"/>
      <c r="D10952" s="944"/>
    </row>
    <row r="10953" spans="2:4" ht="12.75" customHeight="1">
      <c r="B10953" s="944"/>
      <c r="C10953" s="944"/>
      <c r="D10953" s="944"/>
    </row>
    <row r="10954" spans="2:4" ht="12.75" customHeight="1">
      <c r="B10954" s="944"/>
      <c r="C10954" s="944"/>
      <c r="D10954" s="944"/>
    </row>
    <row r="10955" spans="2:4" ht="12.75" customHeight="1">
      <c r="B10955" s="944"/>
      <c r="C10955" s="944"/>
      <c r="D10955" s="944"/>
    </row>
    <row r="10956" spans="2:4" ht="12.75" customHeight="1">
      <c r="B10956" s="944"/>
      <c r="C10956" s="944"/>
      <c r="D10956" s="944"/>
    </row>
    <row r="10957" spans="2:4" ht="12.75" customHeight="1">
      <c r="B10957" s="944"/>
      <c r="C10957" s="944"/>
      <c r="D10957" s="944"/>
    </row>
    <row r="10958" spans="2:4" ht="12.75" customHeight="1">
      <c r="B10958" s="944"/>
      <c r="C10958" s="944"/>
      <c r="D10958" s="944"/>
    </row>
    <row r="10959" spans="2:4" ht="12.75" customHeight="1">
      <c r="B10959" s="944"/>
      <c r="C10959" s="944"/>
      <c r="D10959" s="944"/>
    </row>
    <row r="10960" spans="2:4" ht="12.75" customHeight="1">
      <c r="B10960" s="944"/>
      <c r="C10960" s="944"/>
      <c r="D10960" s="944"/>
    </row>
    <row r="10961" spans="2:4" ht="12.75" customHeight="1">
      <c r="B10961" s="944"/>
      <c r="C10961" s="944"/>
      <c r="D10961" s="944"/>
    </row>
    <row r="10962" spans="2:4" ht="12.75" customHeight="1">
      <c r="B10962" s="944"/>
      <c r="C10962" s="944"/>
      <c r="D10962" s="944"/>
    </row>
    <row r="10963" spans="2:4" ht="12.75" customHeight="1">
      <c r="B10963" s="944"/>
      <c r="C10963" s="944"/>
      <c r="D10963" s="944"/>
    </row>
    <row r="10964" spans="2:4" ht="12.75" customHeight="1">
      <c r="B10964" s="944"/>
      <c r="C10964" s="944"/>
      <c r="D10964" s="944"/>
    </row>
    <row r="10965" spans="2:4" ht="12.75" customHeight="1">
      <c r="B10965" s="944"/>
      <c r="C10965" s="944"/>
      <c r="D10965" s="944"/>
    </row>
    <row r="10966" spans="2:4" ht="12.75" customHeight="1">
      <c r="B10966" s="944"/>
      <c r="C10966" s="944"/>
      <c r="D10966" s="944"/>
    </row>
    <row r="10967" spans="2:4" ht="12.75" customHeight="1">
      <c r="B10967" s="944"/>
      <c r="C10967" s="944"/>
      <c r="D10967" s="944"/>
    </row>
    <row r="10968" spans="2:4" ht="12.75" customHeight="1">
      <c r="B10968" s="944"/>
      <c r="C10968" s="944"/>
      <c r="D10968" s="944"/>
    </row>
    <row r="10969" spans="2:4" ht="12.75" customHeight="1">
      <c r="B10969" s="944"/>
      <c r="C10969" s="944"/>
      <c r="D10969" s="944"/>
    </row>
    <row r="10970" spans="2:4" ht="12.75" customHeight="1">
      <c r="B10970" s="944"/>
      <c r="C10970" s="944"/>
      <c r="D10970" s="944"/>
    </row>
    <row r="10971" spans="2:4" ht="12.75" customHeight="1">
      <c r="B10971" s="944"/>
      <c r="C10971" s="944"/>
      <c r="D10971" s="944"/>
    </row>
    <row r="10972" spans="2:4" ht="12.75" customHeight="1">
      <c r="B10972" s="944"/>
      <c r="C10972" s="944"/>
      <c r="D10972" s="944"/>
    </row>
    <row r="10973" spans="2:4" ht="12.75" customHeight="1">
      <c r="B10973" s="944"/>
      <c r="C10973" s="944"/>
      <c r="D10973" s="944"/>
    </row>
    <row r="10974" spans="2:4" ht="12.75" customHeight="1">
      <c r="B10974" s="944"/>
      <c r="C10974" s="944"/>
      <c r="D10974" s="944"/>
    </row>
    <row r="10975" spans="2:4" ht="12.75" customHeight="1">
      <c r="B10975" s="944"/>
      <c r="C10975" s="944"/>
      <c r="D10975" s="944"/>
    </row>
    <row r="10976" spans="2:4" ht="12.75" customHeight="1">
      <c r="B10976" s="944"/>
      <c r="C10976" s="944"/>
      <c r="D10976" s="944"/>
    </row>
    <row r="10977" spans="2:4" ht="12.75" customHeight="1">
      <c r="B10977" s="944"/>
      <c r="C10977" s="944"/>
      <c r="D10977" s="944"/>
    </row>
    <row r="10978" spans="2:4" ht="12.75" customHeight="1">
      <c r="B10978" s="944"/>
      <c r="C10978" s="944"/>
      <c r="D10978" s="944"/>
    </row>
    <row r="10979" spans="2:4" ht="12.75" customHeight="1">
      <c r="B10979" s="944"/>
      <c r="C10979" s="944"/>
      <c r="D10979" s="944"/>
    </row>
    <row r="10980" spans="2:4" ht="12.75" customHeight="1">
      <c r="B10980" s="944"/>
      <c r="C10980" s="944"/>
      <c r="D10980" s="944"/>
    </row>
    <row r="10981" spans="2:4" ht="12.75" customHeight="1">
      <c r="B10981" s="944"/>
      <c r="C10981" s="944"/>
      <c r="D10981" s="944"/>
    </row>
    <row r="10982" spans="2:4" ht="12.75" customHeight="1">
      <c r="B10982" s="944"/>
      <c r="C10982" s="944"/>
      <c r="D10982" s="944"/>
    </row>
    <row r="10983" spans="2:4" ht="12.75" customHeight="1">
      <c r="B10983" s="944"/>
      <c r="C10983" s="944"/>
      <c r="D10983" s="944"/>
    </row>
    <row r="10984" spans="2:4" ht="12.75" customHeight="1">
      <c r="B10984" s="944"/>
      <c r="C10984" s="944"/>
      <c r="D10984" s="944"/>
    </row>
    <row r="10985" spans="2:4" ht="12.75" customHeight="1">
      <c r="B10985" s="944"/>
      <c r="C10985" s="944"/>
      <c r="D10985" s="944"/>
    </row>
    <row r="10986" spans="2:4" ht="12.75" customHeight="1">
      <c r="B10986" s="944"/>
      <c r="C10986" s="944"/>
      <c r="D10986" s="944"/>
    </row>
    <row r="10987" spans="2:4" ht="12.75" customHeight="1">
      <c r="B10987" s="944"/>
      <c r="C10987" s="944"/>
      <c r="D10987" s="944"/>
    </row>
    <row r="10988" spans="2:4" ht="12.75" customHeight="1">
      <c r="B10988" s="944"/>
      <c r="C10988" s="944"/>
      <c r="D10988" s="944"/>
    </row>
    <row r="10989" spans="2:4" ht="12.75" customHeight="1">
      <c r="B10989" s="944"/>
      <c r="C10989" s="944"/>
      <c r="D10989" s="944"/>
    </row>
    <row r="10990" spans="2:4" ht="12.75" customHeight="1">
      <c r="B10990" s="944"/>
      <c r="C10990" s="944"/>
      <c r="D10990" s="944"/>
    </row>
    <row r="10991" spans="2:4" ht="12.75" customHeight="1">
      <c r="B10991" s="944"/>
      <c r="C10991" s="944"/>
      <c r="D10991" s="944"/>
    </row>
    <row r="10992" spans="2:4" ht="12.75" customHeight="1">
      <c r="B10992" s="944"/>
      <c r="C10992" s="944"/>
      <c r="D10992" s="944"/>
    </row>
    <row r="10993" spans="2:4" ht="12.75" customHeight="1">
      <c r="B10993" s="944"/>
      <c r="C10993" s="944"/>
      <c r="D10993" s="944"/>
    </row>
    <row r="10994" spans="2:4" ht="12.75" customHeight="1">
      <c r="B10994" s="944"/>
      <c r="C10994" s="944"/>
      <c r="D10994" s="944"/>
    </row>
    <row r="10995" spans="2:4" ht="12.75" customHeight="1">
      <c r="B10995" s="944"/>
      <c r="C10995" s="944"/>
      <c r="D10995" s="944"/>
    </row>
    <row r="10996" spans="2:4" ht="12.75" customHeight="1">
      <c r="B10996" s="944"/>
      <c r="C10996" s="944"/>
      <c r="D10996" s="944"/>
    </row>
    <row r="10997" spans="2:4" ht="12.75" customHeight="1">
      <c r="B10997" s="944"/>
      <c r="C10997" s="944"/>
      <c r="D10997" s="944"/>
    </row>
    <row r="10998" spans="2:4" ht="12.75" customHeight="1">
      <c r="B10998" s="944"/>
      <c r="C10998" s="944"/>
      <c r="D10998" s="944"/>
    </row>
    <row r="10999" spans="2:4" ht="12.75" customHeight="1">
      <c r="B10999" s="944"/>
      <c r="C10999" s="944"/>
      <c r="D10999" s="944"/>
    </row>
    <row r="11000" spans="2:4" ht="12.75" customHeight="1">
      <c r="B11000" s="944"/>
      <c r="C11000" s="944"/>
      <c r="D11000" s="944"/>
    </row>
    <row r="11001" spans="2:4" ht="12.75" customHeight="1">
      <c r="B11001" s="944"/>
      <c r="C11001" s="944"/>
      <c r="D11001" s="944"/>
    </row>
    <row r="11002" spans="2:4" ht="12.75" customHeight="1">
      <c r="B11002" s="944"/>
      <c r="C11002" s="944"/>
      <c r="D11002" s="944"/>
    </row>
    <row r="11003" spans="2:4" ht="12.75" customHeight="1">
      <c r="B11003" s="944"/>
      <c r="C11003" s="944"/>
      <c r="D11003" s="944"/>
    </row>
    <row r="11004" spans="2:4" ht="12.75" customHeight="1">
      <c r="B11004" s="944"/>
      <c r="C11004" s="944"/>
      <c r="D11004" s="944"/>
    </row>
    <row r="11005" spans="2:4" ht="12.75" customHeight="1">
      <c r="B11005" s="944"/>
      <c r="C11005" s="944"/>
      <c r="D11005" s="944"/>
    </row>
    <row r="11006" spans="2:4" ht="12.75" customHeight="1">
      <c r="B11006" s="944"/>
      <c r="C11006" s="944"/>
      <c r="D11006" s="944"/>
    </row>
    <row r="11007" spans="2:4" ht="12.75" customHeight="1">
      <c r="B11007" s="944"/>
      <c r="C11007" s="944"/>
      <c r="D11007" s="944"/>
    </row>
    <row r="11008" spans="2:4" ht="12.75" customHeight="1">
      <c r="B11008" s="944"/>
      <c r="C11008" s="944"/>
      <c r="D11008" s="944"/>
    </row>
    <row r="11009" spans="2:4" ht="12.75" customHeight="1">
      <c r="B11009" s="944"/>
      <c r="C11009" s="944"/>
      <c r="D11009" s="944"/>
    </row>
    <row r="11010" spans="2:4" ht="12.75" customHeight="1">
      <c r="B11010" s="944"/>
      <c r="C11010" s="944"/>
      <c r="D11010" s="944"/>
    </row>
    <row r="11011" spans="2:4" ht="12.75" customHeight="1">
      <c r="B11011" s="944"/>
      <c r="C11011" s="944"/>
      <c r="D11011" s="944"/>
    </row>
    <row r="11012" spans="2:4" ht="12.75" customHeight="1">
      <c r="B11012" s="944"/>
      <c r="C11012" s="944"/>
      <c r="D11012" s="944"/>
    </row>
    <row r="11013" spans="2:4" ht="12.75" customHeight="1">
      <c r="B11013" s="944"/>
      <c r="C11013" s="944"/>
      <c r="D11013" s="944"/>
    </row>
    <row r="11014" spans="2:4" ht="12.75" customHeight="1">
      <c r="B11014" s="944"/>
      <c r="C11014" s="944"/>
      <c r="D11014" s="944"/>
    </row>
    <row r="11015" spans="2:4" ht="12.75" customHeight="1">
      <c r="B11015" s="944"/>
      <c r="C11015" s="944"/>
      <c r="D11015" s="944"/>
    </row>
    <row r="11016" spans="2:4" ht="12.75" customHeight="1">
      <c r="B11016" s="944"/>
      <c r="C11016" s="944"/>
      <c r="D11016" s="944"/>
    </row>
    <row r="11017" spans="2:4" ht="12.75" customHeight="1">
      <c r="B11017" s="944"/>
      <c r="C11017" s="944"/>
      <c r="D11017" s="944"/>
    </row>
    <row r="11018" spans="2:4" ht="12.75" customHeight="1">
      <c r="B11018" s="944"/>
      <c r="C11018" s="944"/>
      <c r="D11018" s="944"/>
    </row>
    <row r="11019" spans="2:4" ht="12.75" customHeight="1">
      <c r="B11019" s="944"/>
      <c r="C11019" s="944"/>
      <c r="D11019" s="944"/>
    </row>
    <row r="11020" spans="2:4" ht="12.75" customHeight="1">
      <c r="B11020" s="944"/>
      <c r="C11020" s="944"/>
      <c r="D11020" s="944"/>
    </row>
    <row r="11021" spans="2:4" ht="12.75" customHeight="1">
      <c r="B11021" s="944"/>
      <c r="C11021" s="944"/>
      <c r="D11021" s="944"/>
    </row>
    <row r="11022" spans="2:4" ht="12.75" customHeight="1">
      <c r="B11022" s="944"/>
      <c r="C11022" s="944"/>
      <c r="D11022" s="944"/>
    </row>
    <row r="11023" spans="2:4" ht="12.75" customHeight="1">
      <c r="B11023" s="944"/>
      <c r="C11023" s="944"/>
      <c r="D11023" s="944"/>
    </row>
    <row r="11024" spans="2:4" ht="12.75" customHeight="1">
      <c r="B11024" s="944"/>
      <c r="C11024" s="944"/>
      <c r="D11024" s="944"/>
    </row>
    <row r="11025" spans="2:4" ht="12.75" customHeight="1">
      <c r="B11025" s="944"/>
      <c r="C11025" s="944"/>
      <c r="D11025" s="944"/>
    </row>
    <row r="11026" spans="2:4" ht="12.75" customHeight="1">
      <c r="B11026" s="944"/>
      <c r="C11026" s="944"/>
      <c r="D11026" s="944"/>
    </row>
    <row r="11027" spans="2:4" ht="12.75" customHeight="1">
      <c r="B11027" s="944"/>
      <c r="C11027" s="944"/>
      <c r="D11027" s="944"/>
    </row>
    <row r="11028" spans="2:4" ht="12.75" customHeight="1">
      <c r="B11028" s="944"/>
      <c r="C11028" s="944"/>
      <c r="D11028" s="944"/>
    </row>
    <row r="11029" spans="2:4" ht="12.75" customHeight="1">
      <c r="B11029" s="944"/>
      <c r="C11029" s="944"/>
      <c r="D11029" s="944"/>
    </row>
    <row r="11030" spans="2:4" ht="12.75" customHeight="1">
      <c r="B11030" s="944"/>
      <c r="C11030" s="944"/>
      <c r="D11030" s="944"/>
    </row>
    <row r="11031" spans="2:4" ht="12.75" customHeight="1">
      <c r="B11031" s="944"/>
      <c r="C11031" s="944"/>
      <c r="D11031" s="944"/>
    </row>
    <row r="11032" spans="2:4" ht="12.75" customHeight="1">
      <c r="B11032" s="944"/>
      <c r="C11032" s="944"/>
      <c r="D11032" s="944"/>
    </row>
    <row r="11033" spans="2:4" ht="12.75" customHeight="1">
      <c r="B11033" s="944"/>
      <c r="C11033" s="944"/>
      <c r="D11033" s="944"/>
    </row>
    <row r="11034" spans="2:4" ht="12.75" customHeight="1">
      <c r="B11034" s="944"/>
      <c r="C11034" s="944"/>
      <c r="D11034" s="944"/>
    </row>
    <row r="11035" spans="2:4" ht="12.75" customHeight="1">
      <c r="B11035" s="944"/>
      <c r="C11035" s="944"/>
      <c r="D11035" s="944"/>
    </row>
    <row r="11036" spans="2:4" ht="12.75" customHeight="1">
      <c r="B11036" s="944"/>
      <c r="C11036" s="944"/>
      <c r="D11036" s="944"/>
    </row>
    <row r="11037" spans="2:4" ht="12.75" customHeight="1">
      <c r="B11037" s="944"/>
      <c r="C11037" s="944"/>
      <c r="D11037" s="944"/>
    </row>
    <row r="11038" spans="2:4" ht="12.75" customHeight="1">
      <c r="B11038" s="944"/>
      <c r="C11038" s="944"/>
      <c r="D11038" s="944"/>
    </row>
    <row r="11039" spans="2:4" ht="12.75" customHeight="1">
      <c r="B11039" s="944"/>
      <c r="C11039" s="944"/>
      <c r="D11039" s="944"/>
    </row>
    <row r="11040" spans="2:4" ht="12.75" customHeight="1">
      <c r="B11040" s="944"/>
      <c r="C11040" s="944"/>
      <c r="D11040" s="944"/>
    </row>
    <row r="11041" spans="2:4" ht="12.75" customHeight="1">
      <c r="B11041" s="944"/>
      <c r="C11041" s="944"/>
      <c r="D11041" s="944"/>
    </row>
    <row r="11042" spans="2:4" ht="12.75" customHeight="1">
      <c r="B11042" s="944"/>
      <c r="C11042" s="944"/>
      <c r="D11042" s="944"/>
    </row>
    <row r="11043" spans="2:4" ht="12.75" customHeight="1">
      <c r="B11043" s="944"/>
      <c r="C11043" s="944"/>
      <c r="D11043" s="944"/>
    </row>
    <row r="11044" spans="2:4" ht="12.75" customHeight="1">
      <c r="B11044" s="944"/>
      <c r="C11044" s="944"/>
      <c r="D11044" s="944"/>
    </row>
    <row r="11045" spans="2:4" ht="12.75" customHeight="1">
      <c r="B11045" s="944"/>
      <c r="C11045" s="944"/>
      <c r="D11045" s="944"/>
    </row>
    <row r="11046" spans="2:4" ht="12.75" customHeight="1">
      <c r="B11046" s="944"/>
      <c r="C11046" s="944"/>
      <c r="D11046" s="944"/>
    </row>
    <row r="11047" spans="2:4" ht="12.75" customHeight="1">
      <c r="B11047" s="944"/>
      <c r="C11047" s="944"/>
      <c r="D11047" s="944"/>
    </row>
    <row r="11048" spans="2:4" ht="12.75" customHeight="1">
      <c r="B11048" s="944"/>
      <c r="C11048" s="944"/>
      <c r="D11048" s="944"/>
    </row>
    <row r="11049" spans="2:4" ht="12.75" customHeight="1">
      <c r="B11049" s="944"/>
      <c r="C11049" s="944"/>
      <c r="D11049" s="944"/>
    </row>
    <row r="11050" spans="2:4" ht="12.75" customHeight="1">
      <c r="B11050" s="944"/>
      <c r="C11050" s="944"/>
      <c r="D11050" s="944"/>
    </row>
    <row r="11051" spans="2:4" ht="12.75" customHeight="1">
      <c r="B11051" s="944"/>
      <c r="C11051" s="944"/>
      <c r="D11051" s="944"/>
    </row>
    <row r="11052" spans="2:4" ht="12.75" customHeight="1">
      <c r="B11052" s="944"/>
      <c r="C11052" s="944"/>
      <c r="D11052" s="944"/>
    </row>
    <row r="11053" spans="2:4" ht="12.75" customHeight="1">
      <c r="B11053" s="944"/>
      <c r="C11053" s="944"/>
      <c r="D11053" s="944"/>
    </row>
    <row r="11054" spans="2:4" ht="12.75" customHeight="1">
      <c r="B11054" s="944"/>
      <c r="C11054" s="944"/>
      <c r="D11054" s="944"/>
    </row>
    <row r="11055" spans="2:4" ht="12.75" customHeight="1">
      <c r="B11055" s="944"/>
      <c r="C11055" s="944"/>
      <c r="D11055" s="944"/>
    </row>
    <row r="11056" spans="2:4" ht="12.75" customHeight="1">
      <c r="B11056" s="944"/>
      <c r="C11056" s="944"/>
      <c r="D11056" s="944"/>
    </row>
    <row r="11057" spans="2:4" ht="12.75" customHeight="1">
      <c r="B11057" s="944"/>
      <c r="C11057" s="944"/>
      <c r="D11057" s="944"/>
    </row>
    <row r="11058" spans="2:4" ht="12.75" customHeight="1">
      <c r="B11058" s="944"/>
      <c r="C11058" s="944"/>
      <c r="D11058" s="944"/>
    </row>
    <row r="11059" spans="2:4" ht="12.75" customHeight="1">
      <c r="B11059" s="944"/>
      <c r="C11059" s="944"/>
      <c r="D11059" s="944"/>
    </row>
    <row r="11060" spans="2:4" ht="12.75" customHeight="1">
      <c r="B11060" s="944"/>
      <c r="C11060" s="944"/>
      <c r="D11060" s="944"/>
    </row>
    <row r="11061" spans="2:4" ht="12.75" customHeight="1">
      <c r="B11061" s="944"/>
      <c r="C11061" s="944"/>
      <c r="D11061" s="944"/>
    </row>
    <row r="11062" spans="2:4" ht="12.75" customHeight="1">
      <c r="B11062" s="944"/>
      <c r="C11062" s="944"/>
      <c r="D11062" s="944"/>
    </row>
    <row r="11063" spans="2:4" ht="12.75" customHeight="1">
      <c r="B11063" s="944"/>
      <c r="C11063" s="944"/>
      <c r="D11063" s="944"/>
    </row>
    <row r="11064" spans="2:4" ht="12.75" customHeight="1">
      <c r="B11064" s="944"/>
      <c r="C11064" s="944"/>
      <c r="D11064" s="944"/>
    </row>
    <row r="11065" spans="2:4" ht="12.75" customHeight="1">
      <c r="B11065" s="944"/>
      <c r="C11065" s="944"/>
      <c r="D11065" s="944"/>
    </row>
    <row r="11066" spans="2:4" ht="12.75" customHeight="1">
      <c r="B11066" s="944"/>
      <c r="C11066" s="944"/>
      <c r="D11066" s="944"/>
    </row>
    <row r="11067" spans="2:4" ht="12.75" customHeight="1">
      <c r="B11067" s="944"/>
      <c r="C11067" s="944"/>
      <c r="D11067" s="944"/>
    </row>
    <row r="11068" spans="2:4" ht="12.75" customHeight="1">
      <c r="B11068" s="944"/>
      <c r="C11068" s="944"/>
      <c r="D11068" s="944"/>
    </row>
    <row r="11069" spans="2:4" ht="12.75" customHeight="1">
      <c r="B11069" s="944"/>
      <c r="C11069" s="944"/>
      <c r="D11069" s="944"/>
    </row>
    <row r="11070" spans="2:4" ht="12.75" customHeight="1">
      <c r="B11070" s="944"/>
      <c r="C11070" s="944"/>
      <c r="D11070" s="944"/>
    </row>
    <row r="11071" spans="2:4" ht="12.75" customHeight="1">
      <c r="B11071" s="944"/>
      <c r="C11071" s="944"/>
      <c r="D11071" s="944"/>
    </row>
    <row r="11072" spans="2:4" ht="12.75" customHeight="1">
      <c r="B11072" s="944"/>
      <c r="C11072" s="944"/>
      <c r="D11072" s="944"/>
    </row>
    <row r="11073" spans="2:4" ht="12.75" customHeight="1">
      <c r="B11073" s="944"/>
      <c r="C11073" s="944"/>
      <c r="D11073" s="944"/>
    </row>
    <row r="11074" spans="2:4" ht="12.75" customHeight="1">
      <c r="B11074" s="944"/>
      <c r="C11074" s="944"/>
      <c r="D11074" s="944"/>
    </row>
    <row r="11075" spans="2:4" ht="12.75" customHeight="1">
      <c r="B11075" s="944"/>
      <c r="C11075" s="944"/>
      <c r="D11075" s="944"/>
    </row>
    <row r="11076" spans="2:4" ht="12.75" customHeight="1">
      <c r="B11076" s="944"/>
      <c r="C11076" s="944"/>
      <c r="D11076" s="944"/>
    </row>
    <row r="11077" spans="2:4" ht="12.75" customHeight="1">
      <c r="B11077" s="944"/>
      <c r="C11077" s="944"/>
      <c r="D11077" s="944"/>
    </row>
    <row r="11078" spans="2:4" ht="12.75" customHeight="1">
      <c r="B11078" s="944"/>
      <c r="C11078" s="944"/>
      <c r="D11078" s="944"/>
    </row>
    <row r="11079" spans="2:4" ht="12.75" customHeight="1">
      <c r="B11079" s="944"/>
      <c r="C11079" s="944"/>
      <c r="D11079" s="944"/>
    </row>
    <row r="11080" spans="2:4" ht="12.75" customHeight="1">
      <c r="B11080" s="944"/>
      <c r="C11080" s="944"/>
      <c r="D11080" s="944"/>
    </row>
    <row r="11081" spans="2:4" ht="12.75" customHeight="1">
      <c r="B11081" s="944"/>
      <c r="C11081" s="944"/>
      <c r="D11081" s="944"/>
    </row>
    <row r="11082" spans="2:4" ht="12.75" customHeight="1">
      <c r="B11082" s="944"/>
      <c r="C11082" s="944"/>
      <c r="D11082" s="944"/>
    </row>
    <row r="11083" spans="2:4" ht="12.75" customHeight="1">
      <c r="B11083" s="944"/>
      <c r="C11083" s="944"/>
      <c r="D11083" s="944"/>
    </row>
    <row r="11084" spans="2:4" ht="12.75" customHeight="1">
      <c r="B11084" s="944"/>
      <c r="C11084" s="944"/>
      <c r="D11084" s="944"/>
    </row>
    <row r="11085" spans="2:4" ht="12.75" customHeight="1">
      <c r="B11085" s="944"/>
      <c r="C11085" s="944"/>
      <c r="D11085" s="944"/>
    </row>
    <row r="11086" spans="2:4" ht="12.75" customHeight="1">
      <c r="B11086" s="944"/>
      <c r="C11086" s="944"/>
      <c r="D11086" s="944"/>
    </row>
    <row r="11087" spans="2:4" ht="12.75" customHeight="1">
      <c r="B11087" s="944"/>
      <c r="C11087" s="944"/>
      <c r="D11087" s="944"/>
    </row>
    <row r="11088" spans="2:4" ht="12.75" customHeight="1">
      <c r="B11088" s="944"/>
      <c r="C11088" s="944"/>
      <c r="D11088" s="944"/>
    </row>
    <row r="11089" spans="2:4" ht="12.75" customHeight="1">
      <c r="B11089" s="944"/>
      <c r="C11089" s="944"/>
      <c r="D11089" s="944"/>
    </row>
    <row r="11090" spans="2:4" ht="12.75" customHeight="1">
      <c r="B11090" s="944"/>
      <c r="C11090" s="944"/>
      <c r="D11090" s="944"/>
    </row>
    <row r="11091" spans="2:4" ht="12.75" customHeight="1">
      <c r="B11091" s="944"/>
      <c r="C11091" s="944"/>
      <c r="D11091" s="944"/>
    </row>
    <row r="11092" spans="2:4" ht="12.75" customHeight="1">
      <c r="B11092" s="944"/>
      <c r="C11092" s="944"/>
      <c r="D11092" s="944"/>
    </row>
    <row r="11093" spans="2:4" ht="12.75" customHeight="1">
      <c r="B11093" s="944"/>
      <c r="C11093" s="944"/>
      <c r="D11093" s="944"/>
    </row>
    <row r="11094" spans="2:4" ht="12.75" customHeight="1">
      <c r="B11094" s="944"/>
      <c r="C11094" s="944"/>
      <c r="D11094" s="944"/>
    </row>
    <row r="11095" spans="2:4" ht="12.75" customHeight="1">
      <c r="B11095" s="944"/>
      <c r="C11095" s="944"/>
      <c r="D11095" s="944"/>
    </row>
    <row r="11096" spans="2:4" ht="12.75" customHeight="1">
      <c r="B11096" s="944"/>
      <c r="C11096" s="944"/>
      <c r="D11096" s="944"/>
    </row>
    <row r="11097" spans="2:4" ht="12.75" customHeight="1">
      <c r="B11097" s="944"/>
      <c r="C11097" s="944"/>
      <c r="D11097" s="944"/>
    </row>
    <row r="11098" spans="2:4" ht="12.75" customHeight="1">
      <c r="B11098" s="944"/>
      <c r="C11098" s="944"/>
      <c r="D11098" s="944"/>
    </row>
    <row r="11099" spans="2:4" ht="12.75" customHeight="1">
      <c r="B11099" s="944"/>
      <c r="C11099" s="944"/>
      <c r="D11099" s="944"/>
    </row>
    <row r="11100" spans="2:4" ht="12.75" customHeight="1">
      <c r="B11100" s="944"/>
      <c r="C11100" s="944"/>
      <c r="D11100" s="944"/>
    </row>
    <row r="11101" spans="2:4" ht="12.75" customHeight="1">
      <c r="B11101" s="944"/>
      <c r="C11101" s="944"/>
      <c r="D11101" s="944"/>
    </row>
    <row r="11102" spans="2:4" ht="12.75" customHeight="1">
      <c r="B11102" s="944"/>
      <c r="C11102" s="944"/>
      <c r="D11102" s="944"/>
    </row>
    <row r="11103" spans="2:4" ht="12.75" customHeight="1">
      <c r="B11103" s="944"/>
      <c r="C11103" s="944"/>
      <c r="D11103" s="944"/>
    </row>
    <row r="11104" spans="2:4" ht="12.75" customHeight="1">
      <c r="B11104" s="944"/>
      <c r="C11104" s="944"/>
      <c r="D11104" s="944"/>
    </row>
    <row r="11105" spans="2:4" ht="12.75" customHeight="1">
      <c r="B11105" s="944"/>
      <c r="C11105" s="944"/>
      <c r="D11105" s="944"/>
    </row>
    <row r="11106" spans="2:4" ht="12.75" customHeight="1">
      <c r="B11106" s="944"/>
      <c r="C11106" s="944"/>
      <c r="D11106" s="944"/>
    </row>
    <row r="11107" spans="2:4" ht="12.75" customHeight="1">
      <c r="B11107" s="944"/>
      <c r="C11107" s="944"/>
      <c r="D11107" s="944"/>
    </row>
    <row r="11108" spans="2:4" ht="12.75" customHeight="1">
      <c r="B11108" s="944"/>
      <c r="C11108" s="944"/>
      <c r="D11108" s="944"/>
    </row>
    <row r="11109" spans="2:4" ht="12.75" customHeight="1">
      <c r="B11109" s="944"/>
      <c r="C11109" s="944"/>
      <c r="D11109" s="944"/>
    </row>
    <row r="11110" spans="2:4" ht="12.75" customHeight="1">
      <c r="B11110" s="944"/>
      <c r="C11110" s="944"/>
      <c r="D11110" s="944"/>
    </row>
    <row r="11111" spans="2:4" ht="12.75" customHeight="1">
      <c r="B11111" s="944"/>
      <c r="C11111" s="944"/>
      <c r="D11111" s="944"/>
    </row>
    <row r="11112" spans="2:4" ht="12.75" customHeight="1">
      <c r="B11112" s="944"/>
      <c r="C11112" s="944"/>
      <c r="D11112" s="944"/>
    </row>
    <row r="11113" spans="2:4" ht="12.75" customHeight="1">
      <c r="B11113" s="944"/>
      <c r="C11113" s="944"/>
      <c r="D11113" s="944"/>
    </row>
    <row r="11114" spans="2:4" ht="12.75" customHeight="1">
      <c r="B11114" s="944"/>
      <c r="C11114" s="944"/>
      <c r="D11114" s="944"/>
    </row>
    <row r="11115" spans="2:4" ht="12.75" customHeight="1">
      <c r="B11115" s="944"/>
      <c r="C11115" s="944"/>
      <c r="D11115" s="944"/>
    </row>
    <row r="11116" spans="2:4" ht="12.75" customHeight="1">
      <c r="B11116" s="944"/>
      <c r="C11116" s="944"/>
      <c r="D11116" s="944"/>
    </row>
    <row r="11117" spans="2:4" ht="12.75" customHeight="1">
      <c r="B11117" s="944"/>
      <c r="C11117" s="944"/>
      <c r="D11117" s="944"/>
    </row>
    <row r="11118" spans="2:4" ht="12.75" customHeight="1">
      <c r="B11118" s="944"/>
      <c r="C11118" s="944"/>
      <c r="D11118" s="944"/>
    </row>
    <row r="11119" spans="2:4" ht="12.75" customHeight="1">
      <c r="B11119" s="944"/>
      <c r="C11119" s="944"/>
      <c r="D11119" s="944"/>
    </row>
    <row r="11120" spans="2:4" ht="12.75" customHeight="1">
      <c r="B11120" s="944"/>
      <c r="C11120" s="944"/>
      <c r="D11120" s="944"/>
    </row>
    <row r="11121" spans="2:4" ht="12.75" customHeight="1">
      <c r="B11121" s="944"/>
      <c r="C11121" s="944"/>
      <c r="D11121" s="944"/>
    </row>
    <row r="11122" spans="2:4" ht="12.75" customHeight="1">
      <c r="B11122" s="944"/>
      <c r="C11122" s="944"/>
      <c r="D11122" s="944"/>
    </row>
    <row r="11123" spans="2:4" ht="12.75" customHeight="1">
      <c r="B11123" s="944"/>
      <c r="C11123" s="944"/>
      <c r="D11123" s="944"/>
    </row>
    <row r="11124" spans="2:4" ht="12.75" customHeight="1">
      <c r="B11124" s="944"/>
      <c r="C11124" s="944"/>
      <c r="D11124" s="944"/>
    </row>
    <row r="11125" spans="2:4" ht="12.75" customHeight="1">
      <c r="B11125" s="944"/>
      <c r="C11125" s="944"/>
      <c r="D11125" s="944"/>
    </row>
    <row r="11126" spans="2:4" ht="12.75" customHeight="1">
      <c r="B11126" s="944"/>
      <c r="C11126" s="944"/>
      <c r="D11126" s="944"/>
    </row>
    <row r="11127" spans="2:4" ht="12.75" customHeight="1">
      <c r="B11127" s="944"/>
      <c r="C11127" s="944"/>
      <c r="D11127" s="944"/>
    </row>
    <row r="11128" spans="2:4" ht="12.75" customHeight="1">
      <c r="B11128" s="944"/>
      <c r="C11128" s="944"/>
      <c r="D11128" s="944"/>
    </row>
    <row r="11129" spans="2:4" ht="12.75" customHeight="1">
      <c r="B11129" s="944"/>
      <c r="C11129" s="944"/>
      <c r="D11129" s="944"/>
    </row>
    <row r="11130" spans="2:4" ht="12.75" customHeight="1">
      <c r="B11130" s="944"/>
      <c r="C11130" s="944"/>
      <c r="D11130" s="944"/>
    </row>
    <row r="11131" spans="2:4" ht="12.75" customHeight="1">
      <c r="B11131" s="944"/>
      <c r="C11131" s="944"/>
      <c r="D11131" s="944"/>
    </row>
    <row r="11132" spans="2:4" ht="12.75" customHeight="1">
      <c r="B11132" s="944"/>
      <c r="C11132" s="944"/>
      <c r="D11132" s="944"/>
    </row>
    <row r="11133" spans="2:4" ht="12.75" customHeight="1">
      <c r="B11133" s="944"/>
      <c r="C11133" s="944"/>
      <c r="D11133" s="944"/>
    </row>
    <row r="11134" spans="2:4" ht="12.75" customHeight="1">
      <c r="B11134" s="944"/>
      <c r="C11134" s="944"/>
      <c r="D11134" s="944"/>
    </row>
    <row r="11135" spans="2:4" ht="12.75" customHeight="1">
      <c r="B11135" s="944"/>
      <c r="C11135" s="944"/>
      <c r="D11135" s="944"/>
    </row>
    <row r="11136" spans="2:4" ht="12.75" customHeight="1">
      <c r="B11136" s="944"/>
      <c r="C11136" s="944"/>
      <c r="D11136" s="944"/>
    </row>
    <row r="11137" spans="2:4" ht="12.75" customHeight="1">
      <c r="B11137" s="944"/>
      <c r="C11137" s="944"/>
      <c r="D11137" s="944"/>
    </row>
    <row r="11138" spans="2:4" ht="12.75" customHeight="1">
      <c r="B11138" s="944"/>
      <c r="C11138" s="944"/>
      <c r="D11138" s="944"/>
    </row>
    <row r="11139" spans="2:4" ht="12.75" customHeight="1">
      <c r="B11139" s="944"/>
      <c r="C11139" s="944"/>
      <c r="D11139" s="944"/>
    </row>
    <row r="11140" spans="2:4" ht="12.75" customHeight="1">
      <c r="B11140" s="944"/>
      <c r="C11140" s="944"/>
      <c r="D11140" s="944"/>
    </row>
    <row r="11141" spans="2:4" ht="12.75" customHeight="1">
      <c r="B11141" s="944"/>
      <c r="C11141" s="944"/>
      <c r="D11141" s="944"/>
    </row>
    <row r="11142" spans="2:4" ht="12.75" customHeight="1">
      <c r="B11142" s="944"/>
      <c r="C11142" s="944"/>
      <c r="D11142" s="944"/>
    </row>
    <row r="11143" spans="2:4" ht="12.75" customHeight="1">
      <c r="B11143" s="944"/>
      <c r="C11143" s="944"/>
      <c r="D11143" s="944"/>
    </row>
    <row r="11144" spans="2:4" ht="12.75" customHeight="1">
      <c r="B11144" s="944"/>
      <c r="C11144" s="944"/>
      <c r="D11144" s="944"/>
    </row>
    <row r="11145" spans="2:4" ht="12.75" customHeight="1">
      <c r="B11145" s="944"/>
      <c r="C11145" s="944"/>
      <c r="D11145" s="944"/>
    </row>
    <row r="11146" spans="2:4" ht="12.75" customHeight="1">
      <c r="B11146" s="944"/>
      <c r="C11146" s="944"/>
      <c r="D11146" s="944"/>
    </row>
    <row r="11147" spans="2:4" ht="12.75" customHeight="1">
      <c r="B11147" s="944"/>
      <c r="C11147" s="944"/>
      <c r="D11147" s="944"/>
    </row>
    <row r="11148" spans="2:4" ht="12.75" customHeight="1">
      <c r="B11148" s="944"/>
      <c r="C11148" s="944"/>
      <c r="D11148" s="944"/>
    </row>
    <row r="11149" spans="2:4" ht="12.75" customHeight="1">
      <c r="B11149" s="944"/>
      <c r="C11149" s="944"/>
      <c r="D11149" s="944"/>
    </row>
    <row r="11150" spans="2:4" ht="12.75" customHeight="1">
      <c r="B11150" s="944"/>
      <c r="C11150" s="944"/>
      <c r="D11150" s="944"/>
    </row>
    <row r="11151" spans="2:4" ht="12.75" customHeight="1">
      <c r="B11151" s="944"/>
      <c r="C11151" s="944"/>
      <c r="D11151" s="944"/>
    </row>
    <row r="11152" spans="2:4" ht="12.75" customHeight="1">
      <c r="B11152" s="944"/>
      <c r="C11152" s="944"/>
      <c r="D11152" s="944"/>
    </row>
    <row r="11153" spans="2:4" ht="12.75" customHeight="1">
      <c r="B11153" s="944"/>
      <c r="C11153" s="944"/>
      <c r="D11153" s="944"/>
    </row>
    <row r="11154" spans="2:4" ht="12.75" customHeight="1">
      <c r="B11154" s="944"/>
      <c r="C11154" s="944"/>
      <c r="D11154" s="944"/>
    </row>
    <row r="11155" spans="2:4" ht="12.75" customHeight="1">
      <c r="B11155" s="944"/>
      <c r="C11155" s="944"/>
      <c r="D11155" s="944"/>
    </row>
    <row r="11156" spans="2:4" ht="12.75" customHeight="1">
      <c r="B11156" s="944"/>
      <c r="C11156" s="944"/>
      <c r="D11156" s="944"/>
    </row>
    <row r="11157" spans="2:4" ht="12.75" customHeight="1">
      <c r="B11157" s="944"/>
      <c r="C11157" s="944"/>
      <c r="D11157" s="944"/>
    </row>
    <row r="11158" spans="2:4" ht="12.75" customHeight="1">
      <c r="B11158" s="944"/>
      <c r="C11158" s="944"/>
      <c r="D11158" s="944"/>
    </row>
    <row r="11159" spans="2:4" ht="12.75" customHeight="1">
      <c r="B11159" s="944"/>
      <c r="C11159" s="944"/>
      <c r="D11159" s="944"/>
    </row>
    <row r="11160" spans="2:4" ht="12.75" customHeight="1">
      <c r="B11160" s="944"/>
      <c r="C11160" s="944"/>
      <c r="D11160" s="944"/>
    </row>
    <row r="11161" spans="2:4" ht="12.75" customHeight="1">
      <c r="B11161" s="944"/>
      <c r="C11161" s="944"/>
      <c r="D11161" s="944"/>
    </row>
    <row r="11162" spans="2:4" ht="12.75" customHeight="1">
      <c r="B11162" s="944"/>
      <c r="C11162" s="944"/>
      <c r="D11162" s="944"/>
    </row>
    <row r="11163" spans="2:4" ht="12.75" customHeight="1">
      <c r="B11163" s="944"/>
      <c r="C11163" s="944"/>
      <c r="D11163" s="944"/>
    </row>
    <row r="11164" spans="2:4" ht="12.75" customHeight="1">
      <c r="B11164" s="944"/>
      <c r="C11164" s="944"/>
      <c r="D11164" s="944"/>
    </row>
    <row r="11165" spans="2:4" ht="12.75" customHeight="1">
      <c r="B11165" s="944"/>
      <c r="C11165" s="944"/>
      <c r="D11165" s="944"/>
    </row>
    <row r="11166" spans="2:4">
      <c r="B11166" s="944"/>
      <c r="C11166" s="944"/>
      <c r="D11166" s="944"/>
    </row>
    <row r="11167" spans="2:4">
      <c r="B11167" s="944"/>
      <c r="C11167" s="944"/>
      <c r="D11167" s="944"/>
    </row>
    <row r="11168" spans="2:4">
      <c r="B11168" s="944"/>
      <c r="C11168" s="944"/>
      <c r="D11168" s="944"/>
    </row>
    <row r="11169" spans="2:4">
      <c r="B11169" s="944"/>
      <c r="C11169" s="944"/>
      <c r="D11169" s="944"/>
    </row>
    <row r="11170" spans="2:4">
      <c r="B11170" s="944"/>
      <c r="C11170" s="944"/>
      <c r="D11170" s="944"/>
    </row>
    <row r="11171" spans="2:4">
      <c r="B11171" s="944"/>
      <c r="C11171" s="944"/>
      <c r="D11171" s="944"/>
    </row>
    <row r="11172" spans="2:4">
      <c r="B11172" s="944"/>
      <c r="C11172" s="944"/>
      <c r="D11172" s="944"/>
    </row>
    <row r="11173" spans="2:4">
      <c r="B11173" s="944"/>
      <c r="C11173" s="944"/>
      <c r="D11173" s="944"/>
    </row>
    <row r="11174" spans="2:4">
      <c r="B11174" s="944"/>
      <c r="C11174" s="944"/>
      <c r="D11174" s="944"/>
    </row>
    <row r="11175" spans="2:4">
      <c r="B11175" s="944"/>
      <c r="C11175" s="944"/>
      <c r="D11175" s="944"/>
    </row>
    <row r="11176" spans="2:4">
      <c r="B11176" s="944"/>
      <c r="C11176" s="944"/>
      <c r="D11176" s="944"/>
    </row>
    <row r="11177" spans="2:4">
      <c r="B11177" s="944"/>
      <c r="C11177" s="944"/>
      <c r="D11177" s="944"/>
    </row>
    <row r="11178" spans="2:4">
      <c r="B11178" s="944"/>
      <c r="C11178" s="944"/>
      <c r="D11178" s="944"/>
    </row>
    <row r="11179" spans="2:4">
      <c r="B11179" s="944"/>
      <c r="C11179" s="944"/>
      <c r="D11179" s="944"/>
    </row>
    <row r="11180" spans="2:4">
      <c r="B11180" s="944"/>
      <c r="C11180" s="944"/>
      <c r="D11180" s="944"/>
    </row>
    <row r="11181" spans="2:4">
      <c r="B11181" s="944"/>
      <c r="C11181" s="944"/>
      <c r="D11181" s="944"/>
    </row>
    <row r="11182" spans="2:4">
      <c r="B11182" s="944"/>
      <c r="C11182" s="944"/>
      <c r="D11182" s="944"/>
    </row>
    <row r="11183" spans="2:4">
      <c r="B11183" s="944"/>
      <c r="C11183" s="944"/>
      <c r="D11183" s="944"/>
    </row>
    <row r="11184" spans="2:4">
      <c r="B11184" s="944"/>
      <c r="C11184" s="944"/>
      <c r="D11184" s="944"/>
    </row>
    <row r="11185" spans="2:4">
      <c r="B11185" s="944"/>
      <c r="C11185" s="944"/>
      <c r="D11185" s="944"/>
    </row>
    <row r="11186" spans="2:4">
      <c r="B11186" s="944"/>
      <c r="C11186" s="944"/>
      <c r="D11186" s="944"/>
    </row>
    <row r="11187" spans="2:4">
      <c r="B11187" s="944"/>
      <c r="C11187" s="944"/>
      <c r="D11187" s="944"/>
    </row>
    <row r="11188" spans="2:4">
      <c r="B11188" s="944"/>
      <c r="C11188" s="944"/>
      <c r="D11188" s="944"/>
    </row>
    <row r="11189" spans="2:4">
      <c r="B11189" s="944"/>
      <c r="C11189" s="944"/>
      <c r="D11189" s="944"/>
    </row>
    <row r="11190" spans="2:4">
      <c r="B11190" s="944"/>
      <c r="C11190" s="944"/>
      <c r="D11190" s="944"/>
    </row>
    <row r="11191" spans="2:4">
      <c r="B11191" s="944"/>
      <c r="C11191" s="944"/>
      <c r="D11191" s="944"/>
    </row>
    <row r="11192" spans="2:4">
      <c r="B11192" s="944"/>
      <c r="C11192" s="944"/>
      <c r="D11192" s="944"/>
    </row>
    <row r="11193" spans="2:4">
      <c r="B11193" s="944"/>
      <c r="C11193" s="944"/>
      <c r="D11193" s="944"/>
    </row>
    <row r="11194" spans="2:4">
      <c r="B11194" s="944"/>
      <c r="C11194" s="944"/>
      <c r="D11194" s="944"/>
    </row>
    <row r="11195" spans="2:4">
      <c r="B11195" s="944"/>
      <c r="C11195" s="944"/>
      <c r="D11195" s="944"/>
    </row>
    <row r="11196" spans="2:4">
      <c r="B11196" s="944"/>
      <c r="C11196" s="944"/>
      <c r="D11196" s="944"/>
    </row>
    <row r="11197" spans="2:4">
      <c r="B11197" s="944"/>
      <c r="C11197" s="944"/>
      <c r="D11197" s="944"/>
    </row>
    <row r="11198" spans="2:4">
      <c r="B11198" s="944"/>
      <c r="C11198" s="944"/>
      <c r="D11198" s="944"/>
    </row>
    <row r="11199" spans="2:4">
      <c r="B11199" s="944"/>
      <c r="C11199" s="944"/>
      <c r="D11199" s="944"/>
    </row>
    <row r="11200" spans="2:4">
      <c r="B11200" s="944"/>
      <c r="C11200" s="944"/>
      <c r="D11200" s="944"/>
    </row>
    <row r="11201" spans="2:4">
      <c r="B11201" s="944"/>
      <c r="C11201" s="944"/>
      <c r="D11201" s="944"/>
    </row>
    <row r="11202" spans="2:4">
      <c r="B11202" s="944"/>
      <c r="C11202" s="944"/>
      <c r="D11202" s="944"/>
    </row>
    <row r="11203" spans="2:4">
      <c r="B11203" s="944"/>
      <c r="C11203" s="944"/>
      <c r="D11203" s="944"/>
    </row>
    <row r="11204" spans="2:4">
      <c r="B11204" s="944"/>
      <c r="C11204" s="944"/>
      <c r="D11204" s="944"/>
    </row>
    <row r="11205" spans="2:4">
      <c r="B11205" s="944"/>
      <c r="C11205" s="944"/>
      <c r="D11205" s="944"/>
    </row>
    <row r="11206" spans="2:4">
      <c r="B11206" s="944"/>
      <c r="C11206" s="944"/>
      <c r="D11206" s="944"/>
    </row>
    <row r="11207" spans="2:4">
      <c r="B11207" s="944"/>
      <c r="C11207" s="944"/>
      <c r="D11207" s="944"/>
    </row>
    <row r="11208" spans="2:4">
      <c r="B11208" s="944"/>
      <c r="C11208" s="944"/>
      <c r="D11208" s="944"/>
    </row>
    <row r="11209" spans="2:4">
      <c r="B11209" s="944"/>
      <c r="C11209" s="944"/>
      <c r="D11209" s="944"/>
    </row>
    <row r="11210" spans="2:4">
      <c r="B11210" s="944"/>
      <c r="C11210" s="944"/>
      <c r="D11210" s="944"/>
    </row>
    <row r="11211" spans="2:4">
      <c r="B11211" s="944"/>
      <c r="C11211" s="944"/>
      <c r="D11211" s="944"/>
    </row>
    <row r="11212" spans="2:4">
      <c r="B11212" s="944"/>
      <c r="C11212" s="944"/>
      <c r="D11212" s="944"/>
    </row>
    <row r="11213" spans="2:4">
      <c r="B11213" s="944"/>
      <c r="C11213" s="944"/>
      <c r="D11213" s="944"/>
    </row>
    <row r="11214" spans="2:4">
      <c r="B11214" s="944"/>
      <c r="C11214" s="944"/>
      <c r="D11214" s="944"/>
    </row>
    <row r="11215" spans="2:4">
      <c r="B11215" s="944"/>
      <c r="C11215" s="944"/>
      <c r="D11215" s="944"/>
    </row>
    <row r="11216" spans="2:4">
      <c r="B11216" s="944"/>
      <c r="C11216" s="944"/>
      <c r="D11216" s="944"/>
    </row>
    <row r="11217" spans="2:4">
      <c r="B11217" s="944"/>
      <c r="C11217" s="944"/>
      <c r="D11217" s="944"/>
    </row>
    <row r="11218" spans="2:4">
      <c r="B11218" s="944"/>
      <c r="C11218" s="944"/>
      <c r="D11218" s="944"/>
    </row>
    <row r="11219" spans="2:4">
      <c r="B11219" s="944"/>
      <c r="C11219" s="944"/>
      <c r="D11219" s="944"/>
    </row>
    <row r="11220" spans="2:4">
      <c r="B11220" s="944"/>
      <c r="C11220" s="944"/>
      <c r="D11220" s="944"/>
    </row>
    <row r="11221" spans="2:4">
      <c r="B11221" s="944"/>
      <c r="C11221" s="944"/>
      <c r="D11221" s="944"/>
    </row>
    <row r="11222" spans="2:4">
      <c r="B11222" s="944"/>
      <c r="C11222" s="944"/>
      <c r="D11222" s="944"/>
    </row>
    <row r="11223" spans="2:4">
      <c r="B11223" s="944"/>
      <c r="C11223" s="944"/>
      <c r="D11223" s="944"/>
    </row>
    <row r="11224" spans="2:4">
      <c r="B11224" s="944"/>
      <c r="C11224" s="944"/>
      <c r="D11224" s="944"/>
    </row>
    <row r="11225" spans="2:4">
      <c r="B11225" s="944"/>
      <c r="C11225" s="944"/>
      <c r="D11225" s="944"/>
    </row>
    <row r="11226" spans="2:4">
      <c r="B11226" s="944"/>
      <c r="C11226" s="944"/>
      <c r="D11226" s="944"/>
    </row>
    <row r="11227" spans="2:4">
      <c r="B11227" s="944"/>
      <c r="C11227" s="944"/>
      <c r="D11227" s="944"/>
    </row>
    <row r="11228" spans="2:4">
      <c r="B11228" s="944"/>
      <c r="C11228" s="944"/>
      <c r="D11228" s="944"/>
    </row>
    <row r="11229" spans="2:4">
      <c r="B11229" s="944"/>
      <c r="C11229" s="944"/>
      <c r="D11229" s="944"/>
    </row>
    <row r="11230" spans="2:4">
      <c r="B11230" s="944"/>
      <c r="C11230" s="944"/>
      <c r="D11230" s="944"/>
    </row>
    <row r="11231" spans="2:4">
      <c r="B11231" s="944"/>
      <c r="C11231" s="944"/>
      <c r="D11231" s="944"/>
    </row>
    <row r="11232" spans="2:4">
      <c r="B11232" s="944"/>
      <c r="C11232" s="944"/>
      <c r="D11232" s="944"/>
    </row>
    <row r="11233" spans="2:4">
      <c r="B11233" s="944"/>
      <c r="C11233" s="944"/>
      <c r="D11233" s="944"/>
    </row>
    <row r="11234" spans="2:4">
      <c r="B11234" s="944"/>
      <c r="C11234" s="944"/>
      <c r="D11234" s="944"/>
    </row>
    <row r="11235" spans="2:4">
      <c r="B11235" s="944"/>
      <c r="C11235" s="944"/>
      <c r="D11235" s="944"/>
    </row>
    <row r="11236" spans="2:4">
      <c r="B11236" s="944"/>
      <c r="C11236" s="944"/>
      <c r="D11236" s="944"/>
    </row>
    <row r="11237" spans="2:4">
      <c r="B11237" s="944"/>
      <c r="C11237" s="944"/>
      <c r="D11237" s="944"/>
    </row>
    <row r="11238" spans="2:4">
      <c r="B11238" s="944"/>
      <c r="C11238" s="944"/>
      <c r="D11238" s="944"/>
    </row>
    <row r="11239" spans="2:4">
      <c r="B11239" s="944"/>
      <c r="C11239" s="944"/>
      <c r="D11239" s="944"/>
    </row>
    <row r="11240" spans="2:4">
      <c r="B11240" s="944"/>
      <c r="C11240" s="944"/>
      <c r="D11240" s="944"/>
    </row>
    <row r="11241" spans="2:4">
      <c r="B11241" s="944"/>
      <c r="C11241" s="944"/>
      <c r="D11241" s="944"/>
    </row>
    <row r="11242" spans="2:4">
      <c r="B11242" s="944"/>
      <c r="C11242" s="944"/>
      <c r="D11242" s="944"/>
    </row>
    <row r="11243" spans="2:4">
      <c r="B11243" s="944"/>
      <c r="C11243" s="944"/>
      <c r="D11243" s="944"/>
    </row>
    <row r="11244" spans="2:4">
      <c r="B11244" s="944"/>
      <c r="C11244" s="944"/>
      <c r="D11244" s="944"/>
    </row>
    <row r="11245" spans="2:4">
      <c r="B11245" s="944"/>
      <c r="C11245" s="944"/>
      <c r="D11245" s="944"/>
    </row>
    <row r="11246" spans="2:4">
      <c r="B11246" s="944"/>
      <c r="C11246" s="944"/>
      <c r="D11246" s="944"/>
    </row>
    <row r="11247" spans="2:4">
      <c r="B11247" s="944"/>
      <c r="C11247" s="944"/>
      <c r="D11247" s="944"/>
    </row>
    <row r="11248" spans="2:4">
      <c r="B11248" s="944"/>
      <c r="C11248" s="944"/>
      <c r="D11248" s="944"/>
    </row>
    <row r="11249" spans="2:4">
      <c r="B11249" s="944"/>
      <c r="C11249" s="944"/>
      <c r="D11249" s="944"/>
    </row>
    <row r="11250" spans="2:4">
      <c r="B11250" s="944"/>
      <c r="C11250" s="944"/>
      <c r="D11250" s="944"/>
    </row>
    <row r="11251" spans="2:4">
      <c r="B11251" s="944"/>
      <c r="C11251" s="944"/>
      <c r="D11251" s="944"/>
    </row>
    <row r="11252" spans="2:4">
      <c r="B11252" s="944"/>
      <c r="C11252" s="944"/>
      <c r="D11252" s="944"/>
    </row>
    <row r="11253" spans="2:4">
      <c r="B11253" s="944"/>
      <c r="C11253" s="944"/>
      <c r="D11253" s="944"/>
    </row>
    <row r="11254" spans="2:4">
      <c r="B11254" s="944"/>
      <c r="C11254" s="944"/>
      <c r="D11254" s="944"/>
    </row>
    <row r="11255" spans="2:4">
      <c r="B11255" s="944"/>
      <c r="C11255" s="944"/>
      <c r="D11255" s="944"/>
    </row>
    <row r="11256" spans="2:4">
      <c r="B11256" s="944"/>
      <c r="C11256" s="944"/>
      <c r="D11256" s="944"/>
    </row>
    <row r="11257" spans="2:4">
      <c r="B11257" s="944"/>
      <c r="C11257" s="944"/>
      <c r="D11257" s="944"/>
    </row>
    <row r="11258" spans="2:4">
      <c r="B11258" s="944"/>
      <c r="C11258" s="944"/>
      <c r="D11258" s="944"/>
    </row>
    <row r="11259" spans="2:4">
      <c r="B11259" s="944"/>
      <c r="C11259" s="944"/>
      <c r="D11259" s="944"/>
    </row>
    <row r="11260" spans="2:4">
      <c r="B11260" s="944"/>
      <c r="C11260" s="944"/>
      <c r="D11260" s="944"/>
    </row>
    <row r="11261" spans="2:4">
      <c r="B11261" s="944"/>
      <c r="C11261" s="944"/>
      <c r="D11261" s="944"/>
    </row>
    <row r="11262" spans="2:4">
      <c r="B11262" s="944"/>
      <c r="C11262" s="944"/>
      <c r="D11262" s="944"/>
    </row>
    <row r="11263" spans="2:4">
      <c r="B11263" s="944"/>
      <c r="C11263" s="944"/>
      <c r="D11263" s="944"/>
    </row>
    <row r="11264" spans="2:4">
      <c r="B11264" s="944"/>
      <c r="C11264" s="944"/>
      <c r="D11264" s="944"/>
    </row>
    <row r="11265" spans="2:4">
      <c r="B11265" s="944"/>
      <c r="C11265" s="944"/>
      <c r="D11265" s="944"/>
    </row>
    <row r="11266" spans="2:4">
      <c r="B11266" s="944"/>
      <c r="C11266" s="944"/>
      <c r="D11266" s="944"/>
    </row>
    <row r="11267" spans="2:4">
      <c r="B11267" s="944"/>
      <c r="C11267" s="944"/>
      <c r="D11267" s="944"/>
    </row>
    <row r="11268" spans="2:4">
      <c r="B11268" s="944"/>
      <c r="C11268" s="944"/>
      <c r="D11268" s="944"/>
    </row>
    <row r="11269" spans="2:4">
      <c r="B11269" s="944"/>
      <c r="C11269" s="944"/>
      <c r="D11269" s="944"/>
    </row>
    <row r="11270" spans="2:4">
      <c r="B11270" s="944"/>
      <c r="C11270" s="944"/>
      <c r="D11270" s="944"/>
    </row>
    <row r="11271" spans="2:4">
      <c r="B11271" s="944"/>
      <c r="C11271" s="944"/>
      <c r="D11271" s="944"/>
    </row>
    <row r="11272" spans="2:4">
      <c r="B11272" s="944"/>
      <c r="C11272" s="944"/>
      <c r="D11272" s="944"/>
    </row>
    <row r="11273" spans="2:4">
      <c r="B11273" s="944"/>
      <c r="C11273" s="944"/>
      <c r="D11273" s="944"/>
    </row>
    <row r="11274" spans="2:4">
      <c r="B11274" s="944"/>
      <c r="C11274" s="944"/>
      <c r="D11274" s="944"/>
    </row>
    <row r="11275" spans="2:4">
      <c r="B11275" s="944"/>
      <c r="C11275" s="944"/>
      <c r="D11275" s="944"/>
    </row>
    <row r="11276" spans="2:4">
      <c r="B11276" s="944"/>
      <c r="C11276" s="944"/>
      <c r="D11276" s="944"/>
    </row>
    <row r="11277" spans="2:4">
      <c r="B11277" s="944"/>
      <c r="C11277" s="944"/>
      <c r="D11277" s="944"/>
    </row>
    <row r="11278" spans="2:4">
      <c r="B11278" s="944"/>
      <c r="C11278" s="944"/>
      <c r="D11278" s="944"/>
    </row>
    <row r="11279" spans="2:4">
      <c r="B11279" s="944"/>
      <c r="C11279" s="944"/>
      <c r="D11279" s="944"/>
    </row>
    <row r="11280" spans="2:4">
      <c r="B11280" s="944"/>
      <c r="C11280" s="944"/>
      <c r="D11280" s="944"/>
    </row>
    <row r="11281" spans="2:4">
      <c r="B11281" s="944"/>
      <c r="C11281" s="944"/>
      <c r="D11281" s="944"/>
    </row>
    <row r="11282" spans="2:4">
      <c r="B11282" s="944"/>
      <c r="C11282" s="944"/>
      <c r="D11282" s="944"/>
    </row>
    <row r="11283" spans="2:4">
      <c r="B11283" s="944"/>
      <c r="C11283" s="944"/>
      <c r="D11283" s="944"/>
    </row>
    <row r="11284" spans="2:4">
      <c r="B11284" s="944"/>
      <c r="C11284" s="944"/>
      <c r="D11284" s="944"/>
    </row>
    <row r="11285" spans="2:4">
      <c r="B11285" s="944"/>
      <c r="C11285" s="944"/>
      <c r="D11285" s="944"/>
    </row>
    <row r="11286" spans="2:4">
      <c r="B11286" s="944"/>
      <c r="C11286" s="944"/>
      <c r="D11286" s="944"/>
    </row>
    <row r="11287" spans="2:4">
      <c r="B11287" s="944"/>
      <c r="C11287" s="944"/>
      <c r="D11287" s="944"/>
    </row>
    <row r="11288" spans="2:4">
      <c r="B11288" s="944"/>
      <c r="C11288" s="944"/>
      <c r="D11288" s="944"/>
    </row>
    <row r="11289" spans="2:4">
      <c r="B11289" s="944"/>
      <c r="C11289" s="944"/>
      <c r="D11289" s="944"/>
    </row>
    <row r="11290" spans="2:4">
      <c r="B11290" s="944"/>
      <c r="C11290" s="944"/>
      <c r="D11290" s="944"/>
    </row>
    <row r="11291" spans="2:4">
      <c r="B11291" s="944"/>
      <c r="C11291" s="944"/>
      <c r="D11291" s="944"/>
    </row>
    <row r="11292" spans="2:4">
      <c r="B11292" s="944"/>
      <c r="C11292" s="944"/>
      <c r="D11292" s="944"/>
    </row>
    <row r="11293" spans="2:4">
      <c r="B11293" s="944"/>
      <c r="C11293" s="944"/>
      <c r="D11293" s="944"/>
    </row>
    <row r="11294" spans="2:4">
      <c r="B11294" s="944"/>
      <c r="C11294" s="944"/>
      <c r="D11294" s="944"/>
    </row>
    <row r="11295" spans="2:4">
      <c r="B11295" s="944"/>
      <c r="C11295" s="944"/>
      <c r="D11295" s="944"/>
    </row>
    <row r="11296" spans="2:4">
      <c r="B11296" s="944"/>
      <c r="C11296" s="944"/>
      <c r="D11296" s="944"/>
    </row>
    <row r="11297" spans="2:4">
      <c r="B11297" s="944"/>
      <c r="C11297" s="944"/>
      <c r="D11297" s="944"/>
    </row>
    <row r="11298" spans="2:4">
      <c r="B11298" s="944"/>
      <c r="C11298" s="944"/>
      <c r="D11298" s="944"/>
    </row>
    <row r="11299" spans="2:4">
      <c r="B11299" s="944"/>
      <c r="C11299" s="944"/>
      <c r="D11299" s="944"/>
    </row>
    <row r="11300" spans="2:4">
      <c r="B11300" s="944"/>
      <c r="C11300" s="944"/>
      <c r="D11300" s="944"/>
    </row>
    <row r="11301" spans="2:4">
      <c r="B11301" s="944"/>
      <c r="C11301" s="944"/>
      <c r="D11301" s="944"/>
    </row>
    <row r="11302" spans="2:4">
      <c r="B11302" s="944"/>
      <c r="C11302" s="944"/>
      <c r="D11302" s="944"/>
    </row>
    <row r="11303" spans="2:4">
      <c r="B11303" s="944"/>
      <c r="C11303" s="944"/>
      <c r="D11303" s="944"/>
    </row>
    <row r="11304" spans="2:4">
      <c r="B11304" s="944"/>
      <c r="C11304" s="944"/>
      <c r="D11304" s="944"/>
    </row>
    <row r="11305" spans="2:4">
      <c r="B11305" s="944"/>
      <c r="C11305" s="944"/>
      <c r="D11305" s="944"/>
    </row>
    <row r="11306" spans="2:4">
      <c r="B11306" s="944"/>
      <c r="C11306" s="944"/>
      <c r="D11306" s="944"/>
    </row>
    <row r="11307" spans="2:4">
      <c r="B11307" s="944"/>
      <c r="C11307" s="944"/>
      <c r="D11307" s="944"/>
    </row>
    <row r="11308" spans="2:4">
      <c r="B11308" s="944"/>
      <c r="C11308" s="944"/>
      <c r="D11308" s="944"/>
    </row>
    <row r="11309" spans="2:4">
      <c r="B11309" s="944"/>
      <c r="C11309" s="944"/>
      <c r="D11309" s="944"/>
    </row>
    <row r="11310" spans="2:4">
      <c r="B11310" s="944"/>
      <c r="C11310" s="944"/>
      <c r="D11310" s="944"/>
    </row>
    <row r="11311" spans="2:4">
      <c r="B11311" s="944"/>
      <c r="C11311" s="944"/>
      <c r="D11311" s="944"/>
    </row>
    <row r="11312" spans="2:4">
      <c r="B11312" s="944"/>
      <c r="C11312" s="944"/>
      <c r="D11312" s="944"/>
    </row>
    <row r="11313" spans="2:4">
      <c r="B11313" s="944"/>
      <c r="C11313" s="944"/>
      <c r="D11313" s="944"/>
    </row>
    <row r="11314" spans="2:4">
      <c r="B11314" s="944"/>
      <c r="C11314" s="944"/>
      <c r="D11314" s="944"/>
    </row>
    <row r="11315" spans="2:4">
      <c r="B11315" s="944"/>
      <c r="C11315" s="944"/>
      <c r="D11315" s="944"/>
    </row>
    <row r="11316" spans="2:4">
      <c r="B11316" s="944"/>
      <c r="C11316" s="944"/>
      <c r="D11316" s="944"/>
    </row>
    <row r="11317" spans="2:4">
      <c r="B11317" s="944"/>
      <c r="C11317" s="944"/>
      <c r="D11317" s="944"/>
    </row>
    <row r="11318" spans="2:4">
      <c r="B11318" s="944"/>
      <c r="C11318" s="944"/>
      <c r="D11318" s="944"/>
    </row>
    <row r="11319" spans="2:4">
      <c r="B11319" s="944"/>
      <c r="C11319" s="944"/>
      <c r="D11319" s="944"/>
    </row>
    <row r="11320" spans="2:4">
      <c r="B11320" s="944"/>
      <c r="C11320" s="944"/>
      <c r="D11320" s="944"/>
    </row>
    <row r="11321" spans="2:4">
      <c r="B11321" s="944"/>
      <c r="C11321" s="944"/>
      <c r="D11321" s="944"/>
    </row>
    <row r="11322" spans="2:4">
      <c r="B11322" s="944"/>
      <c r="C11322" s="944"/>
      <c r="D11322" s="944"/>
    </row>
    <row r="11323" spans="2:4">
      <c r="B11323" s="944"/>
      <c r="C11323" s="944"/>
      <c r="D11323" s="944"/>
    </row>
    <row r="11324" spans="2:4">
      <c r="B11324" s="944"/>
      <c r="C11324" s="944"/>
      <c r="D11324" s="944"/>
    </row>
    <row r="11325" spans="2:4">
      <c r="B11325" s="944"/>
      <c r="C11325" s="944"/>
      <c r="D11325" s="944"/>
    </row>
    <row r="11326" spans="2:4">
      <c r="B11326" s="944"/>
      <c r="C11326" s="944"/>
      <c r="D11326" s="944"/>
    </row>
    <row r="11327" spans="2:4">
      <c r="B11327" s="944"/>
      <c r="C11327" s="944"/>
      <c r="D11327" s="944"/>
    </row>
    <row r="11328" spans="2:4">
      <c r="B11328" s="944"/>
      <c r="C11328" s="944"/>
      <c r="D11328" s="944"/>
    </row>
    <row r="11329" spans="2:4">
      <c r="B11329" s="944"/>
      <c r="C11329" s="944"/>
      <c r="D11329" s="944"/>
    </row>
    <row r="11330" spans="2:4">
      <c r="B11330" s="944"/>
      <c r="C11330" s="944"/>
      <c r="D11330" s="944"/>
    </row>
    <row r="11331" spans="2:4">
      <c r="B11331" s="944"/>
      <c r="C11331" s="944"/>
      <c r="D11331" s="944"/>
    </row>
    <row r="11332" spans="2:4">
      <c r="B11332" s="944"/>
      <c r="C11332" s="944"/>
      <c r="D11332" s="944"/>
    </row>
    <row r="11333" spans="2:4">
      <c r="B11333" s="944"/>
      <c r="C11333" s="944"/>
      <c r="D11333" s="944"/>
    </row>
    <row r="11334" spans="2:4">
      <c r="B11334" s="944"/>
      <c r="C11334" s="944"/>
      <c r="D11334" s="944"/>
    </row>
    <row r="11335" spans="2:4">
      <c r="B11335" s="944"/>
      <c r="C11335" s="944"/>
      <c r="D11335" s="944"/>
    </row>
    <row r="11336" spans="2:4">
      <c r="B11336" s="944"/>
      <c r="C11336" s="944"/>
      <c r="D11336" s="944"/>
    </row>
    <row r="11337" spans="2:4">
      <c r="B11337" s="944"/>
      <c r="C11337" s="944"/>
      <c r="D11337" s="944"/>
    </row>
    <row r="11338" spans="2:4">
      <c r="B11338" s="944"/>
      <c r="C11338" s="944"/>
      <c r="D11338" s="944"/>
    </row>
    <row r="11339" spans="2:4">
      <c r="B11339" s="944"/>
      <c r="C11339" s="944"/>
      <c r="D11339" s="944"/>
    </row>
    <row r="11340" spans="2:4">
      <c r="B11340" s="944"/>
      <c r="C11340" s="944"/>
      <c r="D11340" s="944"/>
    </row>
    <row r="11341" spans="2:4">
      <c r="B11341" s="944"/>
      <c r="C11341" s="944"/>
      <c r="D11341" s="944"/>
    </row>
    <row r="11342" spans="2:4">
      <c r="B11342" s="944"/>
      <c r="C11342" s="944"/>
      <c r="D11342" s="944"/>
    </row>
    <row r="11343" spans="2:4">
      <c r="B11343" s="944"/>
      <c r="C11343" s="944"/>
      <c r="D11343" s="944"/>
    </row>
    <row r="11344" spans="2:4">
      <c r="B11344" s="944"/>
      <c r="C11344" s="944"/>
      <c r="D11344" s="944"/>
    </row>
    <row r="11345" spans="2:4">
      <c r="B11345" s="944"/>
      <c r="C11345" s="944"/>
      <c r="D11345" s="944"/>
    </row>
    <row r="11346" spans="2:4">
      <c r="B11346" s="944"/>
      <c r="C11346" s="944"/>
      <c r="D11346" s="944"/>
    </row>
    <row r="11347" spans="2:4">
      <c r="B11347" s="944"/>
      <c r="C11347" s="944"/>
      <c r="D11347" s="944"/>
    </row>
    <row r="11348" spans="2:4">
      <c r="B11348" s="944"/>
      <c r="C11348" s="944"/>
      <c r="D11348" s="944"/>
    </row>
    <row r="11349" spans="2:4">
      <c r="B11349" s="944"/>
      <c r="C11349" s="944"/>
      <c r="D11349" s="944"/>
    </row>
    <row r="11350" spans="2:4">
      <c r="B11350" s="944"/>
      <c r="C11350" s="944"/>
      <c r="D11350" s="944"/>
    </row>
    <row r="11351" spans="2:4">
      <c r="B11351" s="944"/>
      <c r="C11351" s="944"/>
      <c r="D11351" s="944"/>
    </row>
    <row r="11352" spans="2:4">
      <c r="B11352" s="944"/>
      <c r="C11352" s="944"/>
      <c r="D11352" s="944"/>
    </row>
    <row r="11353" spans="2:4">
      <c r="B11353" s="944"/>
      <c r="C11353" s="944"/>
      <c r="D11353" s="944"/>
    </row>
    <row r="11354" spans="2:4">
      <c r="B11354" s="944"/>
      <c r="C11354" s="944"/>
      <c r="D11354" s="944"/>
    </row>
    <row r="11355" spans="2:4">
      <c r="B11355" s="944"/>
      <c r="C11355" s="944"/>
      <c r="D11355" s="944"/>
    </row>
    <row r="11356" spans="2:4">
      <c r="B11356" s="944"/>
      <c r="C11356" s="944"/>
      <c r="D11356" s="944"/>
    </row>
    <row r="11357" spans="2:4">
      <c r="B11357" s="944"/>
      <c r="C11357" s="944"/>
      <c r="D11357" s="944"/>
    </row>
    <row r="11358" spans="2:4">
      <c r="B11358" s="944"/>
      <c r="C11358" s="944"/>
      <c r="D11358" s="944"/>
    </row>
    <row r="11359" spans="2:4">
      <c r="B11359" s="944"/>
      <c r="C11359" s="944"/>
      <c r="D11359" s="944"/>
    </row>
    <row r="11360" spans="2:4">
      <c r="B11360" s="944"/>
      <c r="C11360" s="944"/>
      <c r="D11360" s="944"/>
    </row>
    <row r="11361" spans="2:4">
      <c r="B11361" s="944"/>
      <c r="C11361" s="944"/>
      <c r="D11361" s="944"/>
    </row>
    <row r="11362" spans="2:4">
      <c r="B11362" s="944"/>
      <c r="C11362" s="944"/>
      <c r="D11362" s="944"/>
    </row>
    <row r="11363" spans="2:4">
      <c r="B11363" s="944"/>
      <c r="C11363" s="944"/>
      <c r="D11363" s="944"/>
    </row>
    <row r="11364" spans="2:4">
      <c r="B11364" s="944"/>
      <c r="C11364" s="944"/>
      <c r="D11364" s="944"/>
    </row>
    <row r="11365" spans="2:4">
      <c r="B11365" s="944"/>
      <c r="C11365" s="944"/>
      <c r="D11365" s="944"/>
    </row>
    <row r="11366" spans="2:4">
      <c r="B11366" s="944"/>
      <c r="C11366" s="944"/>
      <c r="D11366" s="944"/>
    </row>
    <row r="11367" spans="2:4">
      <c r="B11367" s="944"/>
      <c r="C11367" s="944"/>
      <c r="D11367" s="944"/>
    </row>
    <row r="11368" spans="2:4">
      <c r="B11368" s="944"/>
      <c r="C11368" s="944"/>
      <c r="D11368" s="944"/>
    </row>
    <row r="11369" spans="2:4">
      <c r="B11369" s="944"/>
      <c r="C11369" s="944"/>
      <c r="D11369" s="944"/>
    </row>
    <row r="11370" spans="2:4">
      <c r="B11370" s="944"/>
      <c r="C11370" s="944"/>
      <c r="D11370" s="944"/>
    </row>
    <row r="11371" spans="2:4">
      <c r="B11371" s="944"/>
      <c r="C11371" s="944"/>
      <c r="D11371" s="944"/>
    </row>
    <row r="11372" spans="2:4">
      <c r="B11372" s="944"/>
      <c r="C11372" s="944"/>
      <c r="D11372" s="944"/>
    </row>
    <row r="11373" spans="2:4">
      <c r="B11373" s="944"/>
      <c r="C11373" s="944"/>
      <c r="D11373" s="944"/>
    </row>
    <row r="11374" spans="2:4">
      <c r="B11374" s="944"/>
      <c r="C11374" s="944"/>
      <c r="D11374" s="944"/>
    </row>
    <row r="11375" spans="2:4">
      <c r="B11375" s="944"/>
      <c r="C11375" s="944"/>
      <c r="D11375" s="944"/>
    </row>
    <row r="11376" spans="2:4">
      <c r="B11376" s="944"/>
      <c r="C11376" s="944"/>
      <c r="D11376" s="944"/>
    </row>
    <row r="11377" spans="2:4">
      <c r="B11377" s="944"/>
      <c r="C11377" s="944"/>
      <c r="D11377" s="944"/>
    </row>
    <row r="11378" spans="2:4">
      <c r="B11378" s="944"/>
      <c r="C11378" s="944"/>
      <c r="D11378" s="944"/>
    </row>
    <row r="11379" spans="2:4">
      <c r="B11379" s="944"/>
      <c r="C11379" s="944"/>
      <c r="D11379" s="944"/>
    </row>
    <row r="11380" spans="2:4">
      <c r="B11380" s="944"/>
      <c r="C11380" s="944"/>
      <c r="D11380" s="944"/>
    </row>
    <row r="11381" spans="2:4">
      <c r="B11381" s="944"/>
      <c r="C11381" s="944"/>
      <c r="D11381" s="944"/>
    </row>
    <row r="11382" spans="2:4">
      <c r="B11382" s="944"/>
      <c r="C11382" s="944"/>
      <c r="D11382" s="944"/>
    </row>
    <row r="11383" spans="2:4">
      <c r="B11383" s="944"/>
      <c r="C11383" s="944"/>
      <c r="D11383" s="944"/>
    </row>
    <row r="11384" spans="2:4">
      <c r="B11384" s="944"/>
      <c r="C11384" s="944"/>
      <c r="D11384" s="944"/>
    </row>
    <row r="11385" spans="2:4">
      <c r="B11385" s="944"/>
      <c r="C11385" s="944"/>
      <c r="D11385" s="944"/>
    </row>
    <row r="11386" spans="2:4">
      <c r="B11386" s="944"/>
      <c r="C11386" s="944"/>
      <c r="D11386" s="944"/>
    </row>
    <row r="11387" spans="2:4">
      <c r="B11387" s="944"/>
      <c r="C11387" s="944"/>
      <c r="D11387" s="944"/>
    </row>
    <row r="11388" spans="2:4">
      <c r="B11388" s="944"/>
      <c r="C11388" s="944"/>
      <c r="D11388" s="944"/>
    </row>
    <row r="11389" spans="2:4">
      <c r="B11389" s="944"/>
      <c r="C11389" s="944"/>
      <c r="D11389" s="944"/>
    </row>
    <row r="11390" spans="2:4">
      <c r="B11390" s="944"/>
      <c r="C11390" s="944"/>
      <c r="D11390" s="944"/>
    </row>
    <row r="11391" spans="2:4">
      <c r="B11391" s="944"/>
      <c r="C11391" s="944"/>
      <c r="D11391" s="944"/>
    </row>
    <row r="11392" spans="2:4">
      <c r="B11392" s="944"/>
      <c r="C11392" s="944"/>
      <c r="D11392" s="944"/>
    </row>
    <row r="11393" spans="2:4">
      <c r="B11393" s="944"/>
      <c r="C11393" s="944"/>
      <c r="D11393" s="944"/>
    </row>
    <row r="11394" spans="2:4">
      <c r="B11394" s="944"/>
      <c r="C11394" s="944"/>
      <c r="D11394" s="944"/>
    </row>
    <row r="11395" spans="2:4">
      <c r="B11395" s="944"/>
      <c r="C11395" s="944"/>
      <c r="D11395" s="944"/>
    </row>
    <row r="11396" spans="2:4">
      <c r="B11396" s="944"/>
      <c r="C11396" s="944"/>
      <c r="D11396" s="944"/>
    </row>
    <row r="11397" spans="2:4">
      <c r="B11397" s="944"/>
      <c r="C11397" s="944"/>
      <c r="D11397" s="944"/>
    </row>
    <row r="11398" spans="2:4">
      <c r="B11398" s="944"/>
      <c r="C11398" s="944"/>
      <c r="D11398" s="944"/>
    </row>
    <row r="11399" spans="2:4">
      <c r="B11399" s="944"/>
      <c r="C11399" s="944"/>
      <c r="D11399" s="944"/>
    </row>
    <row r="11400" spans="2:4">
      <c r="B11400" s="944"/>
      <c r="C11400" s="944"/>
      <c r="D11400" s="944"/>
    </row>
    <row r="11401" spans="2:4">
      <c r="B11401" s="944"/>
      <c r="C11401" s="944"/>
      <c r="D11401" s="944"/>
    </row>
    <row r="11402" spans="2:4">
      <c r="B11402" s="944"/>
      <c r="C11402" s="944"/>
      <c r="D11402" s="944"/>
    </row>
    <row r="11403" spans="2:4">
      <c r="B11403" s="944"/>
      <c r="C11403" s="944"/>
      <c r="D11403" s="944"/>
    </row>
    <row r="11404" spans="2:4">
      <c r="B11404" s="944"/>
      <c r="C11404" s="944"/>
      <c r="D11404" s="944"/>
    </row>
    <row r="11405" spans="2:4">
      <c r="B11405" s="944"/>
      <c r="C11405" s="944"/>
      <c r="D11405" s="944"/>
    </row>
    <row r="11406" spans="2:4">
      <c r="B11406" s="944"/>
      <c r="C11406" s="944"/>
      <c r="D11406" s="944"/>
    </row>
    <row r="11407" spans="2:4">
      <c r="B11407" s="944"/>
      <c r="C11407" s="944"/>
      <c r="D11407" s="944"/>
    </row>
    <row r="11408" spans="2:4">
      <c r="B11408" s="944"/>
      <c r="C11408" s="944"/>
      <c r="D11408" s="944"/>
    </row>
    <row r="11409" spans="2:4">
      <c r="B11409" s="944"/>
      <c r="C11409" s="944"/>
      <c r="D11409" s="944"/>
    </row>
    <row r="11410" spans="2:4">
      <c r="B11410" s="944"/>
      <c r="C11410" s="944"/>
      <c r="D11410" s="944"/>
    </row>
    <row r="11411" spans="2:4">
      <c r="B11411" s="944"/>
      <c r="C11411" s="944"/>
      <c r="D11411" s="944"/>
    </row>
    <row r="11412" spans="2:4">
      <c r="B11412" s="944"/>
      <c r="C11412" s="944"/>
      <c r="D11412" s="944"/>
    </row>
    <row r="11413" spans="2:4">
      <c r="B11413" s="944"/>
      <c r="C11413" s="944"/>
      <c r="D11413" s="944"/>
    </row>
    <row r="11414" spans="2:4">
      <c r="B11414" s="944"/>
      <c r="C11414" s="944"/>
      <c r="D11414" s="944"/>
    </row>
    <row r="11415" spans="2:4">
      <c r="B11415" s="944"/>
      <c r="C11415" s="944"/>
      <c r="D11415" s="944"/>
    </row>
    <row r="11416" spans="2:4">
      <c r="B11416" s="944"/>
      <c r="C11416" s="944"/>
      <c r="D11416" s="944"/>
    </row>
    <row r="11417" spans="2:4">
      <c r="B11417" s="944"/>
      <c r="C11417" s="944"/>
      <c r="D11417" s="944"/>
    </row>
    <row r="11418" spans="2:4">
      <c r="B11418" s="944"/>
      <c r="C11418" s="944"/>
      <c r="D11418" s="944"/>
    </row>
    <row r="11419" spans="2:4">
      <c r="B11419" s="944"/>
      <c r="C11419" s="944"/>
      <c r="D11419" s="944"/>
    </row>
    <row r="11420" spans="2:4">
      <c r="B11420" s="944"/>
      <c r="C11420" s="944"/>
      <c r="D11420" s="944"/>
    </row>
    <row r="11421" spans="2:4">
      <c r="B11421" s="944"/>
      <c r="C11421" s="944"/>
      <c r="D11421" s="944"/>
    </row>
    <row r="11422" spans="2:4">
      <c r="B11422" s="944"/>
      <c r="C11422" s="944"/>
      <c r="D11422" s="944"/>
    </row>
    <row r="11423" spans="2:4">
      <c r="B11423" s="944"/>
      <c r="C11423" s="944"/>
      <c r="D11423" s="944"/>
    </row>
    <row r="11424" spans="2:4">
      <c r="B11424" s="944"/>
      <c r="C11424" s="944"/>
      <c r="D11424" s="944"/>
    </row>
    <row r="11425" spans="2:4">
      <c r="B11425" s="944"/>
      <c r="C11425" s="944"/>
      <c r="D11425" s="944"/>
    </row>
    <row r="11426" spans="2:4">
      <c r="B11426" s="944"/>
      <c r="C11426" s="944"/>
      <c r="D11426" s="944"/>
    </row>
    <row r="11427" spans="2:4">
      <c r="B11427" s="944"/>
      <c r="C11427" s="944"/>
      <c r="D11427" s="944"/>
    </row>
    <row r="11428" spans="2:4">
      <c r="B11428" s="944"/>
      <c r="C11428" s="944"/>
      <c r="D11428" s="944"/>
    </row>
    <row r="11429" spans="2:4">
      <c r="B11429" s="944"/>
      <c r="C11429" s="944"/>
      <c r="D11429" s="944"/>
    </row>
    <row r="11430" spans="2:4">
      <c r="B11430" s="944"/>
      <c r="C11430" s="944"/>
      <c r="D11430" s="944"/>
    </row>
    <row r="11431" spans="2:4">
      <c r="B11431" s="944"/>
      <c r="C11431" s="944"/>
      <c r="D11431" s="944"/>
    </row>
    <row r="11432" spans="2:4">
      <c r="B11432" s="944"/>
      <c r="C11432" s="944"/>
      <c r="D11432" s="944"/>
    </row>
    <row r="11433" spans="2:4">
      <c r="B11433" s="944"/>
      <c r="C11433" s="944"/>
      <c r="D11433" s="944"/>
    </row>
    <row r="11434" spans="2:4">
      <c r="B11434" s="944"/>
      <c r="C11434" s="944"/>
      <c r="D11434" s="944"/>
    </row>
    <row r="11435" spans="2:4">
      <c r="B11435" s="944"/>
      <c r="C11435" s="944"/>
      <c r="D11435" s="944"/>
    </row>
    <row r="11436" spans="2:4">
      <c r="B11436" s="944"/>
      <c r="C11436" s="944"/>
      <c r="D11436" s="944"/>
    </row>
    <row r="11437" spans="2:4">
      <c r="B11437" s="944"/>
      <c r="C11437" s="944"/>
      <c r="D11437" s="944"/>
    </row>
    <row r="11438" spans="2:4">
      <c r="B11438" s="944"/>
      <c r="C11438" s="944"/>
      <c r="D11438" s="944"/>
    </row>
    <row r="11439" spans="2:4">
      <c r="B11439" s="944"/>
      <c r="C11439" s="944"/>
      <c r="D11439" s="944"/>
    </row>
    <row r="11440" spans="2:4">
      <c r="B11440" s="944"/>
      <c r="C11440" s="944"/>
      <c r="D11440" s="944"/>
    </row>
    <row r="11441" spans="2:4">
      <c r="B11441" s="944"/>
      <c r="C11441" s="944"/>
      <c r="D11441" s="944"/>
    </row>
    <row r="11442" spans="2:4">
      <c r="B11442" s="944"/>
      <c r="C11442" s="944"/>
      <c r="D11442" s="944"/>
    </row>
    <row r="11443" spans="2:4">
      <c r="B11443" s="944"/>
      <c r="C11443" s="944"/>
      <c r="D11443" s="944"/>
    </row>
    <row r="11444" spans="2:4">
      <c r="B11444" s="944"/>
      <c r="C11444" s="944"/>
      <c r="D11444" s="944"/>
    </row>
    <row r="11445" spans="2:4">
      <c r="B11445" s="944"/>
      <c r="C11445" s="944"/>
      <c r="D11445" s="944"/>
    </row>
    <row r="11446" spans="2:4">
      <c r="B11446" s="944"/>
      <c r="C11446" s="944"/>
      <c r="D11446" s="944"/>
    </row>
    <row r="11447" spans="2:4">
      <c r="B11447" s="944"/>
      <c r="C11447" s="944"/>
      <c r="D11447" s="944"/>
    </row>
    <row r="11448" spans="2:4">
      <c r="B11448" s="944"/>
      <c r="C11448" s="944"/>
      <c r="D11448" s="944"/>
    </row>
    <row r="11449" spans="2:4">
      <c r="B11449" s="944"/>
      <c r="C11449" s="944"/>
      <c r="D11449" s="944"/>
    </row>
    <row r="11450" spans="2:4">
      <c r="B11450" s="944"/>
      <c r="C11450" s="944"/>
      <c r="D11450" s="944"/>
    </row>
    <row r="11451" spans="2:4">
      <c r="B11451" s="944"/>
      <c r="C11451" s="944"/>
      <c r="D11451" s="944"/>
    </row>
    <row r="11452" spans="2:4">
      <c r="B11452" s="944"/>
      <c r="C11452" s="944"/>
      <c r="D11452" s="944"/>
    </row>
    <row r="11453" spans="2:4">
      <c r="B11453" s="944"/>
      <c r="C11453" s="944"/>
      <c r="D11453" s="944"/>
    </row>
    <row r="11454" spans="2:4">
      <c r="B11454" s="944"/>
      <c r="C11454" s="944"/>
      <c r="D11454" s="944"/>
    </row>
    <row r="11455" spans="2:4">
      <c r="B11455" s="944"/>
      <c r="C11455" s="944"/>
      <c r="D11455" s="944"/>
    </row>
    <row r="11456" spans="2:4">
      <c r="B11456" s="944"/>
      <c r="C11456" s="944"/>
      <c r="D11456" s="944"/>
    </row>
    <row r="11457" spans="2:4">
      <c r="B11457" s="944"/>
      <c r="C11457" s="944"/>
      <c r="D11457" s="944"/>
    </row>
    <row r="11458" spans="2:4">
      <c r="B11458" s="944"/>
      <c r="C11458" s="944"/>
      <c r="D11458" s="944"/>
    </row>
    <row r="11459" spans="2:4">
      <c r="B11459" s="944"/>
      <c r="C11459" s="944"/>
      <c r="D11459" s="944"/>
    </row>
    <row r="11460" spans="2:4">
      <c r="B11460" s="944"/>
      <c r="C11460" s="944"/>
      <c r="D11460" s="944"/>
    </row>
    <row r="11461" spans="2:4">
      <c r="B11461" s="944"/>
      <c r="C11461" s="944"/>
      <c r="D11461" s="944"/>
    </row>
    <row r="11462" spans="2:4">
      <c r="B11462" s="944"/>
      <c r="C11462" s="944"/>
      <c r="D11462" s="944"/>
    </row>
    <row r="11463" spans="2:4">
      <c r="B11463" s="944"/>
      <c r="C11463" s="944"/>
      <c r="D11463" s="944"/>
    </row>
    <row r="11464" spans="2:4">
      <c r="B11464" s="944"/>
      <c r="C11464" s="944"/>
      <c r="D11464" s="944"/>
    </row>
    <row r="11465" spans="2:4">
      <c r="B11465" s="944"/>
      <c r="C11465" s="944"/>
      <c r="D11465" s="944"/>
    </row>
    <row r="11466" spans="2:4">
      <c r="B11466" s="944"/>
      <c r="C11466" s="944"/>
      <c r="D11466" s="944"/>
    </row>
    <row r="11467" spans="2:4">
      <c r="B11467" s="944"/>
      <c r="C11467" s="944"/>
      <c r="D11467" s="944"/>
    </row>
    <row r="11468" spans="2:4">
      <c r="B11468" s="944"/>
      <c r="C11468" s="944"/>
      <c r="D11468" s="944"/>
    </row>
    <row r="11469" spans="2:4">
      <c r="B11469" s="944"/>
      <c r="C11469" s="944"/>
      <c r="D11469" s="944"/>
    </row>
    <row r="11470" spans="2:4">
      <c r="B11470" s="944"/>
      <c r="C11470" s="944"/>
      <c r="D11470" s="944"/>
    </row>
    <row r="11471" spans="2:4">
      <c r="B11471" s="944"/>
      <c r="C11471" s="944"/>
      <c r="D11471" s="944"/>
    </row>
    <row r="11472" spans="2:4">
      <c r="B11472" s="944"/>
      <c r="C11472" s="944"/>
      <c r="D11472" s="944"/>
    </row>
    <row r="11473" spans="2:4">
      <c r="B11473" s="944"/>
      <c r="C11473" s="944"/>
      <c r="D11473" s="944"/>
    </row>
    <row r="11474" spans="2:4">
      <c r="B11474" s="944"/>
      <c r="C11474" s="944"/>
      <c r="D11474" s="944"/>
    </row>
    <row r="11475" spans="2:4">
      <c r="B11475" s="944"/>
      <c r="C11475" s="944"/>
      <c r="D11475" s="944"/>
    </row>
    <row r="11476" spans="2:4">
      <c r="B11476" s="944"/>
      <c r="C11476" s="944"/>
      <c r="D11476" s="944"/>
    </row>
    <row r="11477" spans="2:4">
      <c r="B11477" s="944"/>
      <c r="C11477" s="944"/>
      <c r="D11477" s="944"/>
    </row>
    <row r="11478" spans="2:4">
      <c r="B11478" s="944"/>
      <c r="C11478" s="944"/>
      <c r="D11478" s="944"/>
    </row>
    <row r="11479" spans="2:4">
      <c r="B11479" s="944"/>
      <c r="C11479" s="944"/>
      <c r="D11479" s="944"/>
    </row>
    <row r="11480" spans="2:4">
      <c r="B11480" s="944"/>
      <c r="C11480" s="944"/>
      <c r="D11480" s="944"/>
    </row>
    <row r="11481" spans="2:4">
      <c r="B11481" s="944"/>
      <c r="C11481" s="944"/>
      <c r="D11481" s="944"/>
    </row>
    <row r="11482" spans="2:4">
      <c r="B11482" s="944"/>
      <c r="C11482" s="944"/>
      <c r="D11482" s="944"/>
    </row>
    <row r="11483" spans="2:4">
      <c r="B11483" s="944"/>
      <c r="C11483" s="944"/>
      <c r="D11483" s="944"/>
    </row>
    <row r="11484" spans="2:4">
      <c r="B11484" s="944"/>
      <c r="C11484" s="944"/>
      <c r="D11484" s="944"/>
    </row>
    <row r="11485" spans="2:4">
      <c r="B11485" s="944"/>
      <c r="C11485" s="944"/>
      <c r="D11485" s="944"/>
    </row>
    <row r="11486" spans="2:4">
      <c r="B11486" s="944"/>
      <c r="C11486" s="944"/>
      <c r="D11486" s="944"/>
    </row>
    <row r="11487" spans="2:4">
      <c r="B11487" s="944"/>
      <c r="C11487" s="944"/>
      <c r="D11487" s="944"/>
    </row>
    <row r="11488" spans="2:4">
      <c r="B11488" s="944"/>
      <c r="C11488" s="944"/>
      <c r="D11488" s="944"/>
    </row>
    <row r="11489" spans="2:4">
      <c r="B11489" s="944"/>
      <c r="C11489" s="944"/>
      <c r="D11489" s="944"/>
    </row>
    <row r="11490" spans="2:4">
      <c r="B11490" s="944"/>
      <c r="C11490" s="944"/>
      <c r="D11490" s="944"/>
    </row>
    <row r="11491" spans="2:4">
      <c r="B11491" s="944"/>
      <c r="C11491" s="944"/>
      <c r="D11491" s="944"/>
    </row>
    <row r="11492" spans="2:4">
      <c r="B11492" s="944"/>
      <c r="C11492" s="944"/>
      <c r="D11492" s="944"/>
    </row>
    <row r="11493" spans="2:4">
      <c r="B11493" s="944"/>
      <c r="C11493" s="944"/>
      <c r="D11493" s="944"/>
    </row>
    <row r="11494" spans="2:4">
      <c r="B11494" s="944"/>
      <c r="C11494" s="944"/>
      <c r="D11494" s="944"/>
    </row>
    <row r="11495" spans="2:4">
      <c r="B11495" s="944"/>
      <c r="C11495" s="944"/>
      <c r="D11495" s="944"/>
    </row>
    <row r="11496" spans="2:4">
      <c r="B11496" s="944"/>
      <c r="C11496" s="944"/>
      <c r="D11496" s="944"/>
    </row>
    <row r="11497" spans="2:4">
      <c r="B11497" s="944"/>
      <c r="C11497" s="944"/>
      <c r="D11497" s="944"/>
    </row>
    <row r="11498" spans="2:4">
      <c r="B11498" s="944"/>
      <c r="C11498" s="944"/>
      <c r="D11498" s="944"/>
    </row>
    <row r="11499" spans="2:4">
      <c r="B11499" s="944"/>
      <c r="C11499" s="944"/>
      <c r="D11499" s="944"/>
    </row>
    <row r="11500" spans="2:4">
      <c r="B11500" s="944"/>
      <c r="C11500" s="944"/>
      <c r="D11500" s="944"/>
    </row>
    <row r="11501" spans="2:4">
      <c r="B11501" s="944"/>
      <c r="C11501" s="944"/>
      <c r="D11501" s="944"/>
    </row>
    <row r="11502" spans="2:4">
      <c r="B11502" s="944"/>
      <c r="C11502" s="944"/>
      <c r="D11502" s="944"/>
    </row>
    <row r="11503" spans="2:4">
      <c r="B11503" s="944"/>
      <c r="C11503" s="944"/>
      <c r="D11503" s="944"/>
    </row>
    <row r="11504" spans="2:4">
      <c r="B11504" s="944"/>
      <c r="C11504" s="944"/>
      <c r="D11504" s="944"/>
    </row>
    <row r="11505" spans="2:4">
      <c r="B11505" s="944"/>
      <c r="C11505" s="944"/>
      <c r="D11505" s="944"/>
    </row>
    <row r="11506" spans="2:4">
      <c r="B11506" s="944"/>
      <c r="C11506" s="944"/>
      <c r="D11506" s="944"/>
    </row>
    <row r="11507" spans="2:4">
      <c r="B11507" s="944"/>
      <c r="C11507" s="944"/>
      <c r="D11507" s="944"/>
    </row>
    <row r="11508" spans="2:4">
      <c r="B11508" s="944"/>
      <c r="C11508" s="944"/>
      <c r="D11508" s="944"/>
    </row>
    <row r="11509" spans="2:4">
      <c r="B11509" s="944"/>
      <c r="C11509" s="944"/>
      <c r="D11509" s="944"/>
    </row>
    <row r="11510" spans="2:4">
      <c r="B11510" s="944"/>
      <c r="C11510" s="944"/>
      <c r="D11510" s="944"/>
    </row>
    <row r="11511" spans="2:4">
      <c r="B11511" s="944"/>
      <c r="C11511" s="944"/>
      <c r="D11511" s="944"/>
    </row>
    <row r="11512" spans="2:4">
      <c r="B11512" s="944"/>
      <c r="C11512" s="944"/>
      <c r="D11512" s="944"/>
    </row>
    <row r="11513" spans="2:4">
      <c r="B11513" s="944"/>
      <c r="C11513" s="944"/>
      <c r="D11513" s="944"/>
    </row>
    <row r="11514" spans="2:4">
      <c r="B11514" s="944"/>
      <c r="C11514" s="944"/>
      <c r="D11514" s="944"/>
    </row>
    <row r="11515" spans="2:4">
      <c r="B11515" s="944"/>
      <c r="C11515" s="944"/>
      <c r="D11515" s="944"/>
    </row>
    <row r="11516" spans="2:4">
      <c r="B11516" s="944"/>
      <c r="C11516" s="944"/>
      <c r="D11516" s="944"/>
    </row>
    <row r="11517" spans="2:4">
      <c r="B11517" s="944"/>
      <c r="C11517" s="944"/>
      <c r="D11517" s="944"/>
    </row>
    <row r="11518" spans="2:4">
      <c r="B11518" s="944"/>
      <c r="C11518" s="944"/>
      <c r="D11518" s="944"/>
    </row>
    <row r="11519" spans="2:4">
      <c r="B11519" s="944"/>
      <c r="C11519" s="944"/>
      <c r="D11519" s="944"/>
    </row>
    <row r="11520" spans="2:4">
      <c r="B11520" s="944"/>
      <c r="C11520" s="944"/>
      <c r="D11520" s="944"/>
    </row>
    <row r="11521" spans="2:4">
      <c r="B11521" s="944"/>
      <c r="C11521" s="944"/>
      <c r="D11521" s="944"/>
    </row>
    <row r="11522" spans="2:4">
      <c r="B11522" s="944"/>
      <c r="C11522" s="944"/>
      <c r="D11522" s="944"/>
    </row>
    <row r="11523" spans="2:4">
      <c r="B11523" s="944"/>
      <c r="C11523" s="944"/>
      <c r="D11523" s="944"/>
    </row>
    <row r="11524" spans="2:4">
      <c r="B11524" s="944"/>
      <c r="C11524" s="944"/>
      <c r="D11524" s="944"/>
    </row>
    <row r="11525" spans="2:4">
      <c r="B11525" s="944"/>
      <c r="C11525" s="944"/>
      <c r="D11525" s="944"/>
    </row>
    <row r="11526" spans="2:4">
      <c r="B11526" s="944"/>
      <c r="C11526" s="944"/>
      <c r="D11526" s="944"/>
    </row>
    <row r="11527" spans="2:4">
      <c r="B11527" s="944"/>
      <c r="C11527" s="944"/>
      <c r="D11527" s="944"/>
    </row>
    <row r="11528" spans="2:4">
      <c r="B11528" s="944"/>
      <c r="C11528" s="944"/>
      <c r="D11528" s="944"/>
    </row>
    <row r="11529" spans="2:4">
      <c r="B11529" s="944"/>
      <c r="C11529" s="944"/>
      <c r="D11529" s="944"/>
    </row>
    <row r="11530" spans="2:4">
      <c r="B11530" s="944"/>
      <c r="C11530" s="944"/>
      <c r="D11530" s="944"/>
    </row>
    <row r="11531" spans="2:4">
      <c r="B11531" s="944"/>
      <c r="C11531" s="944"/>
      <c r="D11531" s="944"/>
    </row>
    <row r="11532" spans="2:4">
      <c r="B11532" s="944"/>
      <c r="C11532" s="944"/>
      <c r="D11532" s="944"/>
    </row>
    <row r="11533" spans="2:4">
      <c r="B11533" s="944"/>
      <c r="C11533" s="944"/>
      <c r="D11533" s="944"/>
    </row>
    <row r="11534" spans="2:4">
      <c r="B11534" s="944"/>
      <c r="C11534" s="944"/>
      <c r="D11534" s="944"/>
    </row>
    <row r="11535" spans="2:4">
      <c r="B11535" s="944"/>
      <c r="C11535" s="944"/>
      <c r="D11535" s="944"/>
    </row>
    <row r="11536" spans="2:4">
      <c r="B11536" s="944"/>
      <c r="C11536" s="944"/>
      <c r="D11536" s="944"/>
    </row>
    <row r="11537" spans="2:4">
      <c r="B11537" s="944"/>
      <c r="C11537" s="944"/>
      <c r="D11537" s="944"/>
    </row>
    <row r="11538" spans="2:4">
      <c r="B11538" s="944"/>
      <c r="C11538" s="944"/>
      <c r="D11538" s="944"/>
    </row>
    <row r="11539" spans="2:4">
      <c r="B11539" s="944"/>
      <c r="C11539" s="944"/>
      <c r="D11539" s="944"/>
    </row>
    <row r="11540" spans="2:4">
      <c r="B11540" s="944"/>
      <c r="C11540" s="944"/>
      <c r="D11540" s="944"/>
    </row>
    <row r="11541" spans="2:4">
      <c r="B11541" s="944"/>
      <c r="C11541" s="944"/>
      <c r="D11541" s="944"/>
    </row>
    <row r="11542" spans="2:4">
      <c r="B11542" s="944"/>
      <c r="C11542" s="944"/>
      <c r="D11542" s="944"/>
    </row>
    <row r="11543" spans="2:4">
      <c r="B11543" s="944"/>
      <c r="C11543" s="944"/>
      <c r="D11543" s="944"/>
    </row>
    <row r="11544" spans="2:4">
      <c r="B11544" s="944"/>
      <c r="C11544" s="944"/>
      <c r="D11544" s="944"/>
    </row>
    <row r="11545" spans="2:4">
      <c r="B11545" s="944"/>
      <c r="C11545" s="944"/>
      <c r="D11545" s="944"/>
    </row>
    <row r="11546" spans="2:4">
      <c r="B11546" s="944"/>
      <c r="C11546" s="944"/>
      <c r="D11546" s="944"/>
    </row>
    <row r="11547" spans="2:4">
      <c r="B11547" s="944"/>
      <c r="C11547" s="944"/>
      <c r="D11547" s="944"/>
    </row>
    <row r="11548" spans="2:4">
      <c r="B11548" s="944"/>
      <c r="C11548" s="944"/>
      <c r="D11548" s="944"/>
    </row>
    <row r="11549" spans="2:4">
      <c r="B11549" s="944"/>
      <c r="C11549" s="944"/>
      <c r="D11549" s="944"/>
    </row>
    <row r="11550" spans="2:4">
      <c r="B11550" s="944"/>
      <c r="C11550" s="944"/>
      <c r="D11550" s="944"/>
    </row>
    <row r="11551" spans="2:4">
      <c r="B11551" s="944"/>
      <c r="C11551" s="944"/>
      <c r="D11551" s="944"/>
    </row>
    <row r="11552" spans="2:4">
      <c r="B11552" s="944"/>
      <c r="C11552" s="944"/>
      <c r="D11552" s="944"/>
    </row>
    <row r="11553" spans="2:4">
      <c r="B11553" s="944"/>
      <c r="C11553" s="944"/>
      <c r="D11553" s="944"/>
    </row>
    <row r="11554" spans="2:4">
      <c r="B11554" s="944"/>
      <c r="C11554" s="944"/>
      <c r="D11554" s="944"/>
    </row>
    <row r="11555" spans="2:4">
      <c r="B11555" s="944"/>
      <c r="C11555" s="944"/>
      <c r="D11555" s="944"/>
    </row>
    <row r="11556" spans="2:4">
      <c r="B11556" s="944"/>
      <c r="C11556" s="944"/>
      <c r="D11556" s="944"/>
    </row>
    <row r="11557" spans="2:4">
      <c r="B11557" s="944"/>
      <c r="C11557" s="944"/>
      <c r="D11557" s="944"/>
    </row>
    <row r="11558" spans="2:4">
      <c r="B11558" s="944"/>
      <c r="C11558" s="944"/>
      <c r="D11558" s="944"/>
    </row>
    <row r="11559" spans="2:4">
      <c r="B11559" s="944"/>
      <c r="C11559" s="944"/>
      <c r="D11559" s="944"/>
    </row>
    <row r="11560" spans="2:4">
      <c r="B11560" s="944"/>
      <c r="C11560" s="944"/>
      <c r="D11560" s="944"/>
    </row>
    <row r="11561" spans="2:4">
      <c r="B11561" s="944"/>
      <c r="C11561" s="944"/>
      <c r="D11561" s="944"/>
    </row>
    <row r="11562" spans="2:4">
      <c r="B11562" s="944"/>
      <c r="C11562" s="944"/>
      <c r="D11562" s="944"/>
    </row>
    <row r="11563" spans="2:4">
      <c r="B11563" s="944"/>
      <c r="C11563" s="944"/>
      <c r="D11563" s="944"/>
    </row>
    <row r="11564" spans="2:4">
      <c r="B11564" s="944"/>
      <c r="C11564" s="944"/>
      <c r="D11564" s="944"/>
    </row>
    <row r="11565" spans="2:4">
      <c r="B11565" s="944"/>
      <c r="C11565" s="944"/>
      <c r="D11565" s="944"/>
    </row>
    <row r="11566" spans="2:4">
      <c r="B11566" s="944"/>
      <c r="C11566" s="944"/>
      <c r="D11566" s="944"/>
    </row>
    <row r="11567" spans="2:4">
      <c r="B11567" s="944"/>
      <c r="C11567" s="944"/>
      <c r="D11567" s="944"/>
    </row>
    <row r="11568" spans="2:4">
      <c r="B11568" s="944"/>
      <c r="C11568" s="944"/>
      <c r="D11568" s="944"/>
    </row>
    <row r="11569" spans="2:4">
      <c r="B11569" s="944"/>
      <c r="C11569" s="944"/>
      <c r="D11569" s="944"/>
    </row>
    <row r="11570" spans="2:4">
      <c r="B11570" s="944"/>
      <c r="C11570" s="944"/>
      <c r="D11570" s="944"/>
    </row>
    <row r="11571" spans="2:4">
      <c r="B11571" s="944"/>
      <c r="C11571" s="944"/>
      <c r="D11571" s="944"/>
    </row>
    <row r="11572" spans="2:4">
      <c r="B11572" s="944"/>
      <c r="C11572" s="944"/>
      <c r="D11572" s="944"/>
    </row>
    <row r="11573" spans="2:4">
      <c r="B11573" s="944"/>
      <c r="C11573" s="944"/>
      <c r="D11573" s="944"/>
    </row>
    <row r="11574" spans="2:4">
      <c r="B11574" s="944"/>
      <c r="C11574" s="944"/>
      <c r="D11574" s="944"/>
    </row>
    <row r="11575" spans="2:4">
      <c r="B11575" s="944"/>
      <c r="C11575" s="944"/>
      <c r="D11575" s="944"/>
    </row>
    <row r="11576" spans="2:4">
      <c r="B11576" s="944"/>
      <c r="C11576" s="944"/>
      <c r="D11576" s="944"/>
    </row>
    <row r="11577" spans="2:4">
      <c r="B11577" s="944"/>
      <c r="C11577" s="944"/>
      <c r="D11577" s="944"/>
    </row>
    <row r="11578" spans="2:4">
      <c r="B11578" s="944"/>
      <c r="C11578" s="944"/>
      <c r="D11578" s="944"/>
    </row>
    <row r="11579" spans="2:4">
      <c r="B11579" s="944"/>
      <c r="C11579" s="944"/>
      <c r="D11579" s="944"/>
    </row>
    <row r="11580" spans="2:4">
      <c r="B11580" s="944"/>
      <c r="C11580" s="944"/>
      <c r="D11580" s="944"/>
    </row>
    <row r="11581" spans="2:4">
      <c r="B11581" s="944"/>
      <c r="C11581" s="944"/>
      <c r="D11581" s="944"/>
    </row>
    <row r="11582" spans="2:4">
      <c r="B11582" s="944"/>
      <c r="C11582" s="944"/>
      <c r="D11582" s="944"/>
    </row>
    <row r="11583" spans="2:4">
      <c r="B11583" s="944"/>
      <c r="C11583" s="944"/>
      <c r="D11583" s="944"/>
    </row>
    <row r="11584" spans="2:4">
      <c r="B11584" s="944"/>
      <c r="C11584" s="944"/>
      <c r="D11584" s="944"/>
    </row>
    <row r="11585" spans="2:4">
      <c r="B11585" s="944"/>
      <c r="C11585" s="944"/>
      <c r="D11585" s="944"/>
    </row>
    <row r="11586" spans="2:4">
      <c r="B11586" s="944"/>
      <c r="C11586" s="944"/>
      <c r="D11586" s="944"/>
    </row>
    <row r="11587" spans="2:4">
      <c r="B11587" s="944"/>
      <c r="C11587" s="944"/>
      <c r="D11587" s="944"/>
    </row>
    <row r="11588" spans="2:4">
      <c r="B11588" s="944"/>
      <c r="C11588" s="944"/>
      <c r="D11588" s="944"/>
    </row>
    <row r="11589" spans="2:4">
      <c r="B11589" s="944"/>
      <c r="C11589" s="944"/>
      <c r="D11589" s="944"/>
    </row>
    <row r="11590" spans="2:4">
      <c r="B11590" s="944"/>
      <c r="C11590" s="944"/>
      <c r="D11590" s="944"/>
    </row>
    <row r="11591" spans="2:4">
      <c r="B11591" s="944"/>
      <c r="C11591" s="944"/>
      <c r="D11591" s="944"/>
    </row>
    <row r="11592" spans="2:4">
      <c r="B11592" s="944"/>
      <c r="C11592" s="944"/>
      <c r="D11592" s="944"/>
    </row>
    <row r="11593" spans="2:4">
      <c r="B11593" s="944"/>
      <c r="C11593" s="944"/>
      <c r="D11593" s="944"/>
    </row>
    <row r="11594" spans="2:4">
      <c r="B11594" s="944"/>
      <c r="C11594" s="944"/>
      <c r="D11594" s="944"/>
    </row>
    <row r="11595" spans="2:4">
      <c r="B11595" s="944"/>
      <c r="C11595" s="944"/>
      <c r="D11595" s="944"/>
    </row>
    <row r="11596" spans="2:4">
      <c r="B11596" s="944"/>
      <c r="C11596" s="944"/>
      <c r="D11596" s="944"/>
    </row>
    <row r="11597" spans="2:4">
      <c r="B11597" s="944"/>
      <c r="C11597" s="944"/>
      <c r="D11597" s="944"/>
    </row>
    <row r="11598" spans="2:4">
      <c r="B11598" s="944"/>
      <c r="C11598" s="944"/>
      <c r="D11598" s="944"/>
    </row>
    <row r="11599" spans="2:4">
      <c r="B11599" s="944"/>
      <c r="C11599" s="944"/>
      <c r="D11599" s="944"/>
    </row>
    <row r="11600" spans="2:4">
      <c r="B11600" s="944"/>
      <c r="C11600" s="944"/>
      <c r="D11600" s="944"/>
    </row>
    <row r="11601" spans="2:4">
      <c r="B11601" s="944"/>
      <c r="C11601" s="944"/>
      <c r="D11601" s="944"/>
    </row>
    <row r="11602" spans="2:4">
      <c r="B11602" s="944"/>
      <c r="C11602" s="944"/>
      <c r="D11602" s="944"/>
    </row>
    <row r="11603" spans="2:4">
      <c r="B11603" s="944"/>
      <c r="C11603" s="944"/>
      <c r="D11603" s="944"/>
    </row>
    <row r="11604" spans="2:4">
      <c r="B11604" s="944"/>
      <c r="C11604" s="944"/>
      <c r="D11604" s="944"/>
    </row>
    <row r="11605" spans="2:4">
      <c r="B11605" s="944"/>
      <c r="C11605" s="944"/>
      <c r="D11605" s="944"/>
    </row>
    <row r="11606" spans="2:4">
      <c r="B11606" s="944"/>
      <c r="C11606" s="944"/>
      <c r="D11606" s="944"/>
    </row>
    <row r="11607" spans="2:4">
      <c r="B11607" s="944"/>
      <c r="C11607" s="944"/>
      <c r="D11607" s="944"/>
    </row>
    <row r="11608" spans="2:4">
      <c r="B11608" s="944"/>
      <c r="C11608" s="944"/>
      <c r="D11608" s="944"/>
    </row>
    <row r="11609" spans="2:4">
      <c r="B11609" s="944"/>
      <c r="C11609" s="944"/>
      <c r="D11609" s="944"/>
    </row>
    <row r="11610" spans="2:4">
      <c r="B11610" s="944"/>
      <c r="C11610" s="944"/>
      <c r="D11610" s="944"/>
    </row>
    <row r="11611" spans="2:4">
      <c r="B11611" s="944"/>
      <c r="C11611" s="944"/>
      <c r="D11611" s="944"/>
    </row>
    <row r="11612" spans="2:4">
      <c r="B11612" s="944"/>
      <c r="C11612" s="944"/>
      <c r="D11612" s="944"/>
    </row>
    <row r="11613" spans="2:4">
      <c r="B11613" s="944"/>
      <c r="C11613" s="944"/>
      <c r="D11613" s="944"/>
    </row>
    <row r="11614" spans="2:4">
      <c r="B11614" s="944"/>
      <c r="C11614" s="944"/>
      <c r="D11614" s="944"/>
    </row>
    <row r="11615" spans="2:4">
      <c r="B11615" s="944"/>
      <c r="C11615" s="944"/>
      <c r="D11615" s="944"/>
    </row>
    <row r="11616" spans="2:4">
      <c r="B11616" s="944"/>
      <c r="C11616" s="944"/>
      <c r="D11616" s="944"/>
    </row>
    <row r="11617" spans="2:4">
      <c r="B11617" s="944"/>
      <c r="C11617" s="944"/>
      <c r="D11617" s="944"/>
    </row>
    <row r="11618" spans="2:4">
      <c r="B11618" s="944"/>
      <c r="C11618" s="944"/>
      <c r="D11618" s="944"/>
    </row>
    <row r="11619" spans="2:4">
      <c r="B11619" s="944"/>
      <c r="C11619" s="944"/>
      <c r="D11619" s="944"/>
    </row>
    <row r="11620" spans="2:4">
      <c r="B11620" s="944"/>
      <c r="C11620" s="944"/>
      <c r="D11620" s="944"/>
    </row>
    <row r="11621" spans="2:4">
      <c r="B11621" s="944"/>
      <c r="C11621" s="944"/>
      <c r="D11621" s="944"/>
    </row>
    <row r="11622" spans="2:4">
      <c r="B11622" s="944"/>
      <c r="C11622" s="944"/>
      <c r="D11622" s="944"/>
    </row>
    <row r="11623" spans="2:4">
      <c r="B11623" s="944"/>
      <c r="C11623" s="944"/>
      <c r="D11623" s="944"/>
    </row>
    <row r="11624" spans="2:4">
      <c r="B11624" s="944"/>
      <c r="C11624" s="944"/>
      <c r="D11624" s="944"/>
    </row>
    <row r="11625" spans="2:4">
      <c r="B11625" s="944"/>
      <c r="C11625" s="944"/>
      <c r="D11625" s="944"/>
    </row>
    <row r="11626" spans="2:4">
      <c r="B11626" s="944"/>
      <c r="C11626" s="944"/>
      <c r="D11626" s="944"/>
    </row>
    <row r="11627" spans="2:4">
      <c r="B11627" s="944"/>
      <c r="C11627" s="944"/>
      <c r="D11627" s="944"/>
    </row>
    <row r="11628" spans="2:4">
      <c r="B11628" s="944"/>
      <c r="C11628" s="944"/>
      <c r="D11628" s="944"/>
    </row>
    <row r="11629" spans="2:4">
      <c r="B11629" s="944"/>
      <c r="C11629" s="944"/>
      <c r="D11629" s="944"/>
    </row>
    <row r="11630" spans="2:4">
      <c r="B11630" s="944"/>
      <c r="C11630" s="944"/>
      <c r="D11630" s="944"/>
    </row>
    <row r="11631" spans="2:4">
      <c r="B11631" s="944"/>
      <c r="C11631" s="944"/>
      <c r="D11631" s="944"/>
    </row>
    <row r="11632" spans="2:4">
      <c r="B11632" s="944"/>
      <c r="C11632" s="944"/>
      <c r="D11632" s="944"/>
    </row>
    <row r="11633" spans="2:4">
      <c r="B11633" s="944"/>
      <c r="C11633" s="944"/>
      <c r="D11633" s="944"/>
    </row>
    <row r="11634" spans="2:4">
      <c r="B11634" s="944"/>
      <c r="C11634" s="944"/>
      <c r="D11634" s="944"/>
    </row>
    <row r="11635" spans="2:4">
      <c r="B11635" s="944"/>
      <c r="C11635" s="944"/>
      <c r="D11635" s="944"/>
    </row>
    <row r="11636" spans="2:4">
      <c r="B11636" s="944"/>
      <c r="C11636" s="944"/>
      <c r="D11636" s="944"/>
    </row>
    <row r="11637" spans="2:4">
      <c r="B11637" s="944"/>
      <c r="C11637" s="944"/>
      <c r="D11637" s="944"/>
    </row>
    <row r="11638" spans="2:4">
      <c r="B11638" s="944"/>
      <c r="C11638" s="944"/>
      <c r="D11638" s="944"/>
    </row>
    <row r="11639" spans="2:4">
      <c r="B11639" s="944"/>
      <c r="C11639" s="944"/>
      <c r="D11639" s="944"/>
    </row>
    <row r="11640" spans="2:4">
      <c r="B11640" s="944"/>
      <c r="C11640" s="944"/>
      <c r="D11640" s="944"/>
    </row>
    <row r="11641" spans="2:4">
      <c r="B11641" s="944"/>
      <c r="C11641" s="944"/>
      <c r="D11641" s="944"/>
    </row>
    <row r="11642" spans="2:4">
      <c r="B11642" s="944"/>
      <c r="C11642" s="944"/>
      <c r="D11642" s="944"/>
    </row>
    <row r="11643" spans="2:4">
      <c r="B11643" s="944"/>
      <c r="C11643" s="944"/>
      <c r="D11643" s="944"/>
    </row>
    <row r="11644" spans="2:4">
      <c r="B11644" s="944"/>
      <c r="C11644" s="944"/>
      <c r="D11644" s="944"/>
    </row>
    <row r="11645" spans="2:4">
      <c r="B11645" s="944"/>
      <c r="C11645" s="944"/>
      <c r="D11645" s="944"/>
    </row>
    <row r="11646" spans="2:4">
      <c r="B11646" s="944"/>
      <c r="C11646" s="944"/>
      <c r="D11646" s="944"/>
    </row>
    <row r="11647" spans="2:4">
      <c r="B11647" s="944"/>
      <c r="C11647" s="944"/>
      <c r="D11647" s="944"/>
    </row>
    <row r="11648" spans="2:4">
      <c r="B11648" s="944"/>
      <c r="C11648" s="944"/>
      <c r="D11648" s="944"/>
    </row>
    <row r="11649" spans="2:4">
      <c r="B11649" s="944"/>
      <c r="C11649" s="944"/>
      <c r="D11649" s="944"/>
    </row>
    <row r="11650" spans="2:4">
      <c r="B11650" s="944"/>
      <c r="C11650" s="944"/>
      <c r="D11650" s="944"/>
    </row>
    <row r="11651" spans="2:4">
      <c r="B11651" s="944"/>
      <c r="C11651" s="944"/>
      <c r="D11651" s="944"/>
    </row>
    <row r="11652" spans="2:4">
      <c r="B11652" s="944"/>
      <c r="C11652" s="944"/>
      <c r="D11652" s="944"/>
    </row>
    <row r="11653" spans="2:4">
      <c r="B11653" s="944"/>
      <c r="C11653" s="944"/>
      <c r="D11653" s="944"/>
    </row>
    <row r="11654" spans="2:4">
      <c r="B11654" s="944"/>
      <c r="C11654" s="944"/>
      <c r="D11654" s="944"/>
    </row>
    <row r="11655" spans="2:4">
      <c r="B11655" s="944"/>
      <c r="C11655" s="944"/>
      <c r="D11655" s="944"/>
    </row>
    <row r="11656" spans="2:4">
      <c r="B11656" s="944"/>
      <c r="C11656" s="944"/>
      <c r="D11656" s="944"/>
    </row>
    <row r="11657" spans="2:4">
      <c r="B11657" s="944"/>
      <c r="C11657" s="944"/>
      <c r="D11657" s="944"/>
    </row>
    <row r="11658" spans="2:4">
      <c r="B11658" s="944"/>
      <c r="C11658" s="944"/>
      <c r="D11658" s="944"/>
    </row>
    <row r="11659" spans="2:4">
      <c r="B11659" s="944"/>
      <c r="C11659" s="944"/>
      <c r="D11659" s="944"/>
    </row>
    <row r="11660" spans="2:4">
      <c r="B11660" s="944"/>
      <c r="C11660" s="944"/>
      <c r="D11660" s="944"/>
    </row>
    <row r="11661" spans="2:4">
      <c r="B11661" s="944"/>
      <c r="C11661" s="944"/>
      <c r="D11661" s="944"/>
    </row>
    <row r="11662" spans="2:4">
      <c r="B11662" s="944"/>
      <c r="C11662" s="944"/>
      <c r="D11662" s="944"/>
    </row>
    <row r="11663" spans="2:4">
      <c r="B11663" s="944"/>
      <c r="C11663" s="944"/>
      <c r="D11663" s="944"/>
    </row>
    <row r="11664" spans="2:4">
      <c r="B11664" s="944"/>
      <c r="C11664" s="944"/>
      <c r="D11664" s="944"/>
    </row>
    <row r="11665" spans="2:4">
      <c r="B11665" s="944"/>
      <c r="C11665" s="944"/>
      <c r="D11665" s="944"/>
    </row>
    <row r="11666" spans="2:4">
      <c r="B11666" s="944"/>
      <c r="C11666" s="944"/>
      <c r="D11666" s="944"/>
    </row>
    <row r="11667" spans="2:4">
      <c r="B11667" s="944"/>
      <c r="C11667" s="944"/>
      <c r="D11667" s="944"/>
    </row>
    <row r="11668" spans="2:4">
      <c r="B11668" s="944"/>
      <c r="C11668" s="944"/>
      <c r="D11668" s="944"/>
    </row>
    <row r="11669" spans="2:4">
      <c r="B11669" s="944"/>
      <c r="C11669" s="944"/>
      <c r="D11669" s="944"/>
    </row>
    <row r="11670" spans="2:4">
      <c r="B11670" s="944"/>
      <c r="C11670" s="944"/>
      <c r="D11670" s="944"/>
    </row>
    <row r="11671" spans="2:4">
      <c r="B11671" s="944"/>
      <c r="C11671" s="944"/>
      <c r="D11671" s="944"/>
    </row>
    <row r="11672" spans="2:4">
      <c r="B11672" s="944"/>
      <c r="C11672" s="944"/>
      <c r="D11672" s="944"/>
    </row>
    <row r="11673" spans="2:4">
      <c r="B11673" s="944"/>
      <c r="C11673" s="944"/>
      <c r="D11673" s="944"/>
    </row>
    <row r="11674" spans="2:4">
      <c r="B11674" s="944"/>
      <c r="C11674" s="944"/>
      <c r="D11674" s="944"/>
    </row>
    <row r="11675" spans="2:4">
      <c r="B11675" s="944"/>
      <c r="C11675" s="944"/>
      <c r="D11675" s="944"/>
    </row>
    <row r="11676" spans="2:4">
      <c r="B11676" s="944"/>
      <c r="C11676" s="944"/>
      <c r="D11676" s="944"/>
    </row>
    <row r="11677" spans="2:4">
      <c r="B11677" s="944"/>
      <c r="C11677" s="944"/>
      <c r="D11677" s="944"/>
    </row>
    <row r="11678" spans="2:4">
      <c r="B11678" s="944"/>
      <c r="C11678" s="944"/>
      <c r="D11678" s="944"/>
    </row>
    <row r="11679" spans="2:4">
      <c r="B11679" s="944"/>
      <c r="C11679" s="944"/>
      <c r="D11679" s="944"/>
    </row>
    <row r="11680" spans="2:4">
      <c r="B11680" s="944"/>
      <c r="C11680" s="944"/>
      <c r="D11680" s="944"/>
    </row>
    <row r="11681" spans="2:4">
      <c r="B11681" s="944"/>
      <c r="C11681" s="944"/>
      <c r="D11681" s="944"/>
    </row>
    <row r="11682" spans="2:4">
      <c r="B11682" s="944"/>
      <c r="C11682" s="944"/>
      <c r="D11682" s="944"/>
    </row>
    <row r="11683" spans="2:4">
      <c r="B11683" s="944"/>
      <c r="C11683" s="944"/>
      <c r="D11683" s="944"/>
    </row>
    <row r="11684" spans="2:4">
      <c r="B11684" s="944"/>
      <c r="C11684" s="944"/>
      <c r="D11684" s="944"/>
    </row>
    <row r="11685" spans="2:4">
      <c r="B11685" s="944"/>
      <c r="C11685" s="944"/>
      <c r="D11685" s="944"/>
    </row>
    <row r="11686" spans="2:4">
      <c r="B11686" s="944"/>
      <c r="C11686" s="944"/>
      <c r="D11686" s="944"/>
    </row>
    <row r="11687" spans="2:4">
      <c r="B11687" s="944"/>
      <c r="C11687" s="944"/>
      <c r="D11687" s="944"/>
    </row>
    <row r="11688" spans="2:4">
      <c r="B11688" s="944"/>
      <c r="C11688" s="944"/>
      <c r="D11688" s="944"/>
    </row>
    <row r="11689" spans="2:4">
      <c r="B11689" s="944"/>
      <c r="C11689" s="944"/>
      <c r="D11689" s="944"/>
    </row>
    <row r="11690" spans="2:4">
      <c r="B11690" s="944"/>
      <c r="C11690" s="944"/>
      <c r="D11690" s="944"/>
    </row>
    <row r="11691" spans="2:4">
      <c r="B11691" s="944"/>
      <c r="C11691" s="944"/>
      <c r="D11691" s="944"/>
    </row>
    <row r="11692" spans="2:4">
      <c r="B11692" s="944"/>
      <c r="C11692" s="944"/>
      <c r="D11692" s="944"/>
    </row>
    <row r="11693" spans="2:4">
      <c r="B11693" s="944"/>
      <c r="C11693" s="944"/>
      <c r="D11693" s="944"/>
    </row>
    <row r="11694" spans="2:4">
      <c r="B11694" s="944"/>
      <c r="C11694" s="944"/>
      <c r="D11694" s="944"/>
    </row>
    <row r="11695" spans="2:4">
      <c r="B11695" s="944"/>
      <c r="C11695" s="944"/>
      <c r="D11695" s="944"/>
    </row>
    <row r="11696" spans="2:4">
      <c r="B11696" s="944"/>
      <c r="C11696" s="944"/>
      <c r="D11696" s="944"/>
    </row>
    <row r="11697" spans="2:4">
      <c r="B11697" s="944"/>
      <c r="C11697" s="944"/>
      <c r="D11697" s="944"/>
    </row>
    <row r="11698" spans="2:4">
      <c r="B11698" s="944"/>
      <c r="C11698" s="944"/>
      <c r="D11698" s="944"/>
    </row>
    <row r="11699" spans="2:4">
      <c r="B11699" s="944"/>
      <c r="C11699" s="944"/>
      <c r="D11699" s="944"/>
    </row>
    <row r="11700" spans="2:4">
      <c r="B11700" s="944"/>
      <c r="C11700" s="944"/>
      <c r="D11700" s="944"/>
    </row>
    <row r="11701" spans="2:4">
      <c r="B11701" s="944"/>
      <c r="C11701" s="944"/>
      <c r="D11701" s="944"/>
    </row>
    <row r="11702" spans="2:4">
      <c r="B11702" s="944"/>
      <c r="C11702" s="944"/>
      <c r="D11702" s="944"/>
    </row>
    <row r="11703" spans="2:4">
      <c r="B11703" s="944"/>
      <c r="C11703" s="944"/>
      <c r="D11703" s="944"/>
    </row>
    <row r="11704" spans="2:4">
      <c r="B11704" s="944"/>
      <c r="C11704" s="944"/>
      <c r="D11704" s="944"/>
    </row>
    <row r="11705" spans="2:4">
      <c r="B11705" s="944"/>
      <c r="C11705" s="944"/>
      <c r="D11705" s="944"/>
    </row>
    <row r="11706" spans="2:4">
      <c r="B11706" s="944"/>
      <c r="C11706" s="944"/>
      <c r="D11706" s="944"/>
    </row>
    <row r="11707" spans="2:4">
      <c r="B11707" s="944"/>
      <c r="C11707" s="944"/>
      <c r="D11707" s="944"/>
    </row>
    <row r="11708" spans="2:4">
      <c r="B11708" s="944"/>
      <c r="C11708" s="944"/>
      <c r="D11708" s="944"/>
    </row>
    <row r="11709" spans="2:4">
      <c r="B11709" s="944"/>
      <c r="C11709" s="944"/>
      <c r="D11709" s="944"/>
    </row>
    <row r="11710" spans="2:4">
      <c r="B11710" s="944"/>
      <c r="C11710" s="944"/>
      <c r="D11710" s="944"/>
    </row>
    <row r="11711" spans="2:4">
      <c r="B11711" s="944"/>
      <c r="C11711" s="944"/>
      <c r="D11711" s="944"/>
    </row>
    <row r="11712" spans="2:4">
      <c r="B11712" s="944"/>
      <c r="C11712" s="944"/>
      <c r="D11712" s="944"/>
    </row>
    <row r="11713" spans="2:4">
      <c r="B11713" s="944"/>
      <c r="C11713" s="944"/>
      <c r="D11713" s="944"/>
    </row>
    <row r="11714" spans="2:4">
      <c r="B11714" s="944"/>
      <c r="C11714" s="944"/>
      <c r="D11714" s="944"/>
    </row>
    <row r="11715" spans="2:4">
      <c r="B11715" s="944"/>
      <c r="C11715" s="944"/>
      <c r="D11715" s="944"/>
    </row>
    <row r="11716" spans="2:4">
      <c r="B11716" s="944"/>
      <c r="C11716" s="944"/>
      <c r="D11716" s="944"/>
    </row>
    <row r="11717" spans="2:4">
      <c r="B11717" s="944"/>
      <c r="C11717" s="944"/>
      <c r="D11717" s="944"/>
    </row>
    <row r="11718" spans="2:4">
      <c r="B11718" s="944"/>
      <c r="C11718" s="944"/>
      <c r="D11718" s="944"/>
    </row>
    <row r="11719" spans="2:4">
      <c r="B11719" s="944"/>
      <c r="C11719" s="944"/>
      <c r="D11719" s="944"/>
    </row>
    <row r="11720" spans="2:4">
      <c r="B11720" s="944"/>
      <c r="C11720" s="944"/>
      <c r="D11720" s="944"/>
    </row>
    <row r="11721" spans="2:4">
      <c r="B11721" s="944"/>
      <c r="C11721" s="944"/>
      <c r="D11721" s="944"/>
    </row>
    <row r="11722" spans="2:4">
      <c r="B11722" s="944"/>
      <c r="C11722" s="944"/>
      <c r="D11722" s="944"/>
    </row>
    <row r="11723" spans="2:4">
      <c r="B11723" s="944"/>
      <c r="C11723" s="944"/>
      <c r="D11723" s="944"/>
    </row>
    <row r="11724" spans="2:4">
      <c r="B11724" s="944"/>
      <c r="C11724" s="944"/>
      <c r="D11724" s="944"/>
    </row>
    <row r="11725" spans="2:4">
      <c r="B11725" s="944"/>
      <c r="C11725" s="944"/>
      <c r="D11725" s="944"/>
    </row>
    <row r="11726" spans="2:4">
      <c r="B11726" s="944"/>
      <c r="C11726" s="944"/>
      <c r="D11726" s="944"/>
    </row>
    <row r="11727" spans="2:4">
      <c r="B11727" s="944"/>
      <c r="C11727" s="944"/>
      <c r="D11727" s="944"/>
    </row>
    <row r="11728" spans="2:4">
      <c r="B11728" s="944"/>
      <c r="C11728" s="944"/>
      <c r="D11728" s="944"/>
    </row>
    <row r="11729" spans="2:4">
      <c r="B11729" s="944"/>
      <c r="C11729" s="944"/>
      <c r="D11729" s="944"/>
    </row>
    <row r="11730" spans="2:4">
      <c r="B11730" s="944"/>
      <c r="C11730" s="944"/>
      <c r="D11730" s="944"/>
    </row>
    <row r="11731" spans="2:4">
      <c r="B11731" s="944"/>
      <c r="C11731" s="944"/>
      <c r="D11731" s="944"/>
    </row>
    <row r="11732" spans="2:4">
      <c r="B11732" s="944"/>
      <c r="C11732" s="944"/>
      <c r="D11732" s="944"/>
    </row>
    <row r="11733" spans="2:4">
      <c r="B11733" s="944"/>
      <c r="C11733" s="944"/>
      <c r="D11733" s="944"/>
    </row>
    <row r="11734" spans="2:4">
      <c r="B11734" s="944"/>
      <c r="C11734" s="944"/>
      <c r="D11734" s="944"/>
    </row>
    <row r="11735" spans="2:4">
      <c r="B11735" s="944"/>
      <c r="C11735" s="944"/>
      <c r="D11735" s="944"/>
    </row>
    <row r="11736" spans="2:4">
      <c r="B11736" s="944"/>
      <c r="C11736" s="944"/>
      <c r="D11736" s="944"/>
    </row>
    <row r="11737" spans="2:4">
      <c r="B11737" s="944"/>
      <c r="C11737" s="944"/>
      <c r="D11737" s="944"/>
    </row>
    <row r="11738" spans="2:4">
      <c r="B11738" s="944"/>
      <c r="C11738" s="944"/>
      <c r="D11738" s="944"/>
    </row>
    <row r="11739" spans="2:4">
      <c r="B11739" s="944"/>
      <c r="C11739" s="944"/>
      <c r="D11739" s="944"/>
    </row>
    <row r="11740" spans="2:4">
      <c r="B11740" s="944"/>
      <c r="C11740" s="944"/>
      <c r="D11740" s="944"/>
    </row>
    <row r="11741" spans="2:4">
      <c r="B11741" s="944"/>
      <c r="C11741" s="944"/>
      <c r="D11741" s="944"/>
    </row>
    <row r="11742" spans="2:4">
      <c r="B11742" s="944"/>
      <c r="C11742" s="944"/>
      <c r="D11742" s="944"/>
    </row>
    <row r="11743" spans="2:4">
      <c r="B11743" s="944"/>
      <c r="C11743" s="944"/>
      <c r="D11743" s="944"/>
    </row>
    <row r="11744" spans="2:4">
      <c r="B11744" s="944"/>
      <c r="C11744" s="944"/>
      <c r="D11744" s="944"/>
    </row>
    <row r="11745" spans="2:4">
      <c r="B11745" s="944"/>
      <c r="C11745" s="944"/>
      <c r="D11745" s="944"/>
    </row>
    <row r="11746" spans="2:4">
      <c r="B11746" s="944"/>
      <c r="C11746" s="944"/>
      <c r="D11746" s="944"/>
    </row>
    <row r="11747" spans="2:4">
      <c r="B11747" s="944"/>
      <c r="C11747" s="944"/>
      <c r="D11747" s="944"/>
    </row>
    <row r="11748" spans="2:4">
      <c r="B11748" s="944"/>
      <c r="C11748" s="944"/>
      <c r="D11748" s="944"/>
    </row>
    <row r="11749" spans="2:4">
      <c r="B11749" s="944"/>
      <c r="C11749" s="944"/>
      <c r="D11749" s="944"/>
    </row>
    <row r="11750" spans="2:4">
      <c r="B11750" s="944"/>
      <c r="C11750" s="944"/>
      <c r="D11750" s="944"/>
    </row>
    <row r="11751" spans="2:4">
      <c r="B11751" s="944"/>
      <c r="C11751" s="944"/>
      <c r="D11751" s="944"/>
    </row>
    <row r="11752" spans="2:4">
      <c r="B11752" s="944"/>
      <c r="C11752" s="944"/>
      <c r="D11752" s="944"/>
    </row>
    <row r="11753" spans="2:4">
      <c r="B11753" s="944"/>
      <c r="C11753" s="944"/>
      <c r="D11753" s="944"/>
    </row>
    <row r="11754" spans="2:4">
      <c r="B11754" s="944"/>
      <c r="C11754" s="944"/>
      <c r="D11754" s="944"/>
    </row>
    <row r="11755" spans="2:4">
      <c r="B11755" s="944"/>
      <c r="C11755" s="944"/>
      <c r="D11755" s="944"/>
    </row>
    <row r="11756" spans="2:4">
      <c r="B11756" s="944"/>
      <c r="C11756" s="944"/>
      <c r="D11756" s="944"/>
    </row>
    <row r="11757" spans="2:4">
      <c r="B11757" s="944"/>
      <c r="C11757" s="944"/>
      <c r="D11757" s="944"/>
    </row>
    <row r="11758" spans="2:4">
      <c r="B11758" s="944"/>
      <c r="C11758" s="944"/>
      <c r="D11758" s="944"/>
    </row>
    <row r="11759" spans="2:4">
      <c r="B11759" s="944"/>
      <c r="C11759" s="944"/>
      <c r="D11759" s="944"/>
    </row>
    <row r="11760" spans="2:4">
      <c r="B11760" s="944"/>
      <c r="C11760" s="944"/>
      <c r="D11760" s="944"/>
    </row>
    <row r="11761" spans="2:4">
      <c r="B11761" s="944"/>
      <c r="C11761" s="944"/>
      <c r="D11761" s="944"/>
    </row>
    <row r="11762" spans="2:4">
      <c r="B11762" s="944"/>
      <c r="C11762" s="944"/>
      <c r="D11762" s="944"/>
    </row>
    <row r="11763" spans="2:4">
      <c r="B11763" s="944"/>
      <c r="C11763" s="944"/>
      <c r="D11763" s="944"/>
    </row>
    <row r="11764" spans="2:4">
      <c r="B11764" s="944"/>
      <c r="C11764" s="944"/>
      <c r="D11764" s="944"/>
    </row>
    <row r="11765" spans="2:4">
      <c r="B11765" s="944"/>
      <c r="C11765" s="944"/>
      <c r="D11765" s="944"/>
    </row>
    <row r="11766" spans="2:4">
      <c r="B11766" s="944"/>
      <c r="C11766" s="944"/>
      <c r="D11766" s="944"/>
    </row>
    <row r="11767" spans="2:4">
      <c r="B11767" s="944"/>
      <c r="C11767" s="944"/>
      <c r="D11767" s="944"/>
    </row>
    <row r="11768" spans="2:4">
      <c r="B11768" s="944"/>
      <c r="C11768" s="944"/>
      <c r="D11768" s="944"/>
    </row>
    <row r="11769" spans="2:4">
      <c r="B11769" s="944"/>
      <c r="C11769" s="944"/>
      <c r="D11769" s="944"/>
    </row>
    <row r="11770" spans="2:4">
      <c r="B11770" s="944"/>
      <c r="C11770" s="944"/>
      <c r="D11770" s="944"/>
    </row>
    <row r="11771" spans="2:4">
      <c r="B11771" s="944"/>
      <c r="C11771" s="944"/>
      <c r="D11771" s="944"/>
    </row>
    <row r="11772" spans="2:4">
      <c r="B11772" s="944"/>
      <c r="C11772" s="944"/>
      <c r="D11772" s="944"/>
    </row>
    <row r="11773" spans="2:4">
      <c r="B11773" s="944"/>
      <c r="C11773" s="944"/>
      <c r="D11773" s="944"/>
    </row>
    <row r="11774" spans="2:4">
      <c r="B11774" s="944"/>
      <c r="C11774" s="944"/>
      <c r="D11774" s="944"/>
    </row>
    <row r="11775" spans="2:4">
      <c r="B11775" s="944"/>
      <c r="C11775" s="944"/>
      <c r="D11775" s="944"/>
    </row>
    <row r="11776" spans="2:4">
      <c r="B11776" s="944"/>
      <c r="C11776" s="944"/>
      <c r="D11776" s="944"/>
    </row>
    <row r="11777" spans="2:4">
      <c r="B11777" s="944"/>
      <c r="C11777" s="944"/>
      <c r="D11777" s="944"/>
    </row>
    <row r="11778" spans="2:4">
      <c r="B11778" s="944"/>
      <c r="C11778" s="944"/>
      <c r="D11778" s="944"/>
    </row>
    <row r="11779" spans="2:4">
      <c r="B11779" s="944"/>
      <c r="C11779" s="944"/>
      <c r="D11779" s="944"/>
    </row>
    <row r="11780" spans="2:4">
      <c r="B11780" s="944"/>
      <c r="C11780" s="944"/>
      <c r="D11780" s="944"/>
    </row>
    <row r="11781" spans="2:4">
      <c r="B11781" s="944"/>
      <c r="C11781" s="944"/>
      <c r="D11781" s="944"/>
    </row>
    <row r="11782" spans="2:4">
      <c r="B11782" s="944"/>
      <c r="C11782" s="944"/>
      <c r="D11782" s="944"/>
    </row>
    <row r="11783" spans="2:4">
      <c r="B11783" s="944"/>
      <c r="C11783" s="944"/>
      <c r="D11783" s="944"/>
    </row>
    <row r="11784" spans="2:4">
      <c r="B11784" s="944"/>
      <c r="C11784" s="944"/>
      <c r="D11784" s="944"/>
    </row>
    <row r="11785" spans="2:4">
      <c r="B11785" s="944"/>
      <c r="C11785" s="944"/>
      <c r="D11785" s="944"/>
    </row>
    <row r="11786" spans="2:4">
      <c r="B11786" s="944"/>
      <c r="C11786" s="944"/>
      <c r="D11786" s="944"/>
    </row>
    <row r="11787" spans="2:4">
      <c r="B11787" s="944"/>
      <c r="C11787" s="944"/>
      <c r="D11787" s="944"/>
    </row>
    <row r="11788" spans="2:4">
      <c r="B11788" s="944"/>
      <c r="C11788" s="944"/>
      <c r="D11788" s="944"/>
    </row>
    <row r="11789" spans="2:4">
      <c r="B11789" s="944"/>
      <c r="C11789" s="944"/>
      <c r="D11789" s="944"/>
    </row>
    <row r="11790" spans="2:4">
      <c r="B11790" s="944"/>
      <c r="C11790" s="944"/>
      <c r="D11790" s="944"/>
    </row>
    <row r="11791" spans="2:4">
      <c r="B11791" s="944"/>
      <c r="C11791" s="944"/>
      <c r="D11791" s="944"/>
    </row>
    <row r="11792" spans="2:4">
      <c r="B11792" s="944"/>
      <c r="C11792" s="944"/>
      <c r="D11792" s="944"/>
    </row>
    <row r="11793" spans="2:4">
      <c r="B11793" s="944"/>
      <c r="C11793" s="944"/>
      <c r="D11793" s="944"/>
    </row>
    <row r="11794" spans="2:4">
      <c r="B11794" s="944"/>
      <c r="C11794" s="944"/>
      <c r="D11794" s="944"/>
    </row>
    <row r="11795" spans="2:4">
      <c r="B11795" s="944"/>
      <c r="C11795" s="944"/>
      <c r="D11795" s="944"/>
    </row>
    <row r="11796" spans="2:4">
      <c r="B11796" s="944"/>
      <c r="C11796" s="944"/>
      <c r="D11796" s="944"/>
    </row>
    <row r="11797" spans="2:4">
      <c r="B11797" s="944"/>
      <c r="C11797" s="944"/>
      <c r="D11797" s="944"/>
    </row>
    <row r="11798" spans="2:4">
      <c r="B11798" s="944"/>
      <c r="C11798" s="944"/>
      <c r="D11798" s="944"/>
    </row>
    <row r="11799" spans="2:4">
      <c r="B11799" s="944"/>
      <c r="C11799" s="944"/>
      <c r="D11799" s="944"/>
    </row>
    <row r="11800" spans="2:4">
      <c r="B11800" s="944"/>
      <c r="C11800" s="944"/>
      <c r="D11800" s="944"/>
    </row>
    <row r="11801" spans="2:4">
      <c r="B11801" s="944"/>
      <c r="C11801" s="944"/>
      <c r="D11801" s="944"/>
    </row>
    <row r="11802" spans="2:4">
      <c r="B11802" s="944"/>
      <c r="C11802" s="944"/>
      <c r="D11802" s="944"/>
    </row>
    <row r="11803" spans="2:4">
      <c r="B11803" s="944"/>
      <c r="C11803" s="944"/>
      <c r="D11803" s="944"/>
    </row>
    <row r="11804" spans="2:4">
      <c r="B11804" s="944"/>
      <c r="C11804" s="944"/>
      <c r="D11804" s="944"/>
    </row>
    <row r="11805" spans="2:4">
      <c r="B11805" s="944"/>
      <c r="C11805" s="944"/>
      <c r="D11805" s="944"/>
    </row>
    <row r="11806" spans="2:4">
      <c r="B11806" s="944"/>
      <c r="C11806" s="944"/>
      <c r="D11806" s="944"/>
    </row>
    <row r="11807" spans="2:4">
      <c r="B11807" s="944"/>
      <c r="C11807" s="944"/>
      <c r="D11807" s="944"/>
    </row>
    <row r="11808" spans="2:4">
      <c r="B11808" s="944"/>
      <c r="C11808" s="944"/>
      <c r="D11808" s="944"/>
    </row>
    <row r="11809" spans="2:4">
      <c r="B11809" s="944"/>
      <c r="C11809" s="944"/>
      <c r="D11809" s="944"/>
    </row>
    <row r="11810" spans="2:4">
      <c r="B11810" s="944"/>
      <c r="C11810" s="944"/>
      <c r="D11810" s="944"/>
    </row>
    <row r="11811" spans="2:4">
      <c r="B11811" s="944"/>
      <c r="C11811" s="944"/>
      <c r="D11811" s="944"/>
    </row>
    <row r="11812" spans="2:4">
      <c r="B11812" s="944"/>
      <c r="C11812" s="944"/>
      <c r="D11812" s="944"/>
    </row>
    <row r="11813" spans="2:4">
      <c r="B11813" s="944"/>
      <c r="C11813" s="944"/>
      <c r="D11813" s="944"/>
    </row>
    <row r="11814" spans="2:4">
      <c r="B11814" s="944"/>
      <c r="C11814" s="944"/>
      <c r="D11814" s="944"/>
    </row>
    <row r="11815" spans="2:4">
      <c r="B11815" s="944"/>
      <c r="C11815" s="944"/>
      <c r="D11815" s="944"/>
    </row>
    <row r="11816" spans="2:4">
      <c r="B11816" s="944"/>
      <c r="C11816" s="944"/>
      <c r="D11816" s="944"/>
    </row>
    <row r="11817" spans="2:4">
      <c r="B11817" s="944"/>
      <c r="C11817" s="944"/>
      <c r="D11817" s="944"/>
    </row>
    <row r="11818" spans="2:4">
      <c r="B11818" s="944"/>
      <c r="C11818" s="944"/>
      <c r="D11818" s="944"/>
    </row>
    <row r="11819" spans="2:4">
      <c r="B11819" s="944"/>
      <c r="C11819" s="944"/>
      <c r="D11819" s="944"/>
    </row>
    <row r="11820" spans="2:4">
      <c r="B11820" s="944"/>
      <c r="C11820" s="944"/>
      <c r="D11820" s="944"/>
    </row>
    <row r="11821" spans="2:4">
      <c r="B11821" s="944"/>
      <c r="C11821" s="944"/>
      <c r="D11821" s="944"/>
    </row>
    <row r="11822" spans="2:4">
      <c r="B11822" s="944"/>
      <c r="C11822" s="944"/>
      <c r="D11822" s="944"/>
    </row>
    <row r="11823" spans="2:4">
      <c r="B11823" s="944"/>
      <c r="C11823" s="944"/>
      <c r="D11823" s="944"/>
    </row>
    <row r="11824" spans="2:4">
      <c r="B11824" s="944"/>
      <c r="C11824" s="944"/>
      <c r="D11824" s="944"/>
    </row>
    <row r="11825" spans="2:4">
      <c r="B11825" s="944"/>
      <c r="C11825" s="944"/>
      <c r="D11825" s="944"/>
    </row>
    <row r="11826" spans="2:4">
      <c r="B11826" s="944"/>
      <c r="C11826" s="944"/>
      <c r="D11826" s="944"/>
    </row>
    <row r="11827" spans="2:4">
      <c r="B11827" s="944"/>
      <c r="C11827" s="944"/>
      <c r="D11827" s="944"/>
    </row>
    <row r="11828" spans="2:4">
      <c r="B11828" s="944"/>
      <c r="C11828" s="944"/>
      <c r="D11828" s="944"/>
    </row>
    <row r="11829" spans="2:4">
      <c r="B11829" s="944"/>
      <c r="C11829" s="944"/>
      <c r="D11829" s="944"/>
    </row>
    <row r="11830" spans="2:4">
      <c r="B11830" s="944"/>
      <c r="C11830" s="944"/>
      <c r="D11830" s="944"/>
    </row>
    <row r="11831" spans="2:4">
      <c r="B11831" s="944"/>
      <c r="C11831" s="944"/>
      <c r="D11831" s="944"/>
    </row>
    <row r="11832" spans="2:4">
      <c r="B11832" s="944"/>
      <c r="C11832" s="944"/>
      <c r="D11832" s="944"/>
    </row>
    <row r="11833" spans="2:4">
      <c r="B11833" s="944"/>
      <c r="C11833" s="944"/>
      <c r="D11833" s="944"/>
    </row>
    <row r="11834" spans="2:4">
      <c r="B11834" s="944"/>
      <c r="C11834" s="944"/>
      <c r="D11834" s="944"/>
    </row>
    <row r="11835" spans="2:4">
      <c r="B11835" s="944"/>
      <c r="C11835" s="944"/>
      <c r="D11835" s="944"/>
    </row>
    <row r="11836" spans="2:4">
      <c r="B11836" s="944"/>
      <c r="C11836" s="944"/>
      <c r="D11836" s="944"/>
    </row>
    <row r="11837" spans="2:4">
      <c r="B11837" s="944"/>
      <c r="C11837" s="944"/>
      <c r="D11837" s="944"/>
    </row>
    <row r="11838" spans="2:4">
      <c r="B11838" s="944"/>
      <c r="C11838" s="944"/>
      <c r="D11838" s="944"/>
    </row>
    <row r="11839" spans="2:4">
      <c r="B11839" s="944"/>
      <c r="C11839" s="944"/>
      <c r="D11839" s="944"/>
    </row>
    <row r="11840" spans="2:4">
      <c r="B11840" s="944"/>
      <c r="C11840" s="944"/>
      <c r="D11840" s="944"/>
    </row>
    <row r="11841" spans="2:4">
      <c r="B11841" s="944"/>
      <c r="C11841" s="944"/>
      <c r="D11841" s="944"/>
    </row>
    <row r="11842" spans="2:4">
      <c r="B11842" s="944"/>
      <c r="C11842" s="944"/>
      <c r="D11842" s="944"/>
    </row>
    <row r="11843" spans="2:4">
      <c r="B11843" s="944"/>
      <c r="C11843" s="944"/>
      <c r="D11843" s="944"/>
    </row>
    <row r="11844" spans="2:4">
      <c r="B11844" s="944"/>
      <c r="C11844" s="944"/>
      <c r="D11844" s="944"/>
    </row>
    <row r="11845" spans="2:4">
      <c r="B11845" s="944"/>
      <c r="C11845" s="944"/>
      <c r="D11845" s="944"/>
    </row>
    <row r="11846" spans="2:4">
      <c r="B11846" s="944"/>
      <c r="C11846" s="944"/>
      <c r="D11846" s="944"/>
    </row>
    <row r="11847" spans="2:4">
      <c r="B11847" s="944"/>
      <c r="C11847" s="944"/>
      <c r="D11847" s="944"/>
    </row>
    <row r="11848" spans="2:4">
      <c r="B11848" s="944"/>
      <c r="C11848" s="944"/>
      <c r="D11848" s="944"/>
    </row>
    <row r="11849" spans="2:4">
      <c r="B11849" s="944"/>
      <c r="C11849" s="944"/>
      <c r="D11849" s="944"/>
    </row>
    <row r="11850" spans="2:4">
      <c r="B11850" s="944"/>
      <c r="C11850" s="944"/>
      <c r="D11850" s="944"/>
    </row>
    <row r="11851" spans="2:4">
      <c r="B11851" s="944"/>
      <c r="C11851" s="944"/>
      <c r="D11851" s="944"/>
    </row>
    <row r="11852" spans="2:4">
      <c r="B11852" s="944"/>
      <c r="C11852" s="944"/>
      <c r="D11852" s="944"/>
    </row>
    <row r="11853" spans="2:4">
      <c r="B11853" s="944"/>
      <c r="C11853" s="944"/>
      <c r="D11853" s="944"/>
    </row>
    <row r="11854" spans="2:4">
      <c r="B11854" s="944"/>
      <c r="C11854" s="944"/>
      <c r="D11854" s="944"/>
    </row>
    <row r="11855" spans="2:4">
      <c r="B11855" s="944"/>
      <c r="C11855" s="944"/>
      <c r="D11855" s="944"/>
    </row>
    <row r="11856" spans="2:4">
      <c r="B11856" s="944"/>
      <c r="C11856" s="944"/>
      <c r="D11856" s="944"/>
    </row>
    <row r="11857" spans="2:4">
      <c r="B11857" s="944"/>
      <c r="C11857" s="944"/>
      <c r="D11857" s="944"/>
    </row>
    <row r="11858" spans="2:4">
      <c r="B11858" s="944"/>
      <c r="C11858" s="944"/>
      <c r="D11858" s="944"/>
    </row>
    <row r="11859" spans="2:4">
      <c r="B11859" s="944"/>
      <c r="C11859" s="944"/>
      <c r="D11859" s="944"/>
    </row>
    <row r="11860" spans="2:4">
      <c r="B11860" s="944"/>
      <c r="C11860" s="944"/>
      <c r="D11860" s="944"/>
    </row>
    <row r="11861" spans="2:4">
      <c r="B11861" s="944"/>
      <c r="C11861" s="944"/>
      <c r="D11861" s="944"/>
    </row>
    <row r="11862" spans="2:4">
      <c r="B11862" s="944"/>
      <c r="C11862" s="944"/>
      <c r="D11862" s="944"/>
    </row>
    <row r="11863" spans="2:4">
      <c r="B11863" s="944"/>
      <c r="C11863" s="944"/>
      <c r="D11863" s="944"/>
    </row>
    <row r="11864" spans="2:4">
      <c r="B11864" s="944"/>
      <c r="C11864" s="944"/>
      <c r="D11864" s="944"/>
    </row>
    <row r="11865" spans="2:4">
      <c r="B11865" s="944"/>
      <c r="C11865" s="944"/>
      <c r="D11865" s="944"/>
    </row>
    <row r="11866" spans="2:4">
      <c r="B11866" s="944"/>
      <c r="C11866" s="944"/>
      <c r="D11866" s="944"/>
    </row>
    <row r="11867" spans="2:4">
      <c r="B11867" s="944"/>
      <c r="C11867" s="944"/>
      <c r="D11867" s="944"/>
    </row>
    <row r="11868" spans="2:4">
      <c r="B11868" s="944"/>
      <c r="C11868" s="944"/>
      <c r="D11868" s="944"/>
    </row>
    <row r="11869" spans="2:4">
      <c r="B11869" s="944"/>
      <c r="C11869" s="944"/>
      <c r="D11869" s="944"/>
    </row>
    <row r="11870" spans="2:4">
      <c r="B11870" s="944"/>
      <c r="C11870" s="944"/>
      <c r="D11870" s="944"/>
    </row>
    <row r="11871" spans="2:4">
      <c r="B11871" s="944"/>
      <c r="C11871" s="944"/>
      <c r="D11871" s="944"/>
    </row>
    <row r="11872" spans="2:4">
      <c r="B11872" s="944"/>
      <c r="C11872" s="944"/>
      <c r="D11872" s="944"/>
    </row>
    <row r="11873" spans="2:4">
      <c r="B11873" s="944"/>
      <c r="C11873" s="944"/>
      <c r="D11873" s="944"/>
    </row>
    <row r="11874" spans="2:4">
      <c r="B11874" s="944"/>
      <c r="C11874" s="944"/>
      <c r="D11874" s="944"/>
    </row>
    <row r="11875" spans="2:4">
      <c r="B11875" s="944"/>
      <c r="C11875" s="944"/>
      <c r="D11875" s="944"/>
    </row>
    <row r="11876" spans="2:4">
      <c r="B11876" s="944"/>
      <c r="C11876" s="944"/>
      <c r="D11876" s="944"/>
    </row>
    <row r="11877" spans="2:4">
      <c r="B11877" s="944"/>
      <c r="C11877" s="944"/>
      <c r="D11877" s="944"/>
    </row>
    <row r="11878" spans="2:4">
      <c r="B11878" s="944"/>
      <c r="C11878" s="944"/>
      <c r="D11878" s="944"/>
    </row>
    <row r="11879" spans="2:4">
      <c r="B11879" s="944"/>
      <c r="C11879" s="944"/>
      <c r="D11879" s="944"/>
    </row>
    <row r="11880" spans="2:4">
      <c r="B11880" s="944"/>
      <c r="C11880" s="944"/>
      <c r="D11880" s="944"/>
    </row>
    <row r="11881" spans="2:4">
      <c r="B11881" s="944"/>
      <c r="C11881" s="944"/>
      <c r="D11881" s="944"/>
    </row>
    <row r="11882" spans="2:4">
      <c r="B11882" s="944"/>
      <c r="C11882" s="944"/>
      <c r="D11882" s="944"/>
    </row>
    <row r="11883" spans="2:4">
      <c r="B11883" s="944"/>
      <c r="C11883" s="944"/>
      <c r="D11883" s="944"/>
    </row>
    <row r="11884" spans="2:4">
      <c r="B11884" s="944"/>
      <c r="C11884" s="944"/>
      <c r="D11884" s="944"/>
    </row>
    <row r="11885" spans="2:4">
      <c r="B11885" s="944"/>
      <c r="C11885" s="944"/>
      <c r="D11885" s="944"/>
    </row>
    <row r="11886" spans="2:4">
      <c r="B11886" s="944"/>
      <c r="C11886" s="944"/>
      <c r="D11886" s="944"/>
    </row>
    <row r="11887" spans="2:4">
      <c r="B11887" s="944"/>
      <c r="C11887" s="944"/>
      <c r="D11887" s="944"/>
    </row>
    <row r="11888" spans="2:4">
      <c r="B11888" s="944"/>
      <c r="C11888" s="944"/>
      <c r="D11888" s="944"/>
    </row>
    <row r="11889" spans="2:4">
      <c r="B11889" s="944"/>
      <c r="C11889" s="944"/>
      <c r="D11889" s="944"/>
    </row>
    <row r="11890" spans="2:4">
      <c r="B11890" s="944"/>
      <c r="C11890" s="944"/>
      <c r="D11890" s="944"/>
    </row>
    <row r="11891" spans="2:4">
      <c r="B11891" s="944"/>
      <c r="C11891" s="944"/>
      <c r="D11891" s="944"/>
    </row>
    <row r="11892" spans="2:4">
      <c r="B11892" s="944"/>
      <c r="C11892" s="944"/>
      <c r="D11892" s="944"/>
    </row>
    <row r="11893" spans="2:4">
      <c r="B11893" s="944"/>
      <c r="C11893" s="944"/>
      <c r="D11893" s="944"/>
    </row>
    <row r="11894" spans="2:4">
      <c r="B11894" s="944"/>
      <c r="C11894" s="944"/>
      <c r="D11894" s="944"/>
    </row>
    <row r="11895" spans="2:4">
      <c r="B11895" s="944"/>
      <c r="C11895" s="944"/>
      <c r="D11895" s="944"/>
    </row>
    <row r="11896" spans="2:4">
      <c r="B11896" s="944"/>
      <c r="C11896" s="944"/>
      <c r="D11896" s="944"/>
    </row>
    <row r="11897" spans="2:4">
      <c r="B11897" s="944"/>
      <c r="C11897" s="944"/>
      <c r="D11897" s="944"/>
    </row>
    <row r="11898" spans="2:4">
      <c r="B11898" s="944"/>
      <c r="C11898" s="944"/>
      <c r="D11898" s="944"/>
    </row>
    <row r="11899" spans="2:4">
      <c r="B11899" s="944"/>
      <c r="C11899" s="944"/>
      <c r="D11899" s="944"/>
    </row>
    <row r="11900" spans="2:4">
      <c r="B11900" s="944"/>
      <c r="C11900" s="944"/>
      <c r="D11900" s="944"/>
    </row>
    <row r="11901" spans="2:4">
      <c r="B11901" s="944"/>
      <c r="C11901" s="944"/>
      <c r="D11901" s="944"/>
    </row>
    <row r="11902" spans="2:4">
      <c r="B11902" s="944"/>
      <c r="C11902" s="944"/>
      <c r="D11902" s="944"/>
    </row>
    <row r="11903" spans="2:4">
      <c r="B11903" s="944"/>
      <c r="C11903" s="944"/>
      <c r="D11903" s="944"/>
    </row>
    <row r="11904" spans="2:4">
      <c r="B11904" s="944"/>
      <c r="C11904" s="944"/>
      <c r="D11904" s="944"/>
    </row>
    <row r="11905" spans="2:4">
      <c r="B11905" s="944"/>
      <c r="C11905" s="944"/>
      <c r="D11905" s="944"/>
    </row>
    <row r="11906" spans="2:4">
      <c r="B11906" s="944"/>
      <c r="C11906" s="944"/>
      <c r="D11906" s="944"/>
    </row>
    <row r="11907" spans="2:4">
      <c r="B11907" s="944"/>
      <c r="C11907" s="944"/>
      <c r="D11907" s="944"/>
    </row>
    <row r="11908" spans="2:4">
      <c r="B11908" s="944"/>
      <c r="C11908" s="944"/>
      <c r="D11908" s="944"/>
    </row>
    <row r="11909" spans="2:4">
      <c r="B11909" s="944"/>
      <c r="C11909" s="944"/>
      <c r="D11909" s="944"/>
    </row>
    <row r="11910" spans="2:4">
      <c r="B11910" s="944"/>
      <c r="C11910" s="944"/>
      <c r="D11910" s="944"/>
    </row>
    <row r="11911" spans="2:4">
      <c r="B11911" s="944"/>
      <c r="C11911" s="944"/>
      <c r="D11911" s="944"/>
    </row>
    <row r="11912" spans="2:4">
      <c r="B11912" s="944"/>
      <c r="C11912" s="944"/>
      <c r="D11912" s="944"/>
    </row>
    <row r="11913" spans="2:4">
      <c r="B11913" s="944"/>
      <c r="C11913" s="944"/>
      <c r="D11913" s="944"/>
    </row>
    <row r="11914" spans="2:4">
      <c r="B11914" s="944"/>
      <c r="C11914" s="944"/>
      <c r="D11914" s="944"/>
    </row>
    <row r="11915" spans="2:4">
      <c r="B11915" s="944"/>
      <c r="C11915" s="944"/>
      <c r="D11915" s="944"/>
    </row>
    <row r="11916" spans="2:4">
      <c r="B11916" s="944"/>
      <c r="C11916" s="944"/>
      <c r="D11916" s="944"/>
    </row>
    <row r="11917" spans="2:4">
      <c r="B11917" s="944"/>
      <c r="C11917" s="944"/>
      <c r="D11917" s="944"/>
    </row>
    <row r="11918" spans="2:4">
      <c r="B11918" s="944"/>
      <c r="C11918" s="944"/>
      <c r="D11918" s="944"/>
    </row>
    <row r="11919" spans="2:4">
      <c r="B11919" s="944"/>
      <c r="C11919" s="944"/>
      <c r="D11919" s="944"/>
    </row>
    <row r="11920" spans="2:4">
      <c r="B11920" s="944"/>
      <c r="C11920" s="944"/>
      <c r="D11920" s="944"/>
    </row>
    <row r="11921" spans="2:4">
      <c r="B11921" s="944"/>
      <c r="C11921" s="944"/>
      <c r="D11921" s="944"/>
    </row>
    <row r="11922" spans="2:4">
      <c r="B11922" s="944"/>
      <c r="C11922" s="944"/>
      <c r="D11922" s="944"/>
    </row>
    <row r="11923" spans="2:4">
      <c r="B11923" s="944"/>
      <c r="C11923" s="944"/>
      <c r="D11923" s="944"/>
    </row>
    <row r="11924" spans="2:4">
      <c r="B11924" s="944"/>
      <c r="C11924" s="944"/>
      <c r="D11924" s="944"/>
    </row>
    <row r="11925" spans="2:4">
      <c r="B11925" s="944"/>
      <c r="C11925" s="944"/>
      <c r="D11925" s="944"/>
    </row>
    <row r="11926" spans="2:4">
      <c r="B11926" s="944"/>
      <c r="C11926" s="944"/>
      <c r="D11926" s="944"/>
    </row>
    <row r="11927" spans="2:4">
      <c r="B11927" s="944"/>
      <c r="C11927" s="944"/>
      <c r="D11927" s="944"/>
    </row>
    <row r="11928" spans="2:4">
      <c r="B11928" s="944"/>
      <c r="C11928" s="944"/>
      <c r="D11928" s="944"/>
    </row>
    <row r="11929" spans="2:4">
      <c r="B11929" s="944"/>
      <c r="C11929" s="944"/>
      <c r="D11929" s="944"/>
    </row>
    <row r="11930" spans="2:4">
      <c r="B11930" s="944"/>
      <c r="C11930" s="944"/>
      <c r="D11930" s="944"/>
    </row>
    <row r="11931" spans="2:4">
      <c r="B11931" s="944"/>
      <c r="C11931" s="944"/>
      <c r="D11931" s="944"/>
    </row>
    <row r="11932" spans="2:4">
      <c r="B11932" s="944"/>
      <c r="C11932" s="944"/>
      <c r="D11932" s="944"/>
    </row>
    <row r="11933" spans="2:4">
      <c r="B11933" s="944"/>
      <c r="C11933" s="944"/>
      <c r="D11933" s="944"/>
    </row>
    <row r="11934" spans="2:4">
      <c r="B11934" s="944"/>
      <c r="C11934" s="944"/>
      <c r="D11934" s="944"/>
    </row>
    <row r="11935" spans="2:4">
      <c r="B11935" s="944"/>
      <c r="C11935" s="944"/>
      <c r="D11935" s="944"/>
    </row>
    <row r="11936" spans="2:4">
      <c r="B11936" s="944"/>
      <c r="C11936" s="944"/>
      <c r="D11936" s="944"/>
    </row>
    <row r="11937" spans="2:4">
      <c r="B11937" s="944"/>
      <c r="C11937" s="944"/>
      <c r="D11937" s="944"/>
    </row>
    <row r="11938" spans="2:4">
      <c r="B11938" s="944"/>
      <c r="C11938" s="944"/>
      <c r="D11938" s="944"/>
    </row>
    <row r="11939" spans="2:4">
      <c r="B11939" s="944"/>
      <c r="C11939" s="944"/>
      <c r="D11939" s="944"/>
    </row>
    <row r="11940" spans="2:4">
      <c r="B11940" s="944"/>
      <c r="C11940" s="944"/>
      <c r="D11940" s="944"/>
    </row>
    <row r="11941" spans="2:4">
      <c r="B11941" s="944"/>
      <c r="C11941" s="944"/>
      <c r="D11941" s="944"/>
    </row>
    <row r="11942" spans="2:4">
      <c r="B11942" s="944"/>
      <c r="C11942" s="944"/>
      <c r="D11942" s="944"/>
    </row>
    <row r="11943" spans="2:4">
      <c r="B11943" s="944"/>
      <c r="C11943" s="944"/>
      <c r="D11943" s="944"/>
    </row>
    <row r="11944" spans="2:4">
      <c r="B11944" s="944"/>
      <c r="C11944" s="944"/>
      <c r="D11944" s="944"/>
    </row>
    <row r="11945" spans="2:4">
      <c r="B11945" s="944"/>
      <c r="C11945" s="944"/>
      <c r="D11945" s="944"/>
    </row>
    <row r="11946" spans="2:4">
      <c r="B11946" s="944"/>
      <c r="C11946" s="944"/>
      <c r="D11946" s="944"/>
    </row>
    <row r="11947" spans="2:4">
      <c r="B11947" s="944"/>
      <c r="C11947" s="944"/>
      <c r="D11947" s="944"/>
    </row>
    <row r="11948" spans="2:4">
      <c r="B11948" s="944"/>
      <c r="C11948" s="944"/>
      <c r="D11948" s="944"/>
    </row>
    <row r="11949" spans="2:4">
      <c r="B11949" s="944"/>
      <c r="C11949" s="944"/>
      <c r="D11949" s="944"/>
    </row>
    <row r="11950" spans="2:4">
      <c r="B11950" s="944"/>
      <c r="C11950" s="944"/>
      <c r="D11950" s="944"/>
    </row>
    <row r="11951" spans="2:4">
      <c r="B11951" s="944"/>
      <c r="C11951" s="944"/>
      <c r="D11951" s="944"/>
    </row>
    <row r="11952" spans="2:4">
      <c r="B11952" s="944"/>
      <c r="C11952" s="944"/>
      <c r="D11952" s="944"/>
    </row>
    <row r="11953" spans="2:4">
      <c r="B11953" s="944"/>
      <c r="C11953" s="944"/>
      <c r="D11953" s="944"/>
    </row>
    <row r="11954" spans="2:4">
      <c r="B11954" s="944"/>
      <c r="C11954" s="944"/>
      <c r="D11954" s="944"/>
    </row>
    <row r="11955" spans="2:4">
      <c r="B11955" s="944"/>
      <c r="C11955" s="944"/>
      <c r="D11955" s="944"/>
    </row>
    <row r="11956" spans="2:4">
      <c r="B11956" s="944"/>
      <c r="C11956" s="944"/>
      <c r="D11956" s="944"/>
    </row>
    <row r="11957" spans="2:4">
      <c r="B11957" s="944"/>
      <c r="C11957" s="944"/>
      <c r="D11957" s="944"/>
    </row>
    <row r="11958" spans="2:4">
      <c r="B11958" s="944"/>
      <c r="C11958" s="944"/>
      <c r="D11958" s="944"/>
    </row>
    <row r="11959" spans="2:4">
      <c r="B11959" s="944"/>
      <c r="C11959" s="944"/>
      <c r="D11959" s="944"/>
    </row>
    <row r="11960" spans="2:4">
      <c r="B11960" s="944"/>
      <c r="C11960" s="944"/>
      <c r="D11960" s="944"/>
    </row>
    <row r="11961" spans="2:4">
      <c r="B11961" s="944"/>
      <c r="C11961" s="944"/>
      <c r="D11961" s="944"/>
    </row>
    <row r="11962" spans="2:4">
      <c r="B11962" s="944"/>
      <c r="C11962" s="944"/>
      <c r="D11962" s="944"/>
    </row>
    <row r="11963" spans="2:4">
      <c r="B11963" s="944"/>
      <c r="C11963" s="944"/>
      <c r="D11963" s="944"/>
    </row>
    <row r="11964" spans="2:4">
      <c r="B11964" s="944"/>
      <c r="C11964" s="944"/>
      <c r="D11964" s="944"/>
    </row>
    <row r="11965" spans="2:4">
      <c r="B11965" s="944"/>
      <c r="C11965" s="944"/>
      <c r="D11965" s="944"/>
    </row>
    <row r="11966" spans="2:4">
      <c r="B11966" s="944"/>
      <c r="C11966" s="944"/>
      <c r="D11966" s="944"/>
    </row>
    <row r="11967" spans="2:4">
      <c r="B11967" s="944"/>
      <c r="C11967" s="944"/>
      <c r="D11967" s="944"/>
    </row>
    <row r="11968" spans="2:4">
      <c r="B11968" s="944"/>
      <c r="C11968" s="944"/>
      <c r="D11968" s="944"/>
    </row>
    <row r="11969" spans="2:4">
      <c r="B11969" s="944"/>
      <c r="C11969" s="944"/>
      <c r="D11969" s="944"/>
    </row>
    <row r="11970" spans="2:4">
      <c r="B11970" s="944"/>
      <c r="C11970" s="944"/>
      <c r="D11970" s="944"/>
    </row>
    <row r="11971" spans="2:4">
      <c r="B11971" s="944"/>
      <c r="C11971" s="944"/>
      <c r="D11971" s="944"/>
    </row>
    <row r="11972" spans="2:4">
      <c r="B11972" s="944"/>
      <c r="C11972" s="944"/>
      <c r="D11972" s="944"/>
    </row>
    <row r="11973" spans="2:4">
      <c r="B11973" s="944"/>
      <c r="C11973" s="944"/>
      <c r="D11973" s="944"/>
    </row>
    <row r="11974" spans="2:4">
      <c r="B11974" s="944"/>
      <c r="C11974" s="944"/>
      <c r="D11974" s="944"/>
    </row>
    <row r="11975" spans="2:4">
      <c r="B11975" s="944"/>
      <c r="C11975" s="944"/>
      <c r="D11975" s="944"/>
    </row>
    <row r="11976" spans="2:4">
      <c r="B11976" s="944"/>
      <c r="C11976" s="944"/>
      <c r="D11976" s="944"/>
    </row>
    <row r="11977" spans="2:4">
      <c r="B11977" s="944"/>
      <c r="C11977" s="944"/>
      <c r="D11977" s="944"/>
    </row>
    <row r="11978" spans="2:4">
      <c r="B11978" s="944"/>
      <c r="C11978" s="944"/>
      <c r="D11978" s="944"/>
    </row>
    <row r="11979" spans="2:4">
      <c r="B11979" s="944"/>
      <c r="C11979" s="944"/>
      <c r="D11979" s="944"/>
    </row>
    <row r="11980" spans="2:4">
      <c r="B11980" s="944"/>
      <c r="C11980" s="944"/>
      <c r="D11980" s="944"/>
    </row>
    <row r="11981" spans="2:4">
      <c r="B11981" s="944"/>
      <c r="C11981" s="944"/>
      <c r="D11981" s="944"/>
    </row>
    <row r="11982" spans="2:4">
      <c r="B11982" s="944"/>
      <c r="C11982" s="944"/>
      <c r="D11982" s="944"/>
    </row>
    <row r="11983" spans="2:4">
      <c r="B11983" s="944"/>
      <c r="C11983" s="944"/>
      <c r="D11983" s="944"/>
    </row>
    <row r="11984" spans="2:4">
      <c r="B11984" s="944"/>
      <c r="C11984" s="944"/>
      <c r="D11984" s="944"/>
    </row>
    <row r="11985" spans="2:4">
      <c r="B11985" s="944"/>
      <c r="C11985" s="944"/>
      <c r="D11985" s="944"/>
    </row>
    <row r="11986" spans="2:4">
      <c r="B11986" s="944"/>
      <c r="C11986" s="944"/>
      <c r="D11986" s="944"/>
    </row>
    <row r="11987" spans="2:4">
      <c r="B11987" s="944"/>
      <c r="C11987" s="944"/>
      <c r="D11987" s="944"/>
    </row>
    <row r="11988" spans="2:4">
      <c r="B11988" s="944"/>
      <c r="C11988" s="944"/>
      <c r="D11988" s="944"/>
    </row>
    <row r="11989" spans="2:4">
      <c r="B11989" s="944"/>
      <c r="C11989" s="944"/>
      <c r="D11989" s="944"/>
    </row>
    <row r="11990" spans="2:4">
      <c r="B11990" s="944"/>
      <c r="C11990" s="944"/>
      <c r="D11990" s="944"/>
    </row>
    <row r="11991" spans="2:4">
      <c r="B11991" s="944"/>
      <c r="C11991" s="944"/>
      <c r="D11991" s="944"/>
    </row>
    <row r="11992" spans="2:4">
      <c r="B11992" s="944"/>
      <c r="C11992" s="944"/>
      <c r="D11992" s="944"/>
    </row>
    <row r="11993" spans="2:4">
      <c r="B11993" s="944"/>
      <c r="C11993" s="944"/>
      <c r="D11993" s="944"/>
    </row>
    <row r="11994" spans="2:4">
      <c r="B11994" s="944"/>
      <c r="C11994" s="944"/>
      <c r="D11994" s="944"/>
    </row>
    <row r="11995" spans="2:4">
      <c r="B11995" s="944"/>
      <c r="C11995" s="944"/>
      <c r="D11995" s="944"/>
    </row>
    <row r="11996" spans="2:4">
      <c r="B11996" s="944"/>
      <c r="C11996" s="944"/>
      <c r="D11996" s="944"/>
    </row>
    <row r="11997" spans="2:4">
      <c r="B11997" s="944"/>
      <c r="C11997" s="944"/>
      <c r="D11997" s="944"/>
    </row>
    <row r="11998" spans="2:4">
      <c r="B11998" s="944"/>
      <c r="C11998" s="944"/>
      <c r="D11998" s="944"/>
    </row>
    <row r="11999" spans="2:4">
      <c r="B11999" s="944"/>
      <c r="C11999" s="944"/>
      <c r="D11999" s="944"/>
    </row>
    <row r="12000" spans="2:4">
      <c r="B12000" s="944"/>
      <c r="C12000" s="944"/>
      <c r="D12000" s="944"/>
    </row>
    <row r="12001" spans="2:4">
      <c r="B12001" s="944"/>
      <c r="C12001" s="944"/>
      <c r="D12001" s="944"/>
    </row>
    <row r="12002" spans="2:4">
      <c r="B12002" s="944"/>
      <c r="C12002" s="944"/>
      <c r="D12002" s="944"/>
    </row>
    <row r="12003" spans="2:4">
      <c r="B12003" s="944"/>
      <c r="C12003" s="944"/>
      <c r="D12003" s="944"/>
    </row>
    <row r="12004" spans="2:4">
      <c r="B12004" s="944"/>
      <c r="C12004" s="944"/>
      <c r="D12004" s="944"/>
    </row>
    <row r="12005" spans="2:4">
      <c r="B12005" s="944"/>
      <c r="C12005" s="944"/>
      <c r="D12005" s="944"/>
    </row>
    <row r="12006" spans="2:4">
      <c r="B12006" s="944"/>
      <c r="C12006" s="944"/>
      <c r="D12006" s="944"/>
    </row>
    <row r="12007" spans="2:4">
      <c r="B12007" s="944"/>
      <c r="C12007" s="944"/>
      <c r="D12007" s="944"/>
    </row>
    <row r="12008" spans="2:4">
      <c r="B12008" s="944"/>
      <c r="C12008" s="944"/>
      <c r="D12008" s="944"/>
    </row>
    <row r="12009" spans="2:4">
      <c r="B12009" s="944"/>
      <c r="C12009" s="944"/>
      <c r="D12009" s="944"/>
    </row>
    <row r="12010" spans="2:4">
      <c r="B12010" s="944"/>
      <c r="C12010" s="944"/>
      <c r="D12010" s="944"/>
    </row>
    <row r="12011" spans="2:4">
      <c r="B12011" s="944"/>
      <c r="C12011" s="944"/>
      <c r="D12011" s="944"/>
    </row>
    <row r="12012" spans="2:4">
      <c r="B12012" s="944"/>
      <c r="C12012" s="944"/>
      <c r="D12012" s="944"/>
    </row>
    <row r="12013" spans="2:4">
      <c r="B12013" s="944"/>
      <c r="C12013" s="944"/>
      <c r="D12013" s="944"/>
    </row>
    <row r="12014" spans="2:4">
      <c r="B12014" s="944"/>
      <c r="C12014" s="944"/>
      <c r="D12014" s="944"/>
    </row>
    <row r="12015" spans="2:4">
      <c r="B12015" s="944"/>
      <c r="C12015" s="944"/>
      <c r="D12015" s="944"/>
    </row>
    <row r="12016" spans="2:4">
      <c r="B12016" s="944"/>
      <c r="C12016" s="944"/>
      <c r="D12016" s="944"/>
    </row>
    <row r="12017" spans="2:4">
      <c r="B12017" s="944"/>
      <c r="C12017" s="944"/>
      <c r="D12017" s="944"/>
    </row>
    <row r="12018" spans="2:4">
      <c r="B12018" s="944"/>
      <c r="C12018" s="944"/>
      <c r="D12018" s="944"/>
    </row>
    <row r="12019" spans="2:4">
      <c r="B12019" s="944"/>
      <c r="C12019" s="944"/>
      <c r="D12019" s="944"/>
    </row>
    <row r="12020" spans="2:4">
      <c r="B12020" s="944"/>
      <c r="C12020" s="944"/>
      <c r="D12020" s="944"/>
    </row>
    <row r="12021" spans="2:4">
      <c r="B12021" s="944"/>
      <c r="C12021" s="944"/>
      <c r="D12021" s="944"/>
    </row>
    <row r="12022" spans="2:4">
      <c r="B12022" s="944"/>
      <c r="C12022" s="944"/>
      <c r="D12022" s="944"/>
    </row>
    <row r="12023" spans="2:4">
      <c r="B12023" s="944"/>
      <c r="C12023" s="944"/>
      <c r="D12023" s="944"/>
    </row>
    <row r="12024" spans="2:4">
      <c r="B12024" s="944"/>
      <c r="C12024" s="944"/>
      <c r="D12024" s="944"/>
    </row>
    <row r="12025" spans="2:4">
      <c r="B12025" s="944"/>
      <c r="C12025" s="944"/>
      <c r="D12025" s="944"/>
    </row>
    <row r="12026" spans="2:4">
      <c r="B12026" s="944"/>
      <c r="C12026" s="944"/>
      <c r="D12026" s="944"/>
    </row>
    <row r="12027" spans="2:4">
      <c r="B12027" s="944"/>
      <c r="C12027" s="944"/>
      <c r="D12027" s="944"/>
    </row>
    <row r="12028" spans="2:4">
      <c r="B12028" s="944"/>
      <c r="C12028" s="944"/>
      <c r="D12028" s="944"/>
    </row>
    <row r="12029" spans="2:4">
      <c r="B12029" s="944"/>
      <c r="C12029" s="944"/>
      <c r="D12029" s="944"/>
    </row>
    <row r="12030" spans="2:4">
      <c r="B12030" s="944"/>
      <c r="C12030" s="944"/>
      <c r="D12030" s="944"/>
    </row>
    <row r="12031" spans="2:4">
      <c r="B12031" s="944"/>
      <c r="C12031" s="944"/>
      <c r="D12031" s="944"/>
    </row>
    <row r="12032" spans="2:4">
      <c r="B12032" s="944"/>
      <c r="C12032" s="944"/>
      <c r="D12032" s="944"/>
    </row>
    <row r="12033" spans="2:4">
      <c r="B12033" s="944"/>
      <c r="C12033" s="944"/>
      <c r="D12033" s="944"/>
    </row>
    <row r="12034" spans="2:4">
      <c r="B12034" s="944"/>
      <c r="C12034" s="944"/>
      <c r="D12034" s="944"/>
    </row>
    <row r="12035" spans="2:4">
      <c r="B12035" s="944"/>
      <c r="C12035" s="944"/>
      <c r="D12035" s="944"/>
    </row>
    <row r="12036" spans="2:4">
      <c r="B12036" s="944"/>
      <c r="C12036" s="944"/>
      <c r="D12036" s="944"/>
    </row>
    <row r="12037" spans="2:4">
      <c r="B12037" s="944"/>
      <c r="C12037" s="944"/>
      <c r="D12037" s="944"/>
    </row>
    <row r="12038" spans="2:4">
      <c r="B12038" s="944"/>
      <c r="C12038" s="944"/>
      <c r="D12038" s="944"/>
    </row>
    <row r="12039" spans="2:4">
      <c r="B12039" s="944"/>
      <c r="C12039" s="944"/>
      <c r="D12039" s="944"/>
    </row>
    <row r="12040" spans="2:4">
      <c r="B12040" s="944"/>
      <c r="C12040" s="944"/>
      <c r="D12040" s="944"/>
    </row>
    <row r="12041" spans="2:4">
      <c r="B12041" s="944"/>
      <c r="C12041" s="944"/>
      <c r="D12041" s="944"/>
    </row>
    <row r="12042" spans="2:4">
      <c r="B12042" s="944"/>
      <c r="C12042" s="944"/>
      <c r="D12042" s="944"/>
    </row>
    <row r="12043" spans="2:4">
      <c r="B12043" s="944"/>
      <c r="C12043" s="944"/>
      <c r="D12043" s="944"/>
    </row>
    <row r="12044" spans="2:4">
      <c r="B12044" s="944"/>
      <c r="C12044" s="944"/>
      <c r="D12044" s="944"/>
    </row>
    <row r="12045" spans="2:4">
      <c r="B12045" s="944"/>
      <c r="C12045" s="944"/>
      <c r="D12045" s="944"/>
    </row>
    <row r="12046" spans="2:4">
      <c r="B12046" s="944"/>
      <c r="C12046" s="944"/>
      <c r="D12046" s="944"/>
    </row>
    <row r="12047" spans="2:4">
      <c r="B12047" s="944"/>
      <c r="C12047" s="944"/>
      <c r="D12047" s="944"/>
    </row>
    <row r="12048" spans="2:4">
      <c r="B12048" s="944"/>
      <c r="C12048" s="944"/>
      <c r="D12048" s="944"/>
    </row>
    <row r="12049" spans="2:4">
      <c r="B12049" s="944"/>
      <c r="C12049" s="944"/>
      <c r="D12049" s="944"/>
    </row>
    <row r="12050" spans="2:4">
      <c r="B12050" s="944"/>
      <c r="C12050" s="944"/>
      <c r="D12050" s="944"/>
    </row>
    <row r="12051" spans="2:4">
      <c r="B12051" s="944"/>
      <c r="C12051" s="944"/>
      <c r="D12051" s="944"/>
    </row>
    <row r="12052" spans="2:4">
      <c r="B12052" s="944"/>
      <c r="C12052" s="944"/>
      <c r="D12052" s="944"/>
    </row>
    <row r="12053" spans="2:4">
      <c r="B12053" s="944"/>
      <c r="C12053" s="944"/>
      <c r="D12053" s="944"/>
    </row>
    <row r="12054" spans="2:4">
      <c r="B12054" s="944"/>
      <c r="C12054" s="944"/>
      <c r="D12054" s="944"/>
    </row>
    <row r="12055" spans="2:4">
      <c r="B12055" s="944"/>
      <c r="C12055" s="944"/>
      <c r="D12055" s="944"/>
    </row>
    <row r="12056" spans="2:4">
      <c r="B12056" s="944"/>
      <c r="C12056" s="944"/>
      <c r="D12056" s="944"/>
    </row>
    <row r="12057" spans="2:4">
      <c r="B12057" s="944"/>
      <c r="C12057" s="944"/>
      <c r="D12057" s="944"/>
    </row>
    <row r="12058" spans="2:4">
      <c r="B12058" s="944"/>
      <c r="C12058" s="944"/>
      <c r="D12058" s="944"/>
    </row>
    <row r="12059" spans="2:4">
      <c r="B12059" s="944"/>
      <c r="C12059" s="944"/>
      <c r="D12059" s="944"/>
    </row>
    <row r="12060" spans="2:4">
      <c r="B12060" s="944"/>
      <c r="C12060" s="944"/>
      <c r="D12060" s="944"/>
    </row>
    <row r="12061" spans="2:4">
      <c r="B12061" s="944"/>
      <c r="C12061" s="944"/>
      <c r="D12061" s="944"/>
    </row>
    <row r="12062" spans="2:4">
      <c r="B12062" s="944"/>
      <c r="C12062" s="944"/>
      <c r="D12062" s="944"/>
    </row>
    <row r="12063" spans="2:4">
      <c r="B12063" s="944"/>
      <c r="C12063" s="944"/>
      <c r="D12063" s="944"/>
    </row>
    <row r="12064" spans="2:4">
      <c r="B12064" s="944"/>
      <c r="C12064" s="944"/>
      <c r="D12064" s="944"/>
    </row>
    <row r="12065" spans="2:4">
      <c r="B12065" s="944"/>
      <c r="C12065" s="944"/>
      <c r="D12065" s="944"/>
    </row>
    <row r="12066" spans="2:4">
      <c r="B12066" s="944"/>
      <c r="C12066" s="944"/>
      <c r="D12066" s="944"/>
    </row>
    <row r="12067" spans="2:4">
      <c r="B12067" s="944"/>
      <c r="C12067" s="944"/>
      <c r="D12067" s="944"/>
    </row>
    <row r="12068" spans="2:4">
      <c r="B12068" s="944"/>
      <c r="C12068" s="944"/>
      <c r="D12068" s="944"/>
    </row>
    <row r="12069" spans="2:4">
      <c r="B12069" s="944"/>
      <c r="C12069" s="944"/>
      <c r="D12069" s="944"/>
    </row>
    <row r="12070" spans="2:4">
      <c r="B12070" s="944"/>
      <c r="C12070" s="944"/>
      <c r="D12070" s="944"/>
    </row>
    <row r="12071" spans="2:4">
      <c r="B12071" s="944"/>
      <c r="C12071" s="944"/>
      <c r="D12071" s="944"/>
    </row>
    <row r="12072" spans="2:4">
      <c r="B12072" s="944"/>
      <c r="C12072" s="944"/>
      <c r="D12072" s="944"/>
    </row>
    <row r="12073" spans="2:4">
      <c r="B12073" s="944"/>
      <c r="C12073" s="944"/>
      <c r="D12073" s="944"/>
    </row>
    <row r="12074" spans="2:4">
      <c r="B12074" s="944"/>
      <c r="C12074" s="944"/>
      <c r="D12074" s="944"/>
    </row>
    <row r="12075" spans="2:4">
      <c r="B12075" s="944"/>
      <c r="C12075" s="944"/>
      <c r="D12075" s="944"/>
    </row>
    <row r="12076" spans="2:4">
      <c r="B12076" s="944"/>
      <c r="C12076" s="944"/>
      <c r="D12076" s="944"/>
    </row>
    <row r="12077" spans="2:4">
      <c r="B12077" s="944"/>
      <c r="C12077" s="944"/>
      <c r="D12077" s="944"/>
    </row>
    <row r="12078" spans="2:4">
      <c r="B12078" s="944"/>
      <c r="C12078" s="944"/>
      <c r="D12078" s="944"/>
    </row>
    <row r="12079" spans="2:4">
      <c r="B12079" s="944"/>
      <c r="C12079" s="944"/>
      <c r="D12079" s="944"/>
    </row>
    <row r="12080" spans="2:4">
      <c r="B12080" s="944"/>
      <c r="C12080" s="944"/>
      <c r="D12080" s="944"/>
    </row>
    <row r="12081" spans="2:4">
      <c r="B12081" s="944"/>
      <c r="C12081" s="944"/>
      <c r="D12081" s="944"/>
    </row>
    <row r="12082" spans="2:4">
      <c r="B12082" s="944"/>
      <c r="C12082" s="944"/>
      <c r="D12082" s="944"/>
    </row>
    <row r="12083" spans="2:4">
      <c r="B12083" s="944"/>
      <c r="C12083" s="944"/>
      <c r="D12083" s="944"/>
    </row>
    <row r="12084" spans="2:4">
      <c r="B12084" s="944"/>
      <c r="C12084" s="944"/>
      <c r="D12084" s="944"/>
    </row>
    <row r="12085" spans="2:4">
      <c r="B12085" s="944"/>
      <c r="C12085" s="944"/>
      <c r="D12085" s="944"/>
    </row>
    <row r="12086" spans="2:4">
      <c r="B12086" s="944"/>
      <c r="C12086" s="944"/>
      <c r="D12086" s="944"/>
    </row>
    <row r="12087" spans="2:4">
      <c r="B12087" s="944"/>
      <c r="C12087" s="944"/>
      <c r="D12087" s="944"/>
    </row>
    <row r="12088" spans="2:4">
      <c r="B12088" s="944"/>
      <c r="C12088" s="944"/>
      <c r="D12088" s="944"/>
    </row>
    <row r="12089" spans="2:4">
      <c r="B12089" s="944"/>
      <c r="C12089" s="944"/>
      <c r="D12089" s="944"/>
    </row>
    <row r="12090" spans="2:4">
      <c r="B12090" s="944"/>
      <c r="C12090" s="944"/>
      <c r="D12090" s="944"/>
    </row>
    <row r="12091" spans="2:4">
      <c r="B12091" s="944"/>
      <c r="C12091" s="944"/>
      <c r="D12091" s="944"/>
    </row>
    <row r="12092" spans="2:4">
      <c r="B12092" s="944"/>
      <c r="C12092" s="944"/>
      <c r="D12092" s="944"/>
    </row>
    <row r="12093" spans="2:4">
      <c r="B12093" s="944"/>
      <c r="C12093" s="944"/>
      <c r="D12093" s="944"/>
    </row>
    <row r="12094" spans="2:4">
      <c r="B12094" s="944"/>
      <c r="C12094" s="944"/>
      <c r="D12094" s="944"/>
    </row>
    <row r="12095" spans="2:4">
      <c r="B12095" s="944"/>
      <c r="C12095" s="944"/>
      <c r="D12095" s="944"/>
    </row>
    <row r="12096" spans="2:4">
      <c r="B12096" s="944"/>
      <c r="C12096" s="944"/>
      <c r="D12096" s="944"/>
    </row>
    <row r="12097" spans="2:4">
      <c r="B12097" s="944"/>
      <c r="C12097" s="944"/>
      <c r="D12097" s="944"/>
    </row>
    <row r="12098" spans="2:4">
      <c r="B12098" s="944"/>
      <c r="C12098" s="944"/>
      <c r="D12098" s="944"/>
    </row>
    <row r="12099" spans="2:4">
      <c r="B12099" s="944"/>
      <c r="C12099" s="944"/>
      <c r="D12099" s="944"/>
    </row>
    <row r="12100" spans="2:4">
      <c r="B12100" s="944"/>
      <c r="C12100" s="944"/>
      <c r="D12100" s="944"/>
    </row>
    <row r="12101" spans="2:4">
      <c r="B12101" s="944"/>
      <c r="C12101" s="944"/>
      <c r="D12101" s="944"/>
    </row>
    <row r="12102" spans="2:4">
      <c r="B12102" s="944"/>
      <c r="C12102" s="944"/>
      <c r="D12102" s="944"/>
    </row>
    <row r="12103" spans="2:4">
      <c r="B12103" s="944"/>
      <c r="C12103" s="944"/>
      <c r="D12103" s="944"/>
    </row>
    <row r="12104" spans="2:4">
      <c r="B12104" s="944"/>
      <c r="C12104" s="944"/>
      <c r="D12104" s="944"/>
    </row>
    <row r="12105" spans="2:4">
      <c r="B12105" s="944"/>
      <c r="C12105" s="944"/>
      <c r="D12105" s="944"/>
    </row>
    <row r="12106" spans="2:4">
      <c r="B12106" s="944"/>
      <c r="C12106" s="944"/>
      <c r="D12106" s="944"/>
    </row>
    <row r="12107" spans="2:4">
      <c r="B12107" s="944"/>
      <c r="C12107" s="944"/>
      <c r="D12107" s="944"/>
    </row>
    <row r="12108" spans="2:4">
      <c r="B12108" s="944"/>
      <c r="C12108" s="944"/>
      <c r="D12108" s="944"/>
    </row>
    <row r="12109" spans="2:4">
      <c r="B12109" s="944"/>
      <c r="C12109" s="944"/>
      <c r="D12109" s="944"/>
    </row>
    <row r="12110" spans="2:4">
      <c r="B12110" s="944"/>
      <c r="C12110" s="944"/>
      <c r="D12110" s="944"/>
    </row>
    <row r="12111" spans="2:4">
      <c r="B12111" s="944"/>
      <c r="C12111" s="944"/>
      <c r="D12111" s="944"/>
    </row>
    <row r="12112" spans="2:4">
      <c r="B12112" s="944"/>
      <c r="C12112" s="944"/>
      <c r="D12112" s="944"/>
    </row>
    <row r="12113" spans="2:4">
      <c r="B12113" s="944"/>
      <c r="C12113" s="944"/>
      <c r="D12113" s="944"/>
    </row>
    <row r="12114" spans="2:4">
      <c r="B12114" s="944"/>
      <c r="C12114" s="944"/>
      <c r="D12114" s="944"/>
    </row>
    <row r="12115" spans="2:4">
      <c r="B12115" s="944"/>
      <c r="C12115" s="944"/>
      <c r="D12115" s="944"/>
    </row>
    <row r="12116" spans="2:4">
      <c r="B12116" s="944"/>
      <c r="C12116" s="944"/>
      <c r="D12116" s="944"/>
    </row>
    <row r="12117" spans="2:4">
      <c r="B12117" s="944"/>
      <c r="C12117" s="944"/>
      <c r="D12117" s="944"/>
    </row>
    <row r="12118" spans="2:4">
      <c r="B12118" s="944"/>
      <c r="C12118" s="944"/>
      <c r="D12118" s="944"/>
    </row>
    <row r="12119" spans="2:4">
      <c r="B12119" s="944"/>
      <c r="C12119" s="944"/>
      <c r="D12119" s="944"/>
    </row>
    <row r="12120" spans="2:4">
      <c r="B12120" s="944"/>
      <c r="C12120" s="944"/>
      <c r="D12120" s="944"/>
    </row>
    <row r="12121" spans="2:4">
      <c r="B12121" s="944"/>
      <c r="C12121" s="944"/>
      <c r="D12121" s="944"/>
    </row>
    <row r="12122" spans="2:4">
      <c r="B12122" s="944"/>
      <c r="C12122" s="944"/>
      <c r="D12122" s="944"/>
    </row>
    <row r="12123" spans="2:4">
      <c r="B12123" s="944"/>
      <c r="C12123" s="944"/>
      <c r="D12123" s="944"/>
    </row>
    <row r="12124" spans="2:4">
      <c r="B12124" s="944"/>
      <c r="C12124" s="944"/>
      <c r="D12124" s="944"/>
    </row>
    <row r="12125" spans="2:4">
      <c r="B12125" s="944"/>
      <c r="C12125" s="944"/>
      <c r="D12125" s="944"/>
    </row>
    <row r="12126" spans="2:4">
      <c r="B12126" s="944"/>
      <c r="C12126" s="944"/>
      <c r="D12126" s="944"/>
    </row>
    <row r="12127" spans="2:4">
      <c r="B12127" s="944"/>
      <c r="C12127" s="944"/>
      <c r="D12127" s="944"/>
    </row>
    <row r="12128" spans="2:4">
      <c r="B12128" s="944"/>
      <c r="C12128" s="944"/>
      <c r="D12128" s="944"/>
    </row>
    <row r="12129" spans="2:4">
      <c r="B12129" s="944"/>
      <c r="C12129" s="944"/>
      <c r="D12129" s="944"/>
    </row>
    <row r="12130" spans="2:4">
      <c r="B12130" s="944"/>
      <c r="C12130" s="944"/>
      <c r="D12130" s="944"/>
    </row>
    <row r="12131" spans="2:4">
      <c r="B12131" s="944"/>
      <c r="C12131" s="944"/>
      <c r="D12131" s="944"/>
    </row>
    <row r="12132" spans="2:4">
      <c r="B12132" s="944"/>
      <c r="C12132" s="944"/>
      <c r="D12132" s="944"/>
    </row>
    <row r="12133" spans="2:4">
      <c r="B12133" s="944"/>
      <c r="C12133" s="944"/>
      <c r="D12133" s="944"/>
    </row>
    <row r="12134" spans="2:4">
      <c r="B12134" s="944"/>
      <c r="C12134" s="944"/>
      <c r="D12134" s="944"/>
    </row>
    <row r="12135" spans="2:4">
      <c r="B12135" s="944"/>
      <c r="C12135" s="944"/>
      <c r="D12135" s="944"/>
    </row>
    <row r="12136" spans="2:4">
      <c r="B12136" s="944"/>
      <c r="C12136" s="944"/>
      <c r="D12136" s="944"/>
    </row>
    <row r="12137" spans="2:4">
      <c r="B12137" s="944"/>
      <c r="C12137" s="944"/>
      <c r="D12137" s="944"/>
    </row>
    <row r="12138" spans="2:4">
      <c r="B12138" s="944"/>
      <c r="C12138" s="944"/>
      <c r="D12138" s="944"/>
    </row>
    <row r="12139" spans="2:4">
      <c r="B12139" s="944"/>
      <c r="C12139" s="944"/>
      <c r="D12139" s="944"/>
    </row>
    <row r="12140" spans="2:4">
      <c r="B12140" s="944"/>
      <c r="C12140" s="944"/>
      <c r="D12140" s="944"/>
    </row>
    <row r="12141" spans="2:4">
      <c r="B12141" s="944"/>
      <c r="C12141" s="944"/>
      <c r="D12141" s="944"/>
    </row>
    <row r="12142" spans="2:4">
      <c r="B12142" s="944"/>
      <c r="C12142" s="944"/>
      <c r="D12142" s="944"/>
    </row>
    <row r="12143" spans="2:4">
      <c r="B12143" s="944"/>
      <c r="C12143" s="944"/>
      <c r="D12143" s="944"/>
    </row>
    <row r="12144" spans="2:4">
      <c r="B12144" s="944"/>
      <c r="C12144" s="944"/>
      <c r="D12144" s="944"/>
    </row>
    <row r="12145" spans="2:4">
      <c r="B12145" s="944"/>
      <c r="C12145" s="944"/>
      <c r="D12145" s="944"/>
    </row>
    <row r="12146" spans="2:4">
      <c r="B12146" s="944"/>
      <c r="C12146" s="944"/>
      <c r="D12146" s="944"/>
    </row>
    <row r="12147" spans="2:4">
      <c r="B12147" s="944"/>
      <c r="C12147" s="944"/>
      <c r="D12147" s="944"/>
    </row>
    <row r="12148" spans="2:4">
      <c r="B12148" s="944"/>
      <c r="C12148" s="944"/>
      <c r="D12148" s="944"/>
    </row>
    <row r="12149" spans="2:4">
      <c r="B12149" s="944"/>
      <c r="C12149" s="944"/>
      <c r="D12149" s="944"/>
    </row>
    <row r="12150" spans="2:4">
      <c r="B12150" s="944"/>
      <c r="C12150" s="944"/>
      <c r="D12150" s="944"/>
    </row>
    <row r="12151" spans="2:4">
      <c r="B12151" s="944"/>
      <c r="C12151" s="944"/>
      <c r="D12151" s="944"/>
    </row>
    <row r="12152" spans="2:4">
      <c r="B12152" s="944"/>
      <c r="C12152" s="944"/>
      <c r="D12152" s="944"/>
    </row>
    <row r="12153" spans="2:4">
      <c r="B12153" s="944"/>
      <c r="C12153" s="944"/>
      <c r="D12153" s="944"/>
    </row>
    <row r="12154" spans="2:4">
      <c r="B12154" s="944"/>
      <c r="C12154" s="944"/>
      <c r="D12154" s="944"/>
    </row>
    <row r="12155" spans="2:4">
      <c r="B12155" s="944"/>
      <c r="C12155" s="944"/>
      <c r="D12155" s="944"/>
    </row>
    <row r="12156" spans="2:4">
      <c r="B12156" s="944"/>
      <c r="C12156" s="944"/>
      <c r="D12156" s="944"/>
    </row>
    <row r="12157" spans="2:4">
      <c r="B12157" s="944"/>
      <c r="C12157" s="944"/>
      <c r="D12157" s="944"/>
    </row>
    <row r="12158" spans="2:4">
      <c r="B12158" s="944"/>
      <c r="C12158" s="944"/>
      <c r="D12158" s="944"/>
    </row>
    <row r="12159" spans="2:4">
      <c r="B12159" s="944"/>
      <c r="C12159" s="944"/>
      <c r="D12159" s="944"/>
    </row>
    <row r="12160" spans="2:4">
      <c r="B12160" s="944"/>
      <c r="C12160" s="944"/>
      <c r="D12160" s="944"/>
    </row>
    <row r="12161" spans="2:4">
      <c r="B12161" s="944"/>
      <c r="C12161" s="944"/>
      <c r="D12161" s="944"/>
    </row>
    <row r="12162" spans="2:4">
      <c r="B12162" s="944"/>
      <c r="C12162" s="944"/>
      <c r="D12162" s="944"/>
    </row>
    <row r="12163" spans="2:4">
      <c r="B12163" s="944"/>
      <c r="C12163" s="944"/>
      <c r="D12163" s="944"/>
    </row>
    <row r="12164" spans="2:4">
      <c r="B12164" s="944"/>
      <c r="C12164" s="944"/>
      <c r="D12164" s="944"/>
    </row>
    <row r="12165" spans="2:4">
      <c r="B12165" s="944"/>
      <c r="C12165" s="944"/>
      <c r="D12165" s="944"/>
    </row>
    <row r="12166" spans="2:4">
      <c r="B12166" s="944"/>
      <c r="C12166" s="944"/>
      <c r="D12166" s="944"/>
    </row>
    <row r="12167" spans="2:4">
      <c r="B12167" s="944"/>
      <c r="C12167" s="944"/>
      <c r="D12167" s="944"/>
    </row>
    <row r="12168" spans="2:4">
      <c r="B12168" s="944"/>
      <c r="C12168" s="944"/>
      <c r="D12168" s="944"/>
    </row>
    <row r="12169" spans="2:4">
      <c r="B12169" s="944"/>
      <c r="C12169" s="944"/>
      <c r="D12169" s="944"/>
    </row>
    <row r="12170" spans="2:4">
      <c r="B12170" s="944"/>
      <c r="C12170" s="944"/>
      <c r="D12170" s="944"/>
    </row>
    <row r="12171" spans="2:4">
      <c r="B12171" s="944"/>
      <c r="C12171" s="944"/>
      <c r="D12171" s="944"/>
    </row>
    <row r="12172" spans="2:4">
      <c r="B12172" s="944"/>
      <c r="C12172" s="944"/>
      <c r="D12172" s="944"/>
    </row>
    <row r="12173" spans="2:4">
      <c r="B12173" s="944"/>
      <c r="C12173" s="944"/>
      <c r="D12173" s="944"/>
    </row>
    <row r="12174" spans="2:4">
      <c r="B12174" s="944"/>
      <c r="C12174" s="944"/>
      <c r="D12174" s="944"/>
    </row>
    <row r="12175" spans="2:4">
      <c r="B12175" s="944"/>
      <c r="C12175" s="944"/>
      <c r="D12175" s="944"/>
    </row>
    <row r="12176" spans="2:4">
      <c r="B12176" s="944"/>
      <c r="C12176" s="944"/>
      <c r="D12176" s="944"/>
    </row>
    <row r="12177" spans="2:4">
      <c r="B12177" s="944"/>
      <c r="C12177" s="944"/>
      <c r="D12177" s="944"/>
    </row>
    <row r="12178" spans="2:4">
      <c r="B12178" s="944"/>
      <c r="C12178" s="944"/>
      <c r="D12178" s="944"/>
    </row>
    <row r="12179" spans="2:4">
      <c r="B12179" s="944"/>
      <c r="C12179" s="944"/>
      <c r="D12179" s="944"/>
    </row>
    <row r="12180" spans="2:4">
      <c r="B12180" s="944"/>
      <c r="C12180" s="944"/>
      <c r="D12180" s="944"/>
    </row>
    <row r="12181" spans="2:4">
      <c r="B12181" s="944"/>
      <c r="C12181" s="944"/>
      <c r="D12181" s="944"/>
    </row>
    <row r="12182" spans="2:4">
      <c r="B12182" s="944"/>
      <c r="C12182" s="944"/>
      <c r="D12182" s="944"/>
    </row>
    <row r="12183" spans="2:4">
      <c r="B12183" s="944"/>
      <c r="C12183" s="944"/>
      <c r="D12183" s="944"/>
    </row>
    <row r="12184" spans="2:4">
      <c r="B12184" s="944"/>
      <c r="C12184" s="944"/>
      <c r="D12184" s="944"/>
    </row>
    <row r="12185" spans="2:4">
      <c r="B12185" s="944"/>
      <c r="C12185" s="944"/>
      <c r="D12185" s="944"/>
    </row>
    <row r="12186" spans="2:4">
      <c r="B12186" s="944"/>
      <c r="C12186" s="944"/>
      <c r="D12186" s="944"/>
    </row>
    <row r="12187" spans="2:4">
      <c r="B12187" s="944"/>
      <c r="C12187" s="944"/>
      <c r="D12187" s="944"/>
    </row>
    <row r="12188" spans="2:4">
      <c r="B12188" s="944"/>
      <c r="C12188" s="944"/>
      <c r="D12188" s="944"/>
    </row>
    <row r="12189" spans="2:4">
      <c r="B12189" s="944"/>
      <c r="C12189" s="944"/>
      <c r="D12189" s="944"/>
    </row>
    <row r="12190" spans="2:4">
      <c r="B12190" s="944"/>
      <c r="C12190" s="944"/>
      <c r="D12190" s="944"/>
    </row>
    <row r="12191" spans="2:4">
      <c r="B12191" s="944"/>
      <c r="C12191" s="944"/>
      <c r="D12191" s="944"/>
    </row>
    <row r="12192" spans="2:4">
      <c r="B12192" s="944"/>
      <c r="C12192" s="944"/>
      <c r="D12192" s="944"/>
    </row>
    <row r="12193" spans="2:4">
      <c r="B12193" s="944"/>
      <c r="C12193" s="944"/>
      <c r="D12193" s="944"/>
    </row>
    <row r="12194" spans="2:4">
      <c r="B12194" s="944"/>
      <c r="C12194" s="944"/>
      <c r="D12194" s="944"/>
    </row>
    <row r="12195" spans="2:4">
      <c r="B12195" s="944"/>
      <c r="C12195" s="944"/>
      <c r="D12195" s="944"/>
    </row>
    <row r="12196" spans="2:4">
      <c r="B12196" s="944"/>
      <c r="C12196" s="944"/>
      <c r="D12196" s="944"/>
    </row>
    <row r="12197" spans="2:4">
      <c r="B12197" s="944"/>
      <c r="C12197" s="944"/>
      <c r="D12197" s="944"/>
    </row>
    <row r="12198" spans="2:4">
      <c r="B12198" s="944"/>
      <c r="C12198" s="944"/>
      <c r="D12198" s="944"/>
    </row>
    <row r="12199" spans="2:4">
      <c r="B12199" s="944"/>
      <c r="C12199" s="944"/>
      <c r="D12199" s="944"/>
    </row>
    <row r="12200" spans="2:4">
      <c r="B12200" s="944"/>
      <c r="C12200" s="944"/>
      <c r="D12200" s="944"/>
    </row>
    <row r="12201" spans="2:4">
      <c r="B12201" s="944"/>
      <c r="C12201" s="944"/>
      <c r="D12201" s="944"/>
    </row>
    <row r="12202" spans="2:4">
      <c r="B12202" s="944"/>
      <c r="C12202" s="944"/>
      <c r="D12202" s="944"/>
    </row>
    <row r="12203" spans="2:4">
      <c r="B12203" s="944"/>
      <c r="C12203" s="944"/>
      <c r="D12203" s="944"/>
    </row>
    <row r="12204" spans="2:4">
      <c r="B12204" s="944"/>
      <c r="C12204" s="944"/>
      <c r="D12204" s="944"/>
    </row>
    <row r="12205" spans="2:4">
      <c r="B12205" s="944"/>
      <c r="C12205" s="944"/>
      <c r="D12205" s="944"/>
    </row>
    <row r="12206" spans="2:4">
      <c r="B12206" s="944"/>
      <c r="C12206" s="944"/>
      <c r="D12206" s="944"/>
    </row>
    <row r="12207" spans="2:4">
      <c r="B12207" s="944"/>
      <c r="C12207" s="944"/>
      <c r="D12207" s="944"/>
    </row>
    <row r="12208" spans="2:4">
      <c r="B12208" s="944"/>
      <c r="C12208" s="944"/>
      <c r="D12208" s="944"/>
    </row>
    <row r="12209" spans="2:4">
      <c r="B12209" s="944"/>
      <c r="C12209" s="944"/>
      <c r="D12209" s="944"/>
    </row>
    <row r="12210" spans="2:4">
      <c r="B12210" s="944"/>
      <c r="C12210" s="944"/>
      <c r="D12210" s="944"/>
    </row>
    <row r="12211" spans="2:4">
      <c r="B12211" s="944"/>
      <c r="C12211" s="944"/>
      <c r="D12211" s="944"/>
    </row>
    <row r="12212" spans="2:4">
      <c r="B12212" s="944"/>
      <c r="C12212" s="944"/>
      <c r="D12212" s="944"/>
    </row>
    <row r="12213" spans="2:4">
      <c r="B12213" s="944"/>
      <c r="C12213" s="944"/>
      <c r="D12213" s="944"/>
    </row>
    <row r="12214" spans="2:4">
      <c r="B12214" s="944"/>
      <c r="C12214" s="944"/>
      <c r="D12214" s="944"/>
    </row>
    <row r="12215" spans="2:4">
      <c r="B12215" s="944"/>
      <c r="C12215" s="944"/>
      <c r="D12215" s="944"/>
    </row>
    <row r="12216" spans="2:4">
      <c r="B12216" s="944"/>
      <c r="C12216" s="944"/>
      <c r="D12216" s="944"/>
    </row>
    <row r="12217" spans="2:4">
      <c r="B12217" s="944"/>
      <c r="C12217" s="944"/>
      <c r="D12217" s="944"/>
    </row>
    <row r="12218" spans="2:4">
      <c r="B12218" s="944"/>
      <c r="C12218" s="944"/>
      <c r="D12218" s="944"/>
    </row>
    <row r="12219" spans="2:4">
      <c r="B12219" s="944"/>
      <c r="C12219" s="944"/>
      <c r="D12219" s="944"/>
    </row>
    <row r="12220" spans="2:4">
      <c r="B12220" s="944"/>
      <c r="C12220" s="944"/>
      <c r="D12220" s="944"/>
    </row>
    <row r="12221" spans="2:4">
      <c r="B12221" s="944"/>
      <c r="C12221" s="944"/>
      <c r="D12221" s="944"/>
    </row>
    <row r="12222" spans="2:4">
      <c r="B12222" s="944"/>
      <c r="C12222" s="944"/>
      <c r="D12222" s="944"/>
    </row>
    <row r="12223" spans="2:4">
      <c r="B12223" s="944"/>
      <c r="C12223" s="944"/>
      <c r="D12223" s="944"/>
    </row>
    <row r="12224" spans="2:4">
      <c r="B12224" s="944"/>
      <c r="C12224" s="944"/>
      <c r="D12224" s="944"/>
    </row>
    <row r="12225" spans="2:4">
      <c r="B12225" s="944"/>
      <c r="C12225" s="944"/>
      <c r="D12225" s="944"/>
    </row>
    <row r="12226" spans="2:4">
      <c r="B12226" s="944"/>
      <c r="C12226" s="944"/>
      <c r="D12226" s="944"/>
    </row>
    <row r="12227" spans="2:4">
      <c r="B12227" s="944"/>
      <c r="C12227" s="944"/>
      <c r="D12227" s="944"/>
    </row>
    <row r="12228" spans="2:4">
      <c r="B12228" s="944"/>
      <c r="C12228" s="944"/>
      <c r="D12228" s="944"/>
    </row>
    <row r="12229" spans="2:4">
      <c r="B12229" s="944"/>
      <c r="C12229" s="944"/>
      <c r="D12229" s="944"/>
    </row>
    <row r="12230" spans="2:4">
      <c r="B12230" s="944"/>
      <c r="C12230" s="944"/>
      <c r="D12230" s="944"/>
    </row>
    <row r="12231" spans="2:4">
      <c r="B12231" s="944"/>
      <c r="C12231" s="944"/>
      <c r="D12231" s="944"/>
    </row>
    <row r="12232" spans="2:4">
      <c r="B12232" s="944"/>
      <c r="C12232" s="944"/>
      <c r="D12232" s="944"/>
    </row>
    <row r="12233" spans="2:4">
      <c r="B12233" s="944"/>
      <c r="C12233" s="944"/>
      <c r="D12233" s="944"/>
    </row>
    <row r="12234" spans="2:4">
      <c r="B12234" s="944"/>
      <c r="C12234" s="944"/>
      <c r="D12234" s="944"/>
    </row>
    <row r="12235" spans="2:4">
      <c r="B12235" s="944"/>
      <c r="C12235" s="944"/>
      <c r="D12235" s="944"/>
    </row>
    <row r="12236" spans="2:4">
      <c r="B12236" s="944"/>
      <c r="C12236" s="944"/>
      <c r="D12236" s="944"/>
    </row>
    <row r="12237" spans="2:4">
      <c r="B12237" s="944"/>
      <c r="C12237" s="944"/>
      <c r="D12237" s="944"/>
    </row>
    <row r="12238" spans="2:4">
      <c r="B12238" s="944"/>
      <c r="C12238" s="944"/>
      <c r="D12238" s="944"/>
    </row>
    <row r="12239" spans="2:4">
      <c r="B12239" s="944"/>
      <c r="C12239" s="944"/>
      <c r="D12239" s="944"/>
    </row>
    <row r="12240" spans="2:4">
      <c r="B12240" s="944"/>
      <c r="C12240" s="944"/>
      <c r="D12240" s="944"/>
    </row>
    <row r="12241" spans="2:4">
      <c r="B12241" s="944"/>
      <c r="C12241" s="944"/>
      <c r="D12241" s="944"/>
    </row>
    <row r="12242" spans="2:4">
      <c r="B12242" s="944"/>
      <c r="C12242" s="944"/>
      <c r="D12242" s="944"/>
    </row>
    <row r="12243" spans="2:4">
      <c r="B12243" s="944"/>
      <c r="C12243" s="944"/>
      <c r="D12243" s="944"/>
    </row>
    <row r="12244" spans="2:4">
      <c r="B12244" s="944"/>
      <c r="C12244" s="944"/>
      <c r="D12244" s="944"/>
    </row>
    <row r="12245" spans="2:4">
      <c r="B12245" s="944"/>
      <c r="C12245" s="944"/>
      <c r="D12245" s="944"/>
    </row>
    <row r="12246" spans="2:4">
      <c r="B12246" s="944"/>
      <c r="C12246" s="944"/>
      <c r="D12246" s="944"/>
    </row>
    <row r="12247" spans="2:4">
      <c r="B12247" s="944"/>
      <c r="C12247" s="944"/>
      <c r="D12247" s="944"/>
    </row>
    <row r="12248" spans="2:4">
      <c r="B12248" s="944"/>
      <c r="C12248" s="944"/>
      <c r="D12248" s="944"/>
    </row>
    <row r="12249" spans="2:4">
      <c r="B12249" s="944"/>
      <c r="C12249" s="944"/>
      <c r="D12249" s="944"/>
    </row>
    <row r="12250" spans="2:4">
      <c r="B12250" s="944"/>
      <c r="C12250" s="944"/>
      <c r="D12250" s="944"/>
    </row>
    <row r="12251" spans="2:4">
      <c r="B12251" s="944"/>
      <c r="C12251" s="944"/>
      <c r="D12251" s="944"/>
    </row>
    <row r="12252" spans="2:4">
      <c r="B12252" s="944"/>
      <c r="C12252" s="944"/>
      <c r="D12252" s="944"/>
    </row>
    <row r="12253" spans="2:4">
      <c r="B12253" s="944"/>
      <c r="C12253" s="944"/>
      <c r="D12253" s="944"/>
    </row>
    <row r="12254" spans="2:4">
      <c r="B12254" s="944"/>
      <c r="C12254" s="944"/>
      <c r="D12254" s="944"/>
    </row>
    <row r="12255" spans="2:4">
      <c r="B12255" s="944"/>
      <c r="C12255" s="944"/>
      <c r="D12255" s="944"/>
    </row>
    <row r="12256" spans="2:4">
      <c r="B12256" s="944"/>
      <c r="C12256" s="944"/>
      <c r="D12256" s="944"/>
    </row>
    <row r="12257" spans="2:4">
      <c r="B12257" s="944"/>
      <c r="C12257" s="944"/>
      <c r="D12257" s="944"/>
    </row>
    <row r="12258" spans="2:4">
      <c r="B12258" s="944"/>
      <c r="C12258" s="944"/>
      <c r="D12258" s="944"/>
    </row>
    <row r="12259" spans="2:4">
      <c r="B12259" s="944"/>
      <c r="C12259" s="944"/>
      <c r="D12259" s="944"/>
    </row>
    <row r="12260" spans="2:4">
      <c r="B12260" s="944"/>
      <c r="C12260" s="944"/>
      <c r="D12260" s="944"/>
    </row>
    <row r="12261" spans="2:4">
      <c r="B12261" s="944"/>
      <c r="C12261" s="944"/>
      <c r="D12261" s="944"/>
    </row>
    <row r="12262" spans="2:4">
      <c r="B12262" s="944"/>
      <c r="C12262" s="944"/>
      <c r="D12262" s="944"/>
    </row>
    <row r="12263" spans="2:4">
      <c r="B12263" s="944"/>
      <c r="C12263" s="944"/>
      <c r="D12263" s="944"/>
    </row>
    <row r="12264" spans="2:4">
      <c r="B12264" s="944"/>
      <c r="C12264" s="944"/>
      <c r="D12264" s="944"/>
    </row>
    <row r="12265" spans="2:4">
      <c r="B12265" s="944"/>
      <c r="C12265" s="944"/>
      <c r="D12265" s="944"/>
    </row>
    <row r="12266" spans="2:4">
      <c r="B12266" s="944"/>
      <c r="C12266" s="944"/>
      <c r="D12266" s="944"/>
    </row>
    <row r="12267" spans="2:4">
      <c r="B12267" s="944"/>
      <c r="C12267" s="944"/>
      <c r="D12267" s="944"/>
    </row>
    <row r="12268" spans="2:4">
      <c r="B12268" s="944"/>
      <c r="C12268" s="944"/>
      <c r="D12268" s="944"/>
    </row>
    <row r="12269" spans="2:4">
      <c r="B12269" s="944"/>
      <c r="C12269" s="944"/>
      <c r="D12269" s="944"/>
    </row>
    <row r="12270" spans="2:4">
      <c r="B12270" s="944"/>
      <c r="C12270" s="944"/>
      <c r="D12270" s="944"/>
    </row>
    <row r="12271" spans="2:4">
      <c r="B12271" s="944"/>
      <c r="C12271" s="944"/>
      <c r="D12271" s="944"/>
    </row>
    <row r="12272" spans="2:4">
      <c r="B12272" s="944"/>
      <c r="C12272" s="944"/>
      <c r="D12272" s="944"/>
    </row>
    <row r="12273" spans="2:4">
      <c r="B12273" s="944"/>
      <c r="C12273" s="944"/>
      <c r="D12273" s="944"/>
    </row>
    <row r="12274" spans="2:4">
      <c r="B12274" s="944"/>
      <c r="C12274" s="944"/>
      <c r="D12274" s="944"/>
    </row>
    <row r="12275" spans="2:4">
      <c r="B12275" s="944"/>
      <c r="C12275" s="944"/>
      <c r="D12275" s="944"/>
    </row>
    <row r="12276" spans="2:4">
      <c r="B12276" s="944"/>
      <c r="C12276" s="944"/>
      <c r="D12276" s="944"/>
    </row>
    <row r="12277" spans="2:4">
      <c r="B12277" s="944"/>
      <c r="C12277" s="944"/>
      <c r="D12277" s="944"/>
    </row>
    <row r="12278" spans="2:4">
      <c r="B12278" s="944"/>
      <c r="C12278" s="944"/>
      <c r="D12278" s="944"/>
    </row>
    <row r="12279" spans="2:4">
      <c r="B12279" s="944"/>
      <c r="C12279" s="944"/>
      <c r="D12279" s="944"/>
    </row>
    <row r="12280" spans="2:4">
      <c r="B12280" s="944"/>
      <c r="C12280" s="944"/>
      <c r="D12280" s="944"/>
    </row>
    <row r="12281" spans="2:4">
      <c r="B12281" s="944"/>
      <c r="C12281" s="944"/>
      <c r="D12281" s="944"/>
    </row>
    <row r="12282" spans="2:4">
      <c r="B12282" s="944"/>
      <c r="C12282" s="944"/>
      <c r="D12282" s="944"/>
    </row>
    <row r="12283" spans="2:4">
      <c r="B12283" s="944"/>
      <c r="C12283" s="944"/>
      <c r="D12283" s="944"/>
    </row>
    <row r="12284" spans="2:4">
      <c r="B12284" s="944"/>
      <c r="C12284" s="944"/>
      <c r="D12284" s="944"/>
    </row>
    <row r="12285" spans="2:4">
      <c r="B12285" s="944"/>
      <c r="C12285" s="944"/>
      <c r="D12285" s="944"/>
    </row>
    <row r="12286" spans="2:4">
      <c r="B12286" s="944"/>
      <c r="C12286" s="944"/>
      <c r="D12286" s="944"/>
    </row>
    <row r="12287" spans="2:4">
      <c r="B12287" s="944"/>
      <c r="C12287" s="944"/>
      <c r="D12287" s="944"/>
    </row>
    <row r="12288" spans="2:4">
      <c r="B12288" s="944"/>
      <c r="C12288" s="944"/>
      <c r="D12288" s="944"/>
    </row>
    <row r="12289" spans="2:4">
      <c r="B12289" s="944"/>
      <c r="C12289" s="944"/>
      <c r="D12289" s="944"/>
    </row>
    <row r="12290" spans="2:4">
      <c r="B12290" s="944"/>
      <c r="C12290" s="944"/>
      <c r="D12290" s="944"/>
    </row>
    <row r="12291" spans="2:4">
      <c r="B12291" s="944"/>
      <c r="C12291" s="944"/>
      <c r="D12291" s="944"/>
    </row>
    <row r="12292" spans="2:4">
      <c r="B12292" s="944"/>
      <c r="C12292" s="944"/>
      <c r="D12292" s="944"/>
    </row>
    <row r="12293" spans="2:4">
      <c r="B12293" s="944"/>
      <c r="C12293" s="944"/>
      <c r="D12293" s="944"/>
    </row>
    <row r="12294" spans="2:4">
      <c r="B12294" s="944"/>
      <c r="C12294" s="944"/>
      <c r="D12294" s="944"/>
    </row>
    <row r="12295" spans="2:4">
      <c r="B12295" s="944"/>
      <c r="C12295" s="944"/>
      <c r="D12295" s="944"/>
    </row>
    <row r="12296" spans="2:4">
      <c r="B12296" s="944"/>
      <c r="C12296" s="944"/>
      <c r="D12296" s="944"/>
    </row>
    <row r="12297" spans="2:4">
      <c r="B12297" s="944"/>
      <c r="C12297" s="944"/>
      <c r="D12297" s="944"/>
    </row>
    <row r="12298" spans="2:4">
      <c r="B12298" s="944"/>
      <c r="C12298" s="944"/>
      <c r="D12298" s="944"/>
    </row>
    <row r="12299" spans="2:4">
      <c r="B12299" s="944"/>
      <c r="C12299" s="944"/>
      <c r="D12299" s="944"/>
    </row>
    <row r="12300" spans="2:4">
      <c r="B12300" s="944"/>
      <c r="C12300" s="944"/>
      <c r="D12300" s="944"/>
    </row>
    <row r="12301" spans="2:4">
      <c r="B12301" s="944"/>
      <c r="C12301" s="944"/>
      <c r="D12301" s="944"/>
    </row>
    <row r="12302" spans="2:4">
      <c r="B12302" s="944"/>
      <c r="C12302" s="944"/>
      <c r="D12302" s="944"/>
    </row>
    <row r="12303" spans="2:4">
      <c r="B12303" s="944"/>
      <c r="C12303" s="944"/>
      <c r="D12303" s="944"/>
    </row>
    <row r="12304" spans="2:4">
      <c r="B12304" s="944"/>
      <c r="C12304" s="944"/>
      <c r="D12304" s="944"/>
    </row>
    <row r="12305" spans="2:4">
      <c r="B12305" s="944"/>
      <c r="C12305" s="944"/>
      <c r="D12305" s="944"/>
    </row>
    <row r="12306" spans="2:4">
      <c r="B12306" s="944"/>
      <c r="C12306" s="944"/>
      <c r="D12306" s="944"/>
    </row>
    <row r="12307" spans="2:4">
      <c r="B12307" s="944"/>
      <c r="C12307" s="944"/>
      <c r="D12307" s="944"/>
    </row>
    <row r="12308" spans="2:4">
      <c r="B12308" s="944"/>
      <c r="C12308" s="944"/>
      <c r="D12308" s="944"/>
    </row>
    <row r="12309" spans="2:4">
      <c r="B12309" s="944"/>
      <c r="C12309" s="944"/>
      <c r="D12309" s="944"/>
    </row>
    <row r="12310" spans="2:4">
      <c r="B12310" s="944"/>
      <c r="C12310" s="944"/>
      <c r="D12310" s="944"/>
    </row>
    <row r="12311" spans="2:4">
      <c r="B12311" s="944"/>
      <c r="C12311" s="944"/>
      <c r="D12311" s="944"/>
    </row>
    <row r="12312" spans="2:4">
      <c r="B12312" s="944"/>
      <c r="C12312" s="944"/>
      <c r="D12312" s="944"/>
    </row>
    <row r="12313" spans="2:4">
      <c r="B12313" s="944"/>
      <c r="C12313" s="944"/>
      <c r="D12313" s="944"/>
    </row>
    <row r="12314" spans="2:4">
      <c r="B12314" s="944"/>
      <c r="C12314" s="944"/>
      <c r="D12314" s="944"/>
    </row>
    <row r="12315" spans="2:4">
      <c r="B12315" s="944"/>
      <c r="C12315" s="944"/>
      <c r="D12315" s="944"/>
    </row>
    <row r="12316" spans="2:4">
      <c r="B12316" s="944"/>
      <c r="C12316" s="944"/>
      <c r="D12316" s="944"/>
    </row>
    <row r="12317" spans="2:4">
      <c r="B12317" s="944"/>
      <c r="C12317" s="944"/>
      <c r="D12317" s="944"/>
    </row>
    <row r="12318" spans="2:4">
      <c r="B12318" s="944"/>
      <c r="C12318" s="944"/>
      <c r="D12318" s="944"/>
    </row>
    <row r="12319" spans="2:4">
      <c r="B12319" s="944"/>
      <c r="C12319" s="944"/>
      <c r="D12319" s="944"/>
    </row>
    <row r="12320" spans="2:4">
      <c r="B12320" s="944"/>
      <c r="C12320" s="944"/>
      <c r="D12320" s="944"/>
    </row>
    <row r="12321" spans="2:4">
      <c r="B12321" s="944"/>
      <c r="C12321" s="944"/>
      <c r="D12321" s="944"/>
    </row>
    <row r="12322" spans="2:4">
      <c r="B12322" s="944"/>
      <c r="C12322" s="944"/>
      <c r="D12322" s="944"/>
    </row>
    <row r="12323" spans="2:4">
      <c r="B12323" s="944"/>
      <c r="C12323" s="944"/>
      <c r="D12323" s="944"/>
    </row>
    <row r="12324" spans="2:4">
      <c r="B12324" s="944"/>
      <c r="C12324" s="944"/>
      <c r="D12324" s="944"/>
    </row>
    <row r="12325" spans="2:4">
      <c r="B12325" s="944"/>
      <c r="C12325" s="944"/>
      <c r="D12325" s="944"/>
    </row>
    <row r="12326" spans="2:4">
      <c r="B12326" s="944"/>
      <c r="C12326" s="944"/>
      <c r="D12326" s="944"/>
    </row>
    <row r="12327" spans="2:4">
      <c r="B12327" s="944"/>
      <c r="C12327" s="944"/>
      <c r="D12327" s="944"/>
    </row>
    <row r="12328" spans="2:4">
      <c r="B12328" s="944"/>
      <c r="C12328" s="944"/>
      <c r="D12328" s="944"/>
    </row>
    <row r="12329" spans="2:4">
      <c r="B12329" s="944"/>
      <c r="C12329" s="944"/>
      <c r="D12329" s="944"/>
    </row>
    <row r="12330" spans="2:4">
      <c r="B12330" s="944"/>
      <c r="C12330" s="944"/>
      <c r="D12330" s="944"/>
    </row>
    <row r="12331" spans="2:4">
      <c r="B12331" s="944"/>
      <c r="C12331" s="944"/>
      <c r="D12331" s="944"/>
    </row>
    <row r="12332" spans="2:4">
      <c r="B12332" s="944"/>
      <c r="C12332" s="944"/>
      <c r="D12332" s="944"/>
    </row>
    <row r="12333" spans="2:4">
      <c r="B12333" s="944"/>
      <c r="C12333" s="944"/>
      <c r="D12333" s="944"/>
    </row>
    <row r="12334" spans="2:4">
      <c r="B12334" s="944"/>
      <c r="C12334" s="944"/>
      <c r="D12334" s="944"/>
    </row>
    <row r="12335" spans="2:4">
      <c r="B12335" s="944"/>
      <c r="C12335" s="944"/>
      <c r="D12335" s="944"/>
    </row>
    <row r="12336" spans="2:4">
      <c r="B12336" s="944"/>
      <c r="C12336" s="944"/>
      <c r="D12336" s="944"/>
    </row>
    <row r="12337" spans="2:4">
      <c r="B12337" s="944"/>
      <c r="C12337" s="944"/>
      <c r="D12337" s="944"/>
    </row>
    <row r="12338" spans="2:4">
      <c r="B12338" s="944"/>
      <c r="C12338" s="944"/>
      <c r="D12338" s="944"/>
    </row>
    <row r="12339" spans="2:4">
      <c r="B12339" s="944"/>
      <c r="C12339" s="944"/>
      <c r="D12339" s="944"/>
    </row>
    <row r="12340" spans="2:4">
      <c r="B12340" s="944"/>
      <c r="C12340" s="944"/>
      <c r="D12340" s="944"/>
    </row>
    <row r="12341" spans="2:4">
      <c r="B12341" s="944"/>
      <c r="C12341" s="944"/>
      <c r="D12341" s="944"/>
    </row>
    <row r="12342" spans="2:4">
      <c r="B12342" s="944"/>
      <c r="C12342" s="944"/>
      <c r="D12342" s="944"/>
    </row>
    <row r="12343" spans="2:4">
      <c r="B12343" s="944"/>
      <c r="C12343" s="944"/>
      <c r="D12343" s="944"/>
    </row>
    <row r="12344" spans="2:4">
      <c r="B12344" s="944"/>
      <c r="C12344" s="944"/>
      <c r="D12344" s="944"/>
    </row>
    <row r="12345" spans="2:4">
      <c r="B12345" s="944"/>
      <c r="C12345" s="944"/>
      <c r="D12345" s="944"/>
    </row>
    <row r="12346" spans="2:4">
      <c r="B12346" s="944"/>
      <c r="C12346" s="944"/>
      <c r="D12346" s="944"/>
    </row>
    <row r="12347" spans="2:4">
      <c r="B12347" s="944"/>
      <c r="C12347" s="944"/>
      <c r="D12347" s="944"/>
    </row>
    <row r="12348" spans="2:4">
      <c r="B12348" s="944"/>
      <c r="C12348" s="944"/>
      <c r="D12348" s="944"/>
    </row>
    <row r="12349" spans="2:4">
      <c r="B12349" s="944"/>
      <c r="C12349" s="944"/>
      <c r="D12349" s="944"/>
    </row>
    <row r="12350" spans="2:4">
      <c r="B12350" s="944"/>
      <c r="C12350" s="944"/>
      <c r="D12350" s="944"/>
    </row>
    <row r="12351" spans="2:4">
      <c r="B12351" s="944"/>
      <c r="C12351" s="944"/>
      <c r="D12351" s="944"/>
    </row>
    <row r="12352" spans="2:4">
      <c r="B12352" s="944"/>
      <c r="C12352" s="944"/>
      <c r="D12352" s="944"/>
    </row>
    <row r="12353" spans="2:4">
      <c r="B12353" s="944"/>
      <c r="C12353" s="944"/>
      <c r="D12353" s="944"/>
    </row>
    <row r="12354" spans="2:4">
      <c r="B12354" s="944"/>
      <c r="C12354" s="944"/>
      <c r="D12354" s="944"/>
    </row>
    <row r="12355" spans="2:4">
      <c r="B12355" s="944"/>
      <c r="C12355" s="944"/>
      <c r="D12355" s="944"/>
    </row>
    <row r="12356" spans="2:4">
      <c r="B12356" s="944"/>
      <c r="C12356" s="944"/>
      <c r="D12356" s="944"/>
    </row>
    <row r="12357" spans="2:4">
      <c r="B12357" s="944"/>
      <c r="C12357" s="944"/>
      <c r="D12357" s="944"/>
    </row>
    <row r="12358" spans="2:4">
      <c r="B12358" s="944"/>
      <c r="C12358" s="944"/>
      <c r="D12358" s="944"/>
    </row>
    <row r="12359" spans="2:4">
      <c r="B12359" s="944"/>
      <c r="C12359" s="944"/>
      <c r="D12359" s="944"/>
    </row>
    <row r="12360" spans="2:4">
      <c r="B12360" s="944"/>
      <c r="C12360" s="944"/>
      <c r="D12360" s="944"/>
    </row>
    <row r="12361" spans="2:4">
      <c r="B12361" s="944"/>
      <c r="C12361" s="944"/>
      <c r="D12361" s="944"/>
    </row>
    <row r="12362" spans="2:4">
      <c r="B12362" s="944"/>
      <c r="C12362" s="944"/>
      <c r="D12362" s="944"/>
    </row>
    <row r="12363" spans="2:4">
      <c r="B12363" s="944"/>
      <c r="C12363" s="944"/>
      <c r="D12363" s="944"/>
    </row>
    <row r="12364" spans="2:4">
      <c r="B12364" s="944"/>
      <c r="C12364" s="944"/>
      <c r="D12364" s="944"/>
    </row>
    <row r="12365" spans="2:4">
      <c r="B12365" s="944"/>
      <c r="C12365" s="944"/>
      <c r="D12365" s="944"/>
    </row>
    <row r="12366" spans="2:4">
      <c r="B12366" s="944"/>
      <c r="C12366" s="944"/>
      <c r="D12366" s="944"/>
    </row>
    <row r="12367" spans="2:4">
      <c r="B12367" s="944"/>
      <c r="C12367" s="944"/>
      <c r="D12367" s="944"/>
    </row>
    <row r="12368" spans="2:4">
      <c r="B12368" s="944"/>
      <c r="C12368" s="944"/>
      <c r="D12368" s="944"/>
    </row>
    <row r="12369" spans="2:4">
      <c r="B12369" s="944"/>
      <c r="C12369" s="944"/>
      <c r="D12369" s="944"/>
    </row>
    <row r="12370" spans="2:4">
      <c r="B12370" s="944"/>
      <c r="C12370" s="944"/>
      <c r="D12370" s="944"/>
    </row>
    <row r="12371" spans="2:4">
      <c r="B12371" s="944"/>
      <c r="C12371" s="944"/>
      <c r="D12371" s="944"/>
    </row>
    <row r="12372" spans="2:4">
      <c r="B12372" s="944"/>
      <c r="C12372" s="944"/>
      <c r="D12372" s="944"/>
    </row>
    <row r="12373" spans="2:4">
      <c r="B12373" s="944"/>
      <c r="C12373" s="944"/>
      <c r="D12373" s="944"/>
    </row>
    <row r="12374" spans="2:4">
      <c r="B12374" s="944"/>
      <c r="C12374" s="944"/>
      <c r="D12374" s="944"/>
    </row>
    <row r="12375" spans="2:4">
      <c r="B12375" s="944"/>
      <c r="C12375" s="944"/>
      <c r="D12375" s="944"/>
    </row>
    <row r="12376" spans="2:4">
      <c r="B12376" s="944"/>
      <c r="C12376" s="944"/>
      <c r="D12376" s="944"/>
    </row>
    <row r="12377" spans="2:4">
      <c r="B12377" s="944"/>
      <c r="C12377" s="944"/>
      <c r="D12377" s="944"/>
    </row>
    <row r="12378" spans="2:4">
      <c r="B12378" s="944"/>
      <c r="C12378" s="944"/>
      <c r="D12378" s="944"/>
    </row>
    <row r="12379" spans="2:4">
      <c r="B12379" s="944"/>
      <c r="C12379" s="944"/>
      <c r="D12379" s="944"/>
    </row>
    <row r="12380" spans="2:4">
      <c r="B12380" s="944"/>
      <c r="C12380" s="944"/>
      <c r="D12380" s="944"/>
    </row>
    <row r="12381" spans="2:4">
      <c r="B12381" s="944"/>
      <c r="C12381" s="944"/>
      <c r="D12381" s="944"/>
    </row>
    <row r="12382" spans="2:4">
      <c r="B12382" s="944"/>
      <c r="C12382" s="944"/>
      <c r="D12382" s="944"/>
    </row>
    <row r="12383" spans="2:4">
      <c r="B12383" s="944"/>
      <c r="C12383" s="944"/>
      <c r="D12383" s="944"/>
    </row>
    <row r="12384" spans="2:4">
      <c r="B12384" s="944"/>
      <c r="C12384" s="944"/>
      <c r="D12384" s="944"/>
    </row>
    <row r="12385" spans="2:4">
      <c r="B12385" s="944"/>
      <c r="C12385" s="944"/>
      <c r="D12385" s="944"/>
    </row>
    <row r="12386" spans="2:4">
      <c r="B12386" s="944"/>
      <c r="C12386" s="944"/>
      <c r="D12386" s="944"/>
    </row>
    <row r="12387" spans="2:4">
      <c r="B12387" s="944"/>
      <c r="C12387" s="944"/>
      <c r="D12387" s="944"/>
    </row>
    <row r="12388" spans="2:4">
      <c r="B12388" s="944"/>
      <c r="C12388" s="944"/>
      <c r="D12388" s="944"/>
    </row>
    <row r="12389" spans="2:4">
      <c r="B12389" s="944"/>
      <c r="C12389" s="944"/>
      <c r="D12389" s="944"/>
    </row>
    <row r="12390" spans="2:4">
      <c r="B12390" s="944"/>
      <c r="C12390" s="944"/>
      <c r="D12390" s="944"/>
    </row>
    <row r="12391" spans="2:4">
      <c r="B12391" s="944"/>
      <c r="C12391" s="944"/>
      <c r="D12391" s="944"/>
    </row>
    <row r="12392" spans="2:4">
      <c r="B12392" s="944"/>
      <c r="C12392" s="944"/>
      <c r="D12392" s="944"/>
    </row>
    <row r="12393" spans="2:4">
      <c r="B12393" s="944"/>
      <c r="C12393" s="944"/>
      <c r="D12393" s="944"/>
    </row>
    <row r="12394" spans="2:4">
      <c r="B12394" s="944"/>
      <c r="C12394" s="944"/>
      <c r="D12394" s="944"/>
    </row>
    <row r="12395" spans="2:4">
      <c r="B12395" s="944"/>
      <c r="C12395" s="944"/>
      <c r="D12395" s="944"/>
    </row>
    <row r="12396" spans="2:4">
      <c r="B12396" s="944"/>
      <c r="C12396" s="944"/>
      <c r="D12396" s="944"/>
    </row>
    <row r="12397" spans="2:4">
      <c r="B12397" s="944"/>
      <c r="C12397" s="944"/>
      <c r="D12397" s="944"/>
    </row>
    <row r="12398" spans="2:4">
      <c r="B12398" s="944"/>
      <c r="C12398" s="944"/>
      <c r="D12398" s="944"/>
    </row>
    <row r="12399" spans="2:4">
      <c r="B12399" s="944"/>
      <c r="C12399" s="944"/>
      <c r="D12399" s="944"/>
    </row>
    <row r="12400" spans="2:4">
      <c r="B12400" s="944"/>
      <c r="C12400" s="944"/>
      <c r="D12400" s="944"/>
    </row>
    <row r="12401" spans="2:4">
      <c r="B12401" s="944"/>
      <c r="C12401" s="944"/>
      <c r="D12401" s="944"/>
    </row>
    <row r="12402" spans="2:4">
      <c r="B12402" s="944"/>
      <c r="C12402" s="944"/>
      <c r="D12402" s="944"/>
    </row>
    <row r="12403" spans="2:4">
      <c r="B12403" s="944"/>
      <c r="C12403" s="944"/>
      <c r="D12403" s="944"/>
    </row>
    <row r="12404" spans="2:4">
      <c r="B12404" s="944"/>
      <c r="C12404" s="944"/>
      <c r="D12404" s="944"/>
    </row>
    <row r="12405" spans="2:4">
      <c r="B12405" s="944"/>
      <c r="C12405" s="944"/>
      <c r="D12405" s="944"/>
    </row>
    <row r="12406" spans="2:4">
      <c r="B12406" s="944"/>
      <c r="C12406" s="944"/>
      <c r="D12406" s="944"/>
    </row>
    <row r="12407" spans="2:4">
      <c r="B12407" s="944"/>
      <c r="C12407" s="944"/>
      <c r="D12407" s="944"/>
    </row>
    <row r="12408" spans="2:4">
      <c r="B12408" s="944"/>
      <c r="C12408" s="944"/>
      <c r="D12408" s="944"/>
    </row>
    <row r="12409" spans="2:4">
      <c r="B12409" s="944"/>
      <c r="C12409" s="944"/>
      <c r="D12409" s="944"/>
    </row>
    <row r="12410" spans="2:4">
      <c r="B12410" s="944"/>
      <c r="C12410" s="944"/>
      <c r="D12410" s="944"/>
    </row>
    <row r="12411" spans="2:4">
      <c r="B12411" s="944"/>
      <c r="C12411" s="944"/>
      <c r="D12411" s="944"/>
    </row>
    <row r="12412" spans="2:4">
      <c r="B12412" s="944"/>
      <c r="C12412" s="944"/>
      <c r="D12412" s="944"/>
    </row>
    <row r="12413" spans="2:4">
      <c r="B12413" s="944"/>
      <c r="C12413" s="944"/>
      <c r="D12413" s="944"/>
    </row>
    <row r="12414" spans="2:4">
      <c r="B12414" s="944"/>
      <c r="C12414" s="944"/>
      <c r="D12414" s="944"/>
    </row>
    <row r="12415" spans="2:4">
      <c r="B12415" s="944"/>
      <c r="C12415" s="944"/>
      <c r="D12415" s="944"/>
    </row>
    <row r="12416" spans="2:4">
      <c r="B12416" s="944"/>
      <c r="C12416" s="944"/>
      <c r="D12416" s="944"/>
    </row>
    <row r="12417" spans="2:4">
      <c r="B12417" s="944"/>
      <c r="C12417" s="944"/>
      <c r="D12417" s="944"/>
    </row>
    <row r="12418" spans="2:4">
      <c r="B12418" s="944"/>
      <c r="C12418" s="944"/>
      <c r="D12418" s="944"/>
    </row>
    <row r="12419" spans="2:4">
      <c r="B12419" s="944"/>
      <c r="C12419" s="944"/>
      <c r="D12419" s="944"/>
    </row>
    <row r="12420" spans="2:4">
      <c r="B12420" s="944"/>
      <c r="C12420" s="944"/>
      <c r="D12420" s="944"/>
    </row>
    <row r="12421" spans="2:4">
      <c r="B12421" s="944"/>
      <c r="C12421" s="944"/>
      <c r="D12421" s="944"/>
    </row>
    <row r="12422" spans="2:4">
      <c r="B12422" s="944"/>
      <c r="C12422" s="944"/>
      <c r="D12422" s="944"/>
    </row>
    <row r="12423" spans="2:4">
      <c r="B12423" s="944"/>
      <c r="C12423" s="944"/>
      <c r="D12423" s="944"/>
    </row>
    <row r="12424" spans="2:4">
      <c r="B12424" s="944"/>
      <c r="C12424" s="944"/>
      <c r="D12424" s="944"/>
    </row>
    <row r="12425" spans="2:4">
      <c r="B12425" s="944"/>
      <c r="C12425" s="944"/>
      <c r="D12425" s="944"/>
    </row>
    <row r="12426" spans="2:4">
      <c r="B12426" s="944"/>
      <c r="C12426" s="944"/>
      <c r="D12426" s="944"/>
    </row>
    <row r="12427" spans="2:4">
      <c r="B12427" s="944"/>
      <c r="C12427" s="944"/>
      <c r="D12427" s="944"/>
    </row>
    <row r="12428" spans="2:4">
      <c r="B12428" s="944"/>
      <c r="C12428" s="944"/>
      <c r="D12428" s="944"/>
    </row>
    <row r="12429" spans="2:4">
      <c r="B12429" s="944"/>
      <c r="C12429" s="944"/>
      <c r="D12429" s="944"/>
    </row>
    <row r="12430" spans="2:4">
      <c r="B12430" s="944"/>
      <c r="C12430" s="944"/>
      <c r="D12430" s="944"/>
    </row>
    <row r="12431" spans="2:4">
      <c r="B12431" s="944"/>
      <c r="C12431" s="944"/>
      <c r="D12431" s="944"/>
    </row>
    <row r="12432" spans="2:4">
      <c r="B12432" s="944"/>
      <c r="C12432" s="944"/>
      <c r="D12432" s="944"/>
    </row>
    <row r="12433" spans="2:4">
      <c r="B12433" s="944"/>
      <c r="C12433" s="944"/>
      <c r="D12433" s="944"/>
    </row>
    <row r="12434" spans="2:4">
      <c r="B12434" s="944"/>
      <c r="C12434" s="944"/>
      <c r="D12434" s="944"/>
    </row>
    <row r="12435" spans="2:4">
      <c r="B12435" s="944"/>
      <c r="C12435" s="944"/>
      <c r="D12435" s="944"/>
    </row>
    <row r="12436" spans="2:4">
      <c r="B12436" s="944"/>
      <c r="C12436" s="944"/>
      <c r="D12436" s="944"/>
    </row>
    <row r="12437" spans="2:4">
      <c r="B12437" s="944"/>
      <c r="C12437" s="944"/>
      <c r="D12437" s="944"/>
    </row>
    <row r="12438" spans="2:4">
      <c r="B12438" s="944"/>
      <c r="C12438" s="944"/>
      <c r="D12438" s="944"/>
    </row>
    <row r="12439" spans="2:4">
      <c r="B12439" s="944"/>
      <c r="C12439" s="944"/>
      <c r="D12439" s="944"/>
    </row>
    <row r="12440" spans="2:4">
      <c r="B12440" s="944"/>
      <c r="C12440" s="944"/>
      <c r="D12440" s="944"/>
    </row>
    <row r="12441" spans="2:4">
      <c r="B12441" s="944"/>
      <c r="C12441" s="944"/>
      <c r="D12441" s="944"/>
    </row>
    <row r="12442" spans="2:4">
      <c r="B12442" s="944"/>
      <c r="C12442" s="944"/>
      <c r="D12442" s="944"/>
    </row>
    <row r="12443" spans="2:4">
      <c r="B12443" s="944"/>
      <c r="C12443" s="944"/>
      <c r="D12443" s="944"/>
    </row>
    <row r="12444" spans="2:4">
      <c r="B12444" s="944"/>
      <c r="C12444" s="944"/>
      <c r="D12444" s="944"/>
    </row>
    <row r="12445" spans="2:4">
      <c r="B12445" s="944"/>
      <c r="C12445" s="944"/>
      <c r="D12445" s="944"/>
    </row>
    <row r="12446" spans="2:4">
      <c r="B12446" s="944"/>
      <c r="C12446" s="944"/>
      <c r="D12446" s="944"/>
    </row>
    <row r="12447" spans="2:4">
      <c r="B12447" s="944"/>
      <c r="C12447" s="944"/>
      <c r="D12447" s="944"/>
    </row>
    <row r="12448" spans="2:4">
      <c r="B12448" s="944"/>
      <c r="C12448" s="944"/>
      <c r="D12448" s="944"/>
    </row>
    <row r="12449" spans="2:4">
      <c r="B12449" s="944"/>
      <c r="C12449" s="944"/>
      <c r="D12449" s="944"/>
    </row>
    <row r="12450" spans="2:4">
      <c r="B12450" s="944"/>
      <c r="C12450" s="944"/>
      <c r="D12450" s="944"/>
    </row>
    <row r="12451" spans="2:4">
      <c r="B12451" s="944"/>
      <c r="C12451" s="944"/>
      <c r="D12451" s="944"/>
    </row>
    <row r="12452" spans="2:4">
      <c r="B12452" s="944"/>
      <c r="C12452" s="944"/>
      <c r="D12452" s="944"/>
    </row>
    <row r="12453" spans="2:4">
      <c r="B12453" s="944"/>
      <c r="C12453" s="944"/>
      <c r="D12453" s="944"/>
    </row>
    <row r="12454" spans="2:4">
      <c r="B12454" s="944"/>
      <c r="C12454" s="944"/>
      <c r="D12454" s="944"/>
    </row>
    <row r="12455" spans="2:4">
      <c r="B12455" s="944"/>
      <c r="C12455" s="944"/>
      <c r="D12455" s="944"/>
    </row>
    <row r="12456" spans="2:4">
      <c r="B12456" s="944"/>
      <c r="C12456" s="944"/>
      <c r="D12456" s="944"/>
    </row>
    <row r="12457" spans="2:4">
      <c r="B12457" s="944"/>
      <c r="C12457" s="944"/>
      <c r="D12457" s="944"/>
    </row>
    <row r="12458" spans="2:4">
      <c r="B12458" s="944"/>
      <c r="C12458" s="944"/>
      <c r="D12458" s="944"/>
    </row>
    <row r="12459" spans="2:4">
      <c r="B12459" s="944"/>
      <c r="C12459" s="944"/>
      <c r="D12459" s="944"/>
    </row>
    <row r="12460" spans="2:4">
      <c r="B12460" s="944"/>
      <c r="C12460" s="944"/>
      <c r="D12460" s="944"/>
    </row>
    <row r="12461" spans="2:4">
      <c r="B12461" s="944"/>
      <c r="C12461" s="944"/>
      <c r="D12461" s="944"/>
    </row>
    <row r="12462" spans="2:4">
      <c r="B12462" s="944"/>
      <c r="C12462" s="944"/>
      <c r="D12462" s="944"/>
    </row>
    <row r="12463" spans="2:4">
      <c r="B12463" s="944"/>
      <c r="C12463" s="944"/>
      <c r="D12463" s="944"/>
    </row>
    <row r="12464" spans="2:4">
      <c r="B12464" s="944"/>
      <c r="C12464" s="944"/>
      <c r="D12464" s="944"/>
    </row>
    <row r="12465" spans="2:4">
      <c r="B12465" s="944"/>
      <c r="C12465" s="944"/>
      <c r="D12465" s="944"/>
    </row>
    <row r="12466" spans="2:4">
      <c r="B12466" s="944"/>
      <c r="C12466" s="944"/>
      <c r="D12466" s="944"/>
    </row>
    <row r="12467" spans="2:4">
      <c r="B12467" s="944"/>
      <c r="C12467" s="944"/>
      <c r="D12467" s="944"/>
    </row>
    <row r="12468" spans="2:4">
      <c r="B12468" s="944"/>
      <c r="C12468" s="944"/>
      <c r="D12468" s="944"/>
    </row>
    <row r="12469" spans="2:4">
      <c r="B12469" s="944"/>
      <c r="C12469" s="944"/>
      <c r="D12469" s="944"/>
    </row>
    <row r="12470" spans="2:4">
      <c r="B12470" s="944"/>
      <c r="C12470" s="944"/>
      <c r="D12470" s="944"/>
    </row>
    <row r="12471" spans="2:4">
      <c r="B12471" s="944"/>
      <c r="C12471" s="944"/>
      <c r="D12471" s="944"/>
    </row>
    <row r="12472" spans="2:4">
      <c r="B12472" s="944"/>
      <c r="C12472" s="944"/>
      <c r="D12472" s="944"/>
    </row>
    <row r="12473" spans="2:4">
      <c r="B12473" s="944"/>
      <c r="C12473" s="944"/>
      <c r="D12473" s="944"/>
    </row>
    <row r="12474" spans="2:4">
      <c r="B12474" s="944"/>
      <c r="C12474" s="944"/>
      <c r="D12474" s="944"/>
    </row>
    <row r="12475" spans="2:4">
      <c r="B12475" s="944"/>
      <c r="C12475" s="944"/>
      <c r="D12475" s="944"/>
    </row>
    <row r="12476" spans="2:4">
      <c r="B12476" s="944"/>
      <c r="C12476" s="944"/>
      <c r="D12476" s="944"/>
    </row>
    <row r="12477" spans="2:4">
      <c r="B12477" s="944"/>
      <c r="C12477" s="944"/>
      <c r="D12477" s="944"/>
    </row>
    <row r="12478" spans="2:4">
      <c r="B12478" s="944"/>
      <c r="C12478" s="944"/>
      <c r="D12478" s="944"/>
    </row>
    <row r="12479" spans="2:4">
      <c r="B12479" s="944"/>
      <c r="C12479" s="944"/>
      <c r="D12479" s="944"/>
    </row>
    <row r="12480" spans="2:4">
      <c r="B12480" s="944"/>
      <c r="C12480" s="944"/>
      <c r="D12480" s="944"/>
    </row>
    <row r="12481" spans="2:4">
      <c r="B12481" s="944"/>
      <c r="C12481" s="944"/>
      <c r="D12481" s="944"/>
    </row>
    <row r="12482" spans="2:4">
      <c r="B12482" s="944"/>
      <c r="C12482" s="944"/>
      <c r="D12482" s="944"/>
    </row>
    <row r="12483" spans="2:4">
      <c r="B12483" s="944"/>
      <c r="C12483" s="944"/>
      <c r="D12483" s="944"/>
    </row>
    <row r="12484" spans="2:4">
      <c r="B12484" s="944"/>
      <c r="C12484" s="944"/>
      <c r="D12484" s="944"/>
    </row>
    <row r="12485" spans="2:4">
      <c r="B12485" s="944"/>
      <c r="C12485" s="944"/>
      <c r="D12485" s="944"/>
    </row>
    <row r="12486" spans="2:4">
      <c r="B12486" s="944"/>
      <c r="C12486" s="944"/>
      <c r="D12486" s="944"/>
    </row>
    <row r="12487" spans="2:4">
      <c r="B12487" s="944"/>
      <c r="C12487" s="944"/>
      <c r="D12487" s="944"/>
    </row>
    <row r="12488" spans="2:4">
      <c r="B12488" s="944"/>
      <c r="C12488" s="944"/>
      <c r="D12488" s="944"/>
    </row>
    <row r="12489" spans="2:4">
      <c r="B12489" s="944"/>
      <c r="C12489" s="944"/>
      <c r="D12489" s="944"/>
    </row>
    <row r="12490" spans="2:4">
      <c r="B12490" s="944"/>
      <c r="C12490" s="944"/>
      <c r="D12490" s="944"/>
    </row>
    <row r="12491" spans="2:4">
      <c r="B12491" s="944"/>
      <c r="C12491" s="944"/>
      <c r="D12491" s="944"/>
    </row>
    <row r="12492" spans="2:4">
      <c r="B12492" s="944"/>
      <c r="C12492" s="944"/>
      <c r="D12492" s="944"/>
    </row>
    <row r="12493" spans="2:4">
      <c r="B12493" s="944"/>
      <c r="C12493" s="944"/>
      <c r="D12493" s="944"/>
    </row>
    <row r="12494" spans="2:4">
      <c r="B12494" s="944"/>
      <c r="C12494" s="944"/>
      <c r="D12494" s="944"/>
    </row>
    <row r="12495" spans="2:4">
      <c r="B12495" s="944"/>
      <c r="C12495" s="944"/>
      <c r="D12495" s="944"/>
    </row>
    <row r="12496" spans="2:4">
      <c r="B12496" s="944"/>
      <c r="C12496" s="944"/>
      <c r="D12496" s="944"/>
    </row>
    <row r="12497" spans="2:4">
      <c r="B12497" s="944"/>
      <c r="C12497" s="944"/>
      <c r="D12497" s="944"/>
    </row>
    <row r="12498" spans="2:4">
      <c r="B12498" s="944"/>
      <c r="C12498" s="944"/>
      <c r="D12498" s="944"/>
    </row>
    <row r="12499" spans="2:4">
      <c r="B12499" s="944"/>
      <c r="C12499" s="944"/>
      <c r="D12499" s="944"/>
    </row>
    <row r="12500" spans="2:4">
      <c r="B12500" s="944"/>
      <c r="C12500" s="944"/>
      <c r="D12500" s="944"/>
    </row>
    <row r="12501" spans="2:4">
      <c r="B12501" s="944"/>
      <c r="C12501" s="944"/>
      <c r="D12501" s="944"/>
    </row>
    <row r="12502" spans="2:4">
      <c r="B12502" s="944"/>
      <c r="C12502" s="944"/>
      <c r="D12502" s="944"/>
    </row>
    <row r="12503" spans="2:4">
      <c r="B12503" s="944"/>
      <c r="C12503" s="944"/>
      <c r="D12503" s="944"/>
    </row>
    <row r="12504" spans="2:4">
      <c r="B12504" s="944"/>
      <c r="C12504" s="944"/>
      <c r="D12504" s="944"/>
    </row>
    <row r="12505" spans="2:4">
      <c r="B12505" s="944"/>
      <c r="C12505" s="944"/>
      <c r="D12505" s="944"/>
    </row>
    <row r="12506" spans="2:4">
      <c r="B12506" s="944"/>
      <c r="C12506" s="944"/>
      <c r="D12506" s="944"/>
    </row>
    <row r="12507" spans="2:4">
      <c r="B12507" s="944"/>
      <c r="C12507" s="944"/>
      <c r="D12507" s="944"/>
    </row>
    <row r="12508" spans="2:4">
      <c r="B12508" s="944"/>
      <c r="C12508" s="944"/>
      <c r="D12508" s="944"/>
    </row>
    <row r="12509" spans="2:4">
      <c r="B12509" s="944"/>
      <c r="C12509" s="944"/>
      <c r="D12509" s="944"/>
    </row>
    <row r="12510" spans="2:4">
      <c r="B12510" s="944"/>
      <c r="C12510" s="944"/>
      <c r="D12510" s="944"/>
    </row>
    <row r="12511" spans="2:4">
      <c r="B12511" s="944"/>
      <c r="C12511" s="944"/>
      <c r="D12511" s="944"/>
    </row>
    <row r="12512" spans="2:4">
      <c r="B12512" s="944"/>
      <c r="C12512" s="944"/>
      <c r="D12512" s="944"/>
    </row>
    <row r="12513" spans="2:4">
      <c r="B12513" s="944"/>
      <c r="C12513" s="944"/>
      <c r="D12513" s="944"/>
    </row>
    <row r="12514" spans="2:4">
      <c r="B12514" s="944"/>
      <c r="C12514" s="944"/>
      <c r="D12514" s="944"/>
    </row>
    <row r="12515" spans="2:4">
      <c r="B12515" s="944"/>
      <c r="C12515" s="944"/>
      <c r="D12515" s="944"/>
    </row>
    <row r="12516" spans="2:4">
      <c r="B12516" s="944"/>
      <c r="C12516" s="944"/>
      <c r="D12516" s="944"/>
    </row>
    <row r="12517" spans="2:4">
      <c r="B12517" s="944"/>
      <c r="C12517" s="944"/>
      <c r="D12517" s="944"/>
    </row>
    <row r="12518" spans="2:4">
      <c r="B12518" s="944"/>
      <c r="C12518" s="944"/>
      <c r="D12518" s="944"/>
    </row>
    <row r="12519" spans="2:4">
      <c r="B12519" s="944"/>
      <c r="C12519" s="944"/>
      <c r="D12519" s="944"/>
    </row>
    <row r="12520" spans="2:4">
      <c r="B12520" s="944"/>
      <c r="C12520" s="944"/>
      <c r="D12520" s="944"/>
    </row>
    <row r="12521" spans="2:4">
      <c r="B12521" s="944"/>
      <c r="C12521" s="944"/>
      <c r="D12521" s="944"/>
    </row>
    <row r="12522" spans="2:4">
      <c r="B12522" s="944"/>
      <c r="C12522" s="944"/>
      <c r="D12522" s="944"/>
    </row>
    <row r="12523" spans="2:4">
      <c r="B12523" s="944"/>
      <c r="C12523" s="944"/>
      <c r="D12523" s="944"/>
    </row>
    <row r="12524" spans="2:4">
      <c r="B12524" s="944"/>
      <c r="C12524" s="944"/>
      <c r="D12524" s="944"/>
    </row>
    <row r="12525" spans="2:4">
      <c r="B12525" s="944"/>
      <c r="C12525" s="944"/>
      <c r="D12525" s="944"/>
    </row>
    <row r="12526" spans="2:4">
      <c r="B12526" s="944"/>
      <c r="C12526" s="944"/>
      <c r="D12526" s="944"/>
    </row>
    <row r="12527" spans="2:4">
      <c r="B12527" s="944"/>
      <c r="C12527" s="944"/>
      <c r="D12527" s="944"/>
    </row>
    <row r="12528" spans="2:4">
      <c r="B12528" s="944"/>
      <c r="C12528" s="944"/>
      <c r="D12528" s="944"/>
    </row>
    <row r="12529" spans="2:4">
      <c r="B12529" s="944"/>
      <c r="C12529" s="944"/>
      <c r="D12529" s="944"/>
    </row>
    <row r="12530" spans="2:4">
      <c r="B12530" s="944"/>
      <c r="C12530" s="944"/>
      <c r="D12530" s="944"/>
    </row>
    <row r="12531" spans="2:4">
      <c r="B12531" s="944"/>
      <c r="C12531" s="944"/>
      <c r="D12531" s="944"/>
    </row>
    <row r="12532" spans="2:4">
      <c r="B12532" s="944"/>
      <c r="C12532" s="944"/>
      <c r="D12532" s="944"/>
    </row>
    <row r="12533" spans="2:4">
      <c r="B12533" s="944"/>
      <c r="C12533" s="944"/>
      <c r="D12533" s="944"/>
    </row>
    <row r="12534" spans="2:4">
      <c r="B12534" s="944"/>
      <c r="C12534" s="944"/>
      <c r="D12534" s="944"/>
    </row>
    <row r="12535" spans="2:4">
      <c r="B12535" s="944"/>
      <c r="C12535" s="944"/>
      <c r="D12535" s="944"/>
    </row>
    <row r="12536" spans="2:4">
      <c r="B12536" s="944"/>
      <c r="C12536" s="944"/>
      <c r="D12536" s="944"/>
    </row>
    <row r="12537" spans="2:4">
      <c r="B12537" s="944"/>
      <c r="C12537" s="944"/>
      <c r="D12537" s="944"/>
    </row>
    <row r="12538" spans="2:4">
      <c r="B12538" s="944"/>
      <c r="C12538" s="944"/>
      <c r="D12538" s="944"/>
    </row>
    <row r="12539" spans="2:4">
      <c r="B12539" s="944"/>
      <c r="C12539" s="944"/>
      <c r="D12539" s="944"/>
    </row>
    <row r="12540" spans="2:4">
      <c r="B12540" s="944"/>
      <c r="C12540" s="944"/>
      <c r="D12540" s="944"/>
    </row>
    <row r="12541" spans="2:4">
      <c r="B12541" s="944"/>
      <c r="C12541" s="944"/>
      <c r="D12541" s="944"/>
    </row>
    <row r="12542" spans="2:4">
      <c r="B12542" s="944"/>
      <c r="C12542" s="944"/>
      <c r="D12542" s="944"/>
    </row>
    <row r="12543" spans="2:4">
      <c r="B12543" s="944"/>
      <c r="C12543" s="944"/>
      <c r="D12543" s="944"/>
    </row>
    <row r="12544" spans="2:4">
      <c r="B12544" s="944"/>
      <c r="C12544" s="944"/>
      <c r="D12544" s="944"/>
    </row>
    <row r="12545" spans="2:4">
      <c r="B12545" s="944"/>
      <c r="C12545" s="944"/>
      <c r="D12545" s="944"/>
    </row>
    <row r="12546" spans="2:4">
      <c r="B12546" s="944"/>
      <c r="C12546" s="944"/>
      <c r="D12546" s="944"/>
    </row>
    <row r="12547" spans="2:4">
      <c r="B12547" s="944"/>
      <c r="C12547" s="944"/>
      <c r="D12547" s="944"/>
    </row>
    <row r="12548" spans="2:4">
      <c r="B12548" s="944"/>
      <c r="C12548" s="944"/>
      <c r="D12548" s="944"/>
    </row>
    <row r="12549" spans="2:4">
      <c r="B12549" s="944"/>
      <c r="C12549" s="944"/>
      <c r="D12549" s="944"/>
    </row>
    <row r="12550" spans="2:4">
      <c r="B12550" s="944"/>
      <c r="C12550" s="944"/>
      <c r="D12550" s="944"/>
    </row>
    <row r="12551" spans="2:4">
      <c r="B12551" s="944"/>
      <c r="C12551" s="944"/>
      <c r="D12551" s="944"/>
    </row>
    <row r="12552" spans="2:4">
      <c r="B12552" s="944"/>
      <c r="C12552" s="944"/>
      <c r="D12552" s="944"/>
    </row>
    <row r="12553" spans="2:4">
      <c r="B12553" s="944"/>
      <c r="C12553" s="944"/>
      <c r="D12553" s="944"/>
    </row>
    <row r="12554" spans="2:4">
      <c r="B12554" s="944"/>
      <c r="C12554" s="944"/>
      <c r="D12554" s="944"/>
    </row>
    <row r="12555" spans="2:4">
      <c r="B12555" s="944"/>
      <c r="C12555" s="944"/>
      <c r="D12555" s="944"/>
    </row>
    <row r="12556" spans="2:4">
      <c r="B12556" s="944"/>
      <c r="C12556" s="944"/>
      <c r="D12556" s="944"/>
    </row>
    <row r="12557" spans="2:4">
      <c r="B12557" s="944"/>
      <c r="C12557" s="944"/>
      <c r="D12557" s="944"/>
    </row>
    <row r="12558" spans="2:4">
      <c r="B12558" s="944"/>
      <c r="C12558" s="944"/>
      <c r="D12558" s="944"/>
    </row>
    <row r="12559" spans="2:4">
      <c r="B12559" s="944"/>
      <c r="C12559" s="944"/>
      <c r="D12559" s="944"/>
    </row>
    <row r="12560" spans="2:4">
      <c r="B12560" s="944"/>
      <c r="C12560" s="944"/>
      <c r="D12560" s="944"/>
    </row>
    <row r="12561" spans="2:4">
      <c r="B12561" s="944"/>
      <c r="C12561" s="944"/>
      <c r="D12561" s="944"/>
    </row>
    <row r="12562" spans="2:4">
      <c r="B12562" s="944"/>
      <c r="C12562" s="944"/>
      <c r="D12562" s="944"/>
    </row>
    <row r="12563" spans="2:4">
      <c r="B12563" s="944"/>
      <c r="C12563" s="944"/>
      <c r="D12563" s="944"/>
    </row>
    <row r="12564" spans="2:4">
      <c r="B12564" s="944"/>
      <c r="C12564" s="944"/>
      <c r="D12564" s="944"/>
    </row>
    <row r="12565" spans="2:4">
      <c r="B12565" s="944"/>
      <c r="C12565" s="944"/>
      <c r="D12565" s="944"/>
    </row>
    <row r="12566" spans="2:4">
      <c r="B12566" s="944"/>
      <c r="C12566" s="944"/>
      <c r="D12566" s="944"/>
    </row>
    <row r="12567" spans="2:4">
      <c r="B12567" s="944"/>
      <c r="C12567" s="944"/>
      <c r="D12567" s="944"/>
    </row>
    <row r="12568" spans="2:4">
      <c r="B12568" s="944"/>
      <c r="C12568" s="944"/>
      <c r="D12568" s="944"/>
    </row>
    <row r="12569" spans="2:4">
      <c r="B12569" s="944"/>
      <c r="C12569" s="944"/>
      <c r="D12569" s="944"/>
    </row>
    <row r="12570" spans="2:4">
      <c r="B12570" s="944"/>
      <c r="C12570" s="944"/>
      <c r="D12570" s="944"/>
    </row>
    <row r="12571" spans="2:4">
      <c r="B12571" s="944"/>
      <c r="C12571" s="944"/>
      <c r="D12571" s="944"/>
    </row>
    <row r="12572" spans="2:4">
      <c r="B12572" s="944"/>
      <c r="C12572" s="944"/>
      <c r="D12572" s="944"/>
    </row>
    <row r="12573" spans="2:4">
      <c r="B12573" s="944"/>
      <c r="C12573" s="944"/>
      <c r="D12573" s="944"/>
    </row>
    <row r="12574" spans="2:4">
      <c r="B12574" s="944"/>
      <c r="C12574" s="944"/>
      <c r="D12574" s="944"/>
    </row>
    <row r="12575" spans="2:4">
      <c r="B12575" s="944"/>
      <c r="C12575" s="944"/>
      <c r="D12575" s="944"/>
    </row>
    <row r="12576" spans="2:4">
      <c r="B12576" s="944"/>
      <c r="C12576" s="944"/>
      <c r="D12576" s="944"/>
    </row>
    <row r="12577" spans="2:4">
      <c r="B12577" s="944"/>
      <c r="C12577" s="944"/>
      <c r="D12577" s="944"/>
    </row>
    <row r="12578" spans="2:4">
      <c r="B12578" s="944"/>
      <c r="C12578" s="944"/>
      <c r="D12578" s="944"/>
    </row>
    <row r="12579" spans="2:4">
      <c r="B12579" s="944"/>
      <c r="C12579" s="944"/>
      <c r="D12579" s="944"/>
    </row>
    <row r="12580" spans="2:4">
      <c r="B12580" s="944"/>
      <c r="C12580" s="944"/>
      <c r="D12580" s="944"/>
    </row>
    <row r="12581" spans="2:4">
      <c r="B12581" s="944"/>
      <c r="C12581" s="944"/>
      <c r="D12581" s="944"/>
    </row>
    <row r="12582" spans="2:4">
      <c r="B12582" s="944"/>
      <c r="C12582" s="944"/>
      <c r="D12582" s="944"/>
    </row>
    <row r="12583" spans="2:4">
      <c r="B12583" s="944"/>
      <c r="C12583" s="944"/>
      <c r="D12583" s="944"/>
    </row>
    <row r="12584" spans="2:4">
      <c r="B12584" s="944"/>
      <c r="C12584" s="944"/>
      <c r="D12584" s="944"/>
    </row>
    <row r="12585" spans="2:4">
      <c r="B12585" s="944"/>
      <c r="C12585" s="944"/>
      <c r="D12585" s="944"/>
    </row>
    <row r="12586" spans="2:4">
      <c r="B12586" s="944"/>
      <c r="C12586" s="944"/>
      <c r="D12586" s="944"/>
    </row>
    <row r="12587" spans="2:4">
      <c r="B12587" s="944"/>
      <c r="C12587" s="944"/>
      <c r="D12587" s="944"/>
    </row>
    <row r="12588" spans="2:4">
      <c r="B12588" s="944"/>
      <c r="C12588" s="944"/>
      <c r="D12588" s="944"/>
    </row>
    <row r="12589" spans="2:4">
      <c r="B12589" s="944"/>
      <c r="C12589" s="944"/>
      <c r="D12589" s="944"/>
    </row>
    <row r="12590" spans="2:4">
      <c r="B12590" s="944"/>
      <c r="C12590" s="944"/>
      <c r="D12590" s="944"/>
    </row>
    <row r="12591" spans="2:4">
      <c r="B12591" s="944"/>
      <c r="C12591" s="944"/>
      <c r="D12591" s="944"/>
    </row>
    <row r="12592" spans="2:4">
      <c r="B12592" s="944"/>
      <c r="C12592" s="944"/>
      <c r="D12592" s="944"/>
    </row>
    <row r="12593" spans="2:4">
      <c r="B12593" s="944"/>
      <c r="C12593" s="944"/>
      <c r="D12593" s="944"/>
    </row>
    <row r="12594" spans="2:4">
      <c r="B12594" s="944"/>
      <c r="C12594" s="944"/>
      <c r="D12594" s="944"/>
    </row>
    <row r="12595" spans="2:4">
      <c r="B12595" s="944"/>
      <c r="C12595" s="944"/>
      <c r="D12595" s="944"/>
    </row>
    <row r="12596" spans="2:4">
      <c r="B12596" s="944"/>
      <c r="C12596" s="944"/>
      <c r="D12596" s="944"/>
    </row>
    <row r="12597" spans="2:4">
      <c r="B12597" s="944"/>
      <c r="C12597" s="944"/>
      <c r="D12597" s="944"/>
    </row>
    <row r="12598" spans="2:4">
      <c r="B12598" s="944"/>
      <c r="C12598" s="944"/>
      <c r="D12598" s="944"/>
    </row>
    <row r="12599" spans="2:4">
      <c r="B12599" s="944"/>
      <c r="C12599" s="944"/>
      <c r="D12599" s="944"/>
    </row>
    <row r="12600" spans="2:4">
      <c r="B12600" s="944"/>
      <c r="C12600" s="944"/>
      <c r="D12600" s="944"/>
    </row>
    <row r="12601" spans="2:4">
      <c r="B12601" s="944"/>
      <c r="C12601" s="944"/>
      <c r="D12601" s="944"/>
    </row>
    <row r="12602" spans="2:4">
      <c r="B12602" s="944"/>
      <c r="C12602" s="944"/>
      <c r="D12602" s="944"/>
    </row>
    <row r="12603" spans="2:4">
      <c r="B12603" s="944"/>
      <c r="C12603" s="944"/>
      <c r="D12603" s="944"/>
    </row>
    <row r="12604" spans="2:4">
      <c r="B12604" s="944"/>
      <c r="C12604" s="944"/>
      <c r="D12604" s="944"/>
    </row>
    <row r="12605" spans="2:4">
      <c r="B12605" s="944"/>
      <c r="C12605" s="944"/>
      <c r="D12605" s="944"/>
    </row>
    <row r="12606" spans="2:4">
      <c r="B12606" s="944"/>
      <c r="C12606" s="944"/>
      <c r="D12606" s="944"/>
    </row>
    <row r="12607" spans="2:4">
      <c r="B12607" s="944"/>
      <c r="C12607" s="944"/>
      <c r="D12607" s="944"/>
    </row>
    <row r="12608" spans="2:4">
      <c r="B12608" s="944"/>
      <c r="C12608" s="944"/>
      <c r="D12608" s="944"/>
    </row>
    <row r="12609" spans="2:4">
      <c r="B12609" s="944"/>
      <c r="C12609" s="944"/>
      <c r="D12609" s="944"/>
    </row>
    <row r="12610" spans="2:4">
      <c r="B12610" s="944"/>
      <c r="C12610" s="944"/>
      <c r="D12610" s="944"/>
    </row>
    <row r="12611" spans="2:4">
      <c r="B12611" s="944"/>
      <c r="C12611" s="944"/>
      <c r="D12611" s="944"/>
    </row>
    <row r="12612" spans="2:4">
      <c r="B12612" s="944"/>
      <c r="C12612" s="944"/>
      <c r="D12612" s="944"/>
    </row>
    <row r="12613" spans="2:4">
      <c r="B12613" s="944"/>
      <c r="C12613" s="944"/>
      <c r="D12613" s="944"/>
    </row>
    <row r="12614" spans="2:4">
      <c r="B12614" s="944"/>
      <c r="C12614" s="944"/>
      <c r="D12614" s="944"/>
    </row>
    <row r="12615" spans="2:4">
      <c r="B12615" s="944"/>
      <c r="C12615" s="944"/>
      <c r="D12615" s="944"/>
    </row>
    <row r="12616" spans="2:4">
      <c r="B12616" s="944"/>
      <c r="C12616" s="944"/>
      <c r="D12616" s="944"/>
    </row>
    <row r="12617" spans="2:4">
      <c r="B12617" s="944"/>
      <c r="C12617" s="944"/>
      <c r="D12617" s="944"/>
    </row>
    <row r="12618" spans="2:4">
      <c r="B12618" s="944"/>
      <c r="C12618" s="944"/>
      <c r="D12618" s="944"/>
    </row>
    <row r="12619" spans="2:4">
      <c r="B12619" s="944"/>
      <c r="C12619" s="944"/>
      <c r="D12619" s="944"/>
    </row>
    <row r="12620" spans="2:4">
      <c r="B12620" s="944"/>
      <c r="C12620" s="944"/>
      <c r="D12620" s="944"/>
    </row>
    <row r="12621" spans="2:4">
      <c r="B12621" s="944"/>
      <c r="C12621" s="944"/>
      <c r="D12621" s="944"/>
    </row>
    <row r="12622" spans="2:4">
      <c r="B12622" s="944"/>
      <c r="C12622" s="944"/>
      <c r="D12622" s="944"/>
    </row>
    <row r="12623" spans="2:4">
      <c r="B12623" s="944"/>
      <c r="C12623" s="944"/>
      <c r="D12623" s="944"/>
    </row>
    <row r="12624" spans="2:4">
      <c r="B12624" s="944"/>
      <c r="C12624" s="944"/>
      <c r="D12624" s="944"/>
    </row>
    <row r="12625" spans="2:4">
      <c r="B12625" s="944"/>
      <c r="C12625" s="944"/>
      <c r="D12625" s="944"/>
    </row>
    <row r="12626" spans="2:4">
      <c r="B12626" s="944"/>
      <c r="C12626" s="944"/>
      <c r="D12626" s="944"/>
    </row>
    <row r="12627" spans="2:4">
      <c r="B12627" s="944"/>
      <c r="C12627" s="944"/>
      <c r="D12627" s="944"/>
    </row>
    <row r="12628" spans="2:4">
      <c r="B12628" s="944"/>
      <c r="C12628" s="944"/>
      <c r="D12628" s="944"/>
    </row>
    <row r="12629" spans="2:4">
      <c r="B12629" s="944"/>
      <c r="C12629" s="944"/>
      <c r="D12629" s="944"/>
    </row>
    <row r="12630" spans="2:4">
      <c r="B12630" s="944"/>
      <c r="C12630" s="944"/>
      <c r="D12630" s="944"/>
    </row>
    <row r="12631" spans="2:4">
      <c r="B12631" s="944"/>
      <c r="C12631" s="944"/>
      <c r="D12631" s="944"/>
    </row>
    <row r="12632" spans="2:4">
      <c r="B12632" s="944"/>
      <c r="C12632" s="944"/>
      <c r="D12632" s="944"/>
    </row>
    <row r="12633" spans="2:4">
      <c r="B12633" s="944"/>
      <c r="C12633" s="944"/>
      <c r="D12633" s="944"/>
    </row>
    <row r="12634" spans="2:4">
      <c r="B12634" s="944"/>
      <c r="C12634" s="944"/>
      <c r="D12634" s="944"/>
    </row>
    <row r="12635" spans="2:4">
      <c r="B12635" s="944"/>
      <c r="C12635" s="944"/>
      <c r="D12635" s="944"/>
    </row>
    <row r="12636" spans="2:4">
      <c r="B12636" s="944"/>
      <c r="C12636" s="944"/>
      <c r="D12636" s="944"/>
    </row>
    <row r="12637" spans="2:4">
      <c r="B12637" s="944"/>
      <c r="C12637" s="944"/>
      <c r="D12637" s="944"/>
    </row>
    <row r="12638" spans="2:4">
      <c r="B12638" s="944"/>
      <c r="C12638" s="944"/>
      <c r="D12638" s="944"/>
    </row>
    <row r="12639" spans="2:4">
      <c r="B12639" s="944"/>
      <c r="C12639" s="944"/>
      <c r="D12639" s="944"/>
    </row>
    <row r="12640" spans="2:4">
      <c r="B12640" s="944"/>
      <c r="C12640" s="944"/>
      <c r="D12640" s="944"/>
    </row>
    <row r="12641" spans="2:4">
      <c r="B12641" s="944"/>
      <c r="C12641" s="944"/>
      <c r="D12641" s="944"/>
    </row>
    <row r="12642" spans="2:4">
      <c r="B12642" s="944"/>
      <c r="C12642" s="944"/>
      <c r="D12642" s="944"/>
    </row>
    <row r="12643" spans="2:4">
      <c r="B12643" s="944"/>
      <c r="C12643" s="944"/>
      <c r="D12643" s="944"/>
    </row>
    <row r="12644" spans="2:4">
      <c r="B12644" s="944"/>
      <c r="C12644" s="944"/>
      <c r="D12644" s="944"/>
    </row>
    <row r="12645" spans="2:4">
      <c r="B12645" s="944"/>
      <c r="C12645" s="944"/>
      <c r="D12645" s="944"/>
    </row>
    <row r="12646" spans="2:4">
      <c r="B12646" s="944"/>
      <c r="C12646" s="944"/>
      <c r="D12646" s="944"/>
    </row>
    <row r="12647" spans="2:4">
      <c r="B12647" s="944"/>
      <c r="C12647" s="944"/>
      <c r="D12647" s="944"/>
    </row>
    <row r="12648" spans="2:4">
      <c r="B12648" s="944"/>
      <c r="C12648" s="944"/>
      <c r="D12648" s="944"/>
    </row>
    <row r="12649" spans="2:4">
      <c r="B12649" s="944"/>
      <c r="C12649" s="944"/>
      <c r="D12649" s="944"/>
    </row>
    <row r="12650" spans="2:4">
      <c r="B12650" s="944"/>
      <c r="C12650" s="944"/>
      <c r="D12650" s="944"/>
    </row>
    <row r="12651" spans="2:4">
      <c r="B12651" s="944"/>
      <c r="C12651" s="944"/>
      <c r="D12651" s="944"/>
    </row>
    <row r="12652" spans="2:4">
      <c r="B12652" s="944"/>
      <c r="C12652" s="944"/>
      <c r="D12652" s="944"/>
    </row>
    <row r="12653" spans="2:4">
      <c r="B12653" s="944"/>
      <c r="C12653" s="944"/>
      <c r="D12653" s="944"/>
    </row>
    <row r="12654" spans="2:4">
      <c r="B12654" s="944"/>
      <c r="C12654" s="944"/>
      <c r="D12654" s="944"/>
    </row>
    <row r="12655" spans="2:4">
      <c r="B12655" s="944"/>
      <c r="C12655" s="944"/>
      <c r="D12655" s="944"/>
    </row>
    <row r="12656" spans="2:4">
      <c r="B12656" s="944"/>
      <c r="C12656" s="944"/>
      <c r="D12656" s="944"/>
    </row>
    <row r="12657" spans="2:4">
      <c r="B12657" s="944"/>
      <c r="C12657" s="944"/>
      <c r="D12657" s="944"/>
    </row>
    <row r="12658" spans="2:4">
      <c r="B12658" s="944"/>
      <c r="C12658" s="944"/>
      <c r="D12658" s="944"/>
    </row>
    <row r="12659" spans="2:4">
      <c r="B12659" s="944"/>
      <c r="C12659" s="944"/>
      <c r="D12659" s="944"/>
    </row>
    <row r="12660" spans="2:4">
      <c r="B12660" s="944"/>
      <c r="C12660" s="944"/>
      <c r="D12660" s="944"/>
    </row>
    <row r="12661" spans="2:4">
      <c r="B12661" s="944"/>
      <c r="C12661" s="944"/>
      <c r="D12661" s="944"/>
    </row>
    <row r="12662" spans="2:4">
      <c r="B12662" s="944"/>
      <c r="C12662" s="944"/>
      <c r="D12662" s="944"/>
    </row>
    <row r="12663" spans="2:4">
      <c r="B12663" s="944"/>
      <c r="C12663" s="944"/>
      <c r="D12663" s="944"/>
    </row>
    <row r="12664" spans="2:4">
      <c r="B12664" s="944"/>
      <c r="C12664" s="944"/>
      <c r="D12664" s="944"/>
    </row>
    <row r="12665" spans="2:4">
      <c r="B12665" s="944"/>
      <c r="C12665" s="944"/>
      <c r="D12665" s="944"/>
    </row>
    <row r="12666" spans="2:4">
      <c r="B12666" s="944"/>
      <c r="C12666" s="944"/>
      <c r="D12666" s="944"/>
    </row>
    <row r="12667" spans="2:4">
      <c r="B12667" s="944"/>
      <c r="C12667" s="944"/>
      <c r="D12667" s="944"/>
    </row>
    <row r="12668" spans="2:4">
      <c r="B12668" s="944"/>
      <c r="C12668" s="944"/>
      <c r="D12668" s="944"/>
    </row>
    <row r="12669" spans="2:4">
      <c r="B12669" s="944"/>
      <c r="C12669" s="944"/>
      <c r="D12669" s="944"/>
    </row>
    <row r="12670" spans="2:4">
      <c r="B12670" s="944"/>
      <c r="C12670" s="944"/>
      <c r="D12670" s="944"/>
    </row>
    <row r="12671" spans="2:4">
      <c r="B12671" s="944"/>
      <c r="C12671" s="944"/>
      <c r="D12671" s="944"/>
    </row>
    <row r="12672" spans="2:4">
      <c r="B12672" s="944"/>
      <c r="C12672" s="944"/>
      <c r="D12672" s="944"/>
    </row>
    <row r="12673" spans="2:4">
      <c r="B12673" s="944"/>
      <c r="C12673" s="944"/>
      <c r="D12673" s="944"/>
    </row>
    <row r="12674" spans="2:4">
      <c r="B12674" s="944"/>
      <c r="C12674" s="944"/>
      <c r="D12674" s="944"/>
    </row>
    <row r="12675" spans="2:4">
      <c r="B12675" s="944"/>
      <c r="C12675" s="944"/>
      <c r="D12675" s="944"/>
    </row>
    <row r="12676" spans="2:4">
      <c r="B12676" s="944"/>
      <c r="C12676" s="944"/>
      <c r="D12676" s="944"/>
    </row>
    <row r="12677" spans="2:4">
      <c r="B12677" s="944"/>
      <c r="C12677" s="944"/>
      <c r="D12677" s="944"/>
    </row>
    <row r="12678" spans="2:4">
      <c r="B12678" s="944"/>
      <c r="C12678" s="944"/>
      <c r="D12678" s="944"/>
    </row>
    <row r="12679" spans="2:4">
      <c r="B12679" s="944"/>
      <c r="C12679" s="944"/>
      <c r="D12679" s="944"/>
    </row>
    <row r="12680" spans="2:4">
      <c r="B12680" s="944"/>
      <c r="C12680" s="944"/>
      <c r="D12680" s="944"/>
    </row>
    <row r="12681" spans="2:4">
      <c r="B12681" s="944"/>
      <c r="C12681" s="944"/>
      <c r="D12681" s="944"/>
    </row>
    <row r="12682" spans="2:4">
      <c r="B12682" s="944"/>
      <c r="C12682" s="944"/>
      <c r="D12682" s="944"/>
    </row>
    <row r="12683" spans="2:4">
      <c r="B12683" s="944"/>
      <c r="C12683" s="944"/>
      <c r="D12683" s="944"/>
    </row>
    <row r="12684" spans="2:4">
      <c r="B12684" s="944"/>
      <c r="C12684" s="944"/>
      <c r="D12684" s="944"/>
    </row>
    <row r="12685" spans="2:4">
      <c r="B12685" s="944"/>
      <c r="C12685" s="944"/>
      <c r="D12685" s="944"/>
    </row>
    <row r="12686" spans="2:4">
      <c r="B12686" s="944"/>
      <c r="C12686" s="944"/>
      <c r="D12686" s="944"/>
    </row>
    <row r="12687" spans="2:4">
      <c r="B12687" s="944"/>
      <c r="C12687" s="944"/>
      <c r="D12687" s="944"/>
    </row>
    <row r="12688" spans="2:4">
      <c r="B12688" s="944"/>
      <c r="C12688" s="944"/>
      <c r="D12688" s="944"/>
    </row>
    <row r="12689" spans="2:4">
      <c r="B12689" s="944"/>
      <c r="C12689" s="944"/>
      <c r="D12689" s="944"/>
    </row>
    <row r="12690" spans="2:4">
      <c r="B12690" s="944"/>
      <c r="C12690" s="944"/>
      <c r="D12690" s="944"/>
    </row>
    <row r="12691" spans="2:4">
      <c r="B12691" s="944"/>
      <c r="C12691" s="944"/>
      <c r="D12691" s="944"/>
    </row>
    <row r="12692" spans="2:4">
      <c r="B12692" s="944"/>
      <c r="C12692" s="944"/>
      <c r="D12692" s="944"/>
    </row>
    <row r="12693" spans="2:4">
      <c r="B12693" s="944"/>
      <c r="C12693" s="944"/>
      <c r="D12693" s="944"/>
    </row>
    <row r="12694" spans="2:4">
      <c r="B12694" s="944"/>
      <c r="C12694" s="944"/>
      <c r="D12694" s="944"/>
    </row>
    <row r="12695" spans="2:4">
      <c r="B12695" s="944"/>
      <c r="C12695" s="944"/>
      <c r="D12695" s="944"/>
    </row>
    <row r="12696" spans="2:4">
      <c r="B12696" s="944"/>
      <c r="C12696" s="944"/>
      <c r="D12696" s="944"/>
    </row>
    <row r="12697" spans="2:4">
      <c r="B12697" s="944"/>
      <c r="C12697" s="944"/>
      <c r="D12697" s="944"/>
    </row>
    <row r="12698" spans="2:4">
      <c r="B12698" s="944"/>
      <c r="C12698" s="944"/>
      <c r="D12698" s="944"/>
    </row>
    <row r="12699" spans="2:4">
      <c r="B12699" s="944"/>
      <c r="C12699" s="944"/>
      <c r="D12699" s="944"/>
    </row>
    <row r="12700" spans="2:4">
      <c r="B12700" s="944"/>
      <c r="C12700" s="944"/>
      <c r="D12700" s="944"/>
    </row>
    <row r="12701" spans="2:4">
      <c r="B12701" s="944"/>
      <c r="C12701" s="944"/>
      <c r="D12701" s="944"/>
    </row>
    <row r="12702" spans="2:4">
      <c r="B12702" s="944"/>
      <c r="C12702" s="944"/>
      <c r="D12702" s="944"/>
    </row>
    <row r="12703" spans="2:4">
      <c r="B12703" s="944"/>
      <c r="C12703" s="944"/>
      <c r="D12703" s="944"/>
    </row>
    <row r="12704" spans="2:4">
      <c r="B12704" s="944"/>
      <c r="C12704" s="944"/>
      <c r="D12704" s="944"/>
    </row>
    <row r="12705" spans="2:4">
      <c r="B12705" s="944"/>
      <c r="C12705" s="944"/>
      <c r="D12705" s="944"/>
    </row>
    <row r="12706" spans="2:4">
      <c r="B12706" s="944"/>
      <c r="C12706" s="944"/>
      <c r="D12706" s="944"/>
    </row>
    <row r="12707" spans="2:4">
      <c r="B12707" s="944"/>
      <c r="C12707" s="944"/>
      <c r="D12707" s="944"/>
    </row>
    <row r="12708" spans="2:4">
      <c r="B12708" s="944"/>
      <c r="C12708" s="944"/>
      <c r="D12708" s="944"/>
    </row>
    <row r="12709" spans="2:4">
      <c r="B12709" s="944"/>
      <c r="C12709" s="944"/>
      <c r="D12709" s="944"/>
    </row>
    <row r="12710" spans="2:4">
      <c r="B12710" s="944"/>
      <c r="C12710" s="944"/>
      <c r="D12710" s="944"/>
    </row>
    <row r="12711" spans="2:4">
      <c r="B12711" s="944"/>
      <c r="C12711" s="944"/>
      <c r="D12711" s="944"/>
    </row>
    <row r="12712" spans="2:4">
      <c r="B12712" s="944"/>
      <c r="C12712" s="944"/>
      <c r="D12712" s="944"/>
    </row>
    <row r="12713" spans="2:4">
      <c r="B12713" s="944"/>
      <c r="C12713" s="944"/>
      <c r="D12713" s="944"/>
    </row>
    <row r="12714" spans="2:4">
      <c r="B12714" s="944"/>
      <c r="C12714" s="944"/>
      <c r="D12714" s="944"/>
    </row>
    <row r="12715" spans="2:4">
      <c r="B12715" s="944"/>
      <c r="C12715" s="944"/>
      <c r="D12715" s="944"/>
    </row>
    <row r="12716" spans="2:4">
      <c r="B12716" s="944"/>
      <c r="C12716" s="944"/>
      <c r="D12716" s="944"/>
    </row>
    <row r="12717" spans="2:4">
      <c r="B12717" s="944"/>
      <c r="C12717" s="944"/>
      <c r="D12717" s="944"/>
    </row>
    <row r="12718" spans="2:4">
      <c r="B12718" s="944"/>
      <c r="C12718" s="944"/>
      <c r="D12718" s="944"/>
    </row>
    <row r="12719" spans="2:4">
      <c r="B12719" s="944"/>
      <c r="C12719" s="944"/>
      <c r="D12719" s="944"/>
    </row>
    <row r="12720" spans="2:4">
      <c r="B12720" s="944"/>
      <c r="C12720" s="944"/>
      <c r="D12720" s="944"/>
    </row>
    <row r="12721" spans="2:4">
      <c r="B12721" s="944"/>
      <c r="C12721" s="944"/>
      <c r="D12721" s="944"/>
    </row>
    <row r="12722" spans="2:4">
      <c r="B12722" s="944"/>
      <c r="C12722" s="944"/>
      <c r="D12722" s="944"/>
    </row>
    <row r="12723" spans="2:4">
      <c r="B12723" s="944"/>
      <c r="C12723" s="944"/>
      <c r="D12723" s="944"/>
    </row>
    <row r="12724" spans="2:4">
      <c r="B12724" s="944"/>
      <c r="C12724" s="944"/>
      <c r="D12724" s="944"/>
    </row>
    <row r="12725" spans="2:4">
      <c r="B12725" s="944"/>
      <c r="C12725" s="944"/>
      <c r="D12725" s="944"/>
    </row>
    <row r="12726" spans="2:4">
      <c r="B12726" s="944"/>
      <c r="C12726" s="944"/>
      <c r="D12726" s="944"/>
    </row>
    <row r="12727" spans="2:4">
      <c r="B12727" s="944"/>
      <c r="C12727" s="944"/>
      <c r="D12727" s="944"/>
    </row>
    <row r="12728" spans="2:4">
      <c r="B12728" s="944"/>
      <c r="C12728" s="944"/>
      <c r="D12728" s="944"/>
    </row>
    <row r="12729" spans="2:4">
      <c r="B12729" s="944"/>
      <c r="C12729" s="944"/>
      <c r="D12729" s="944"/>
    </row>
    <row r="12730" spans="2:4">
      <c r="B12730" s="944"/>
      <c r="C12730" s="944"/>
      <c r="D12730" s="944"/>
    </row>
    <row r="12731" spans="2:4">
      <c r="B12731" s="944"/>
      <c r="C12731" s="944"/>
      <c r="D12731" s="944"/>
    </row>
    <row r="12732" spans="2:4">
      <c r="B12732" s="944"/>
      <c r="C12732" s="944"/>
      <c r="D12732" s="944"/>
    </row>
    <row r="12733" spans="2:4">
      <c r="B12733" s="944"/>
      <c r="C12733" s="944"/>
      <c r="D12733" s="944"/>
    </row>
    <row r="12734" spans="2:4">
      <c r="B12734" s="944"/>
      <c r="C12734" s="944"/>
      <c r="D12734" s="944"/>
    </row>
    <row r="12735" spans="2:4">
      <c r="B12735" s="944"/>
      <c r="C12735" s="944"/>
      <c r="D12735" s="944"/>
    </row>
    <row r="12736" spans="2:4">
      <c r="B12736" s="944"/>
      <c r="C12736" s="944"/>
      <c r="D12736" s="944"/>
    </row>
    <row r="12737" spans="2:4">
      <c r="B12737" s="944"/>
      <c r="C12737" s="944"/>
      <c r="D12737" s="944"/>
    </row>
    <row r="12738" spans="2:4">
      <c r="B12738" s="944"/>
      <c r="C12738" s="944"/>
      <c r="D12738" s="944"/>
    </row>
    <row r="12739" spans="2:4">
      <c r="B12739" s="944"/>
      <c r="C12739" s="944"/>
      <c r="D12739" s="944"/>
    </row>
    <row r="12740" spans="2:4">
      <c r="B12740" s="944"/>
      <c r="C12740" s="944"/>
      <c r="D12740" s="944"/>
    </row>
    <row r="12741" spans="2:4">
      <c r="B12741" s="944"/>
      <c r="C12741" s="944"/>
      <c r="D12741" s="944"/>
    </row>
    <row r="12742" spans="2:4">
      <c r="B12742" s="944"/>
      <c r="C12742" s="944"/>
      <c r="D12742" s="944"/>
    </row>
    <row r="12743" spans="2:4">
      <c r="B12743" s="944"/>
      <c r="C12743" s="944"/>
      <c r="D12743" s="944"/>
    </row>
    <row r="12744" spans="2:4">
      <c r="B12744" s="944"/>
      <c r="C12744" s="944"/>
      <c r="D12744" s="944"/>
    </row>
    <row r="12745" spans="2:4">
      <c r="B12745" s="944"/>
      <c r="C12745" s="944"/>
      <c r="D12745" s="944"/>
    </row>
    <row r="12746" spans="2:4">
      <c r="B12746" s="944"/>
      <c r="C12746" s="944"/>
      <c r="D12746" s="944"/>
    </row>
    <row r="12747" spans="2:4">
      <c r="B12747" s="944"/>
      <c r="C12747" s="944"/>
      <c r="D12747" s="944"/>
    </row>
    <row r="12748" spans="2:4">
      <c r="B12748" s="944"/>
      <c r="C12748" s="944"/>
      <c r="D12748" s="944"/>
    </row>
    <row r="12749" spans="2:4">
      <c r="B12749" s="944"/>
      <c r="C12749" s="944"/>
      <c r="D12749" s="944"/>
    </row>
    <row r="12750" spans="2:4">
      <c r="B12750" s="944"/>
      <c r="C12750" s="944"/>
      <c r="D12750" s="944"/>
    </row>
    <row r="12751" spans="2:4">
      <c r="B12751" s="944"/>
      <c r="C12751" s="944"/>
      <c r="D12751" s="944"/>
    </row>
    <row r="12752" spans="2:4">
      <c r="B12752" s="944"/>
      <c r="C12752" s="944"/>
      <c r="D12752" s="944"/>
    </row>
    <row r="12753" spans="2:4">
      <c r="B12753" s="944"/>
      <c r="C12753" s="944"/>
      <c r="D12753" s="944"/>
    </row>
    <row r="12754" spans="2:4">
      <c r="B12754" s="944"/>
      <c r="C12754" s="944"/>
      <c r="D12754" s="944"/>
    </row>
    <row r="12755" spans="2:4">
      <c r="B12755" s="944"/>
      <c r="C12755" s="944"/>
      <c r="D12755" s="944"/>
    </row>
    <row r="12756" spans="2:4">
      <c r="B12756" s="944"/>
      <c r="C12756" s="944"/>
      <c r="D12756" s="944"/>
    </row>
    <row r="12757" spans="2:4">
      <c r="B12757" s="944"/>
      <c r="C12757" s="944"/>
      <c r="D12757" s="944"/>
    </row>
    <row r="12758" spans="2:4">
      <c r="B12758" s="944"/>
      <c r="C12758" s="944"/>
      <c r="D12758" s="944"/>
    </row>
    <row r="12759" spans="2:4">
      <c r="B12759" s="944"/>
      <c r="C12759" s="944"/>
      <c r="D12759" s="944"/>
    </row>
    <row r="12760" spans="2:4">
      <c r="B12760" s="944"/>
      <c r="C12760" s="944"/>
      <c r="D12760" s="944"/>
    </row>
    <row r="12761" spans="2:4">
      <c r="B12761" s="944"/>
      <c r="C12761" s="944"/>
      <c r="D12761" s="944"/>
    </row>
    <row r="12762" spans="2:4">
      <c r="B12762" s="944"/>
      <c r="C12762" s="944"/>
      <c r="D12762" s="944"/>
    </row>
    <row r="12763" spans="2:4">
      <c r="B12763" s="944"/>
      <c r="C12763" s="944"/>
      <c r="D12763" s="944"/>
    </row>
    <row r="12764" spans="2:4">
      <c r="B12764" s="944"/>
      <c r="C12764" s="944"/>
      <c r="D12764" s="944"/>
    </row>
    <row r="12765" spans="2:4">
      <c r="B12765" s="944"/>
      <c r="C12765" s="944"/>
      <c r="D12765" s="944"/>
    </row>
    <row r="12766" spans="2:4">
      <c r="B12766" s="944"/>
      <c r="C12766" s="944"/>
      <c r="D12766" s="944"/>
    </row>
    <row r="12767" spans="2:4">
      <c r="B12767" s="944"/>
      <c r="C12767" s="944"/>
      <c r="D12767" s="944"/>
    </row>
    <row r="12768" spans="2:4">
      <c r="B12768" s="944"/>
      <c r="C12768" s="944"/>
      <c r="D12768" s="944"/>
    </row>
    <row r="12769" spans="2:4">
      <c r="B12769" s="944"/>
      <c r="C12769" s="944"/>
      <c r="D12769" s="944"/>
    </row>
    <row r="12770" spans="2:4">
      <c r="B12770" s="944"/>
      <c r="C12770" s="944"/>
      <c r="D12770" s="944"/>
    </row>
    <row r="12771" spans="2:4">
      <c r="B12771" s="944"/>
      <c r="C12771" s="944"/>
      <c r="D12771" s="944"/>
    </row>
    <row r="12772" spans="2:4">
      <c r="B12772" s="944"/>
      <c r="C12772" s="944"/>
      <c r="D12772" s="944"/>
    </row>
    <row r="12773" spans="2:4">
      <c r="B12773" s="944"/>
      <c r="C12773" s="944"/>
      <c r="D12773" s="944"/>
    </row>
    <row r="12774" spans="2:4">
      <c r="B12774" s="944"/>
      <c r="C12774" s="944"/>
      <c r="D12774" s="944"/>
    </row>
    <row r="12775" spans="2:4">
      <c r="B12775" s="944"/>
      <c r="C12775" s="944"/>
      <c r="D12775" s="944"/>
    </row>
    <row r="12776" spans="2:4">
      <c r="B12776" s="944"/>
      <c r="C12776" s="944"/>
      <c r="D12776" s="944"/>
    </row>
    <row r="12777" spans="2:4">
      <c r="B12777" s="944"/>
      <c r="C12777" s="944"/>
      <c r="D12777" s="944"/>
    </row>
    <row r="12778" spans="2:4">
      <c r="B12778" s="944"/>
      <c r="C12778" s="944"/>
      <c r="D12778" s="944"/>
    </row>
    <row r="12779" spans="2:4">
      <c r="B12779" s="944"/>
      <c r="C12779" s="944"/>
      <c r="D12779" s="944"/>
    </row>
    <row r="12780" spans="2:4">
      <c r="B12780" s="944"/>
      <c r="C12780" s="944"/>
      <c r="D12780" s="944"/>
    </row>
    <row r="12781" spans="2:4">
      <c r="B12781" s="944"/>
      <c r="C12781" s="944"/>
      <c r="D12781" s="944"/>
    </row>
    <row r="12782" spans="2:4">
      <c r="B12782" s="944"/>
      <c r="C12782" s="944"/>
      <c r="D12782" s="944"/>
    </row>
    <row r="12783" spans="2:4">
      <c r="B12783" s="944"/>
      <c r="C12783" s="944"/>
      <c r="D12783" s="944"/>
    </row>
    <row r="12784" spans="2:4">
      <c r="B12784" s="944"/>
      <c r="C12784" s="944"/>
      <c r="D12784" s="944"/>
    </row>
    <row r="12785" spans="2:4">
      <c r="B12785" s="944"/>
      <c r="C12785" s="944"/>
      <c r="D12785" s="944"/>
    </row>
    <row r="12786" spans="2:4">
      <c r="B12786" s="944"/>
      <c r="C12786" s="944"/>
      <c r="D12786" s="944"/>
    </row>
    <row r="12787" spans="2:4">
      <c r="B12787" s="944"/>
      <c r="C12787" s="944"/>
      <c r="D12787" s="944"/>
    </row>
    <row r="12788" spans="2:4">
      <c r="B12788" s="944"/>
      <c r="C12788" s="944"/>
      <c r="D12788" s="944"/>
    </row>
    <row r="12789" spans="2:4">
      <c r="B12789" s="944"/>
      <c r="C12789" s="944"/>
      <c r="D12789" s="944"/>
    </row>
    <row r="12790" spans="2:4">
      <c r="B12790" s="944"/>
      <c r="C12790" s="944"/>
      <c r="D12790" s="944"/>
    </row>
    <row r="12791" spans="2:4">
      <c r="B12791" s="944"/>
      <c r="C12791" s="944"/>
      <c r="D12791" s="944"/>
    </row>
    <row r="12792" spans="2:4">
      <c r="B12792" s="944"/>
      <c r="C12792" s="944"/>
      <c r="D12792" s="944"/>
    </row>
    <row r="12793" spans="2:4">
      <c r="B12793" s="944"/>
      <c r="C12793" s="944"/>
      <c r="D12793" s="944"/>
    </row>
    <row r="12794" spans="2:4">
      <c r="B12794" s="944"/>
      <c r="C12794" s="944"/>
      <c r="D12794" s="944"/>
    </row>
    <row r="12795" spans="2:4">
      <c r="B12795" s="944"/>
      <c r="C12795" s="944"/>
      <c r="D12795" s="944"/>
    </row>
    <row r="12796" spans="2:4">
      <c r="B12796" s="944"/>
      <c r="C12796" s="944"/>
      <c r="D12796" s="944"/>
    </row>
    <row r="12797" spans="2:4">
      <c r="B12797" s="944"/>
      <c r="C12797" s="944"/>
      <c r="D12797" s="944"/>
    </row>
    <row r="12798" spans="2:4">
      <c r="B12798" s="944"/>
      <c r="C12798" s="944"/>
      <c r="D12798" s="944"/>
    </row>
    <row r="12799" spans="2:4">
      <c r="B12799" s="944"/>
      <c r="C12799" s="944"/>
      <c r="D12799" s="944"/>
    </row>
    <row r="12800" spans="2:4">
      <c r="B12800" s="944"/>
      <c r="C12800" s="944"/>
      <c r="D12800" s="944"/>
    </row>
    <row r="12801" spans="2:4">
      <c r="B12801" s="944"/>
      <c r="C12801" s="944"/>
      <c r="D12801" s="944"/>
    </row>
    <row r="12802" spans="2:4">
      <c r="B12802" s="944"/>
      <c r="C12802" s="944"/>
      <c r="D12802" s="944"/>
    </row>
    <row r="12803" spans="2:4">
      <c r="B12803" s="944"/>
      <c r="C12803" s="944"/>
      <c r="D12803" s="944"/>
    </row>
    <row r="12804" spans="2:4">
      <c r="B12804" s="944"/>
      <c r="C12804" s="944"/>
      <c r="D12804" s="944"/>
    </row>
    <row r="12805" spans="2:4">
      <c r="B12805" s="944"/>
      <c r="C12805" s="944"/>
      <c r="D12805" s="944"/>
    </row>
    <row r="12806" spans="2:4">
      <c r="B12806" s="944"/>
      <c r="C12806" s="944"/>
      <c r="D12806" s="944"/>
    </row>
    <row r="12807" spans="2:4">
      <c r="B12807" s="944"/>
      <c r="C12807" s="944"/>
      <c r="D12807" s="944"/>
    </row>
    <row r="12808" spans="2:4">
      <c r="B12808" s="944"/>
      <c r="C12808" s="944"/>
      <c r="D12808" s="944"/>
    </row>
    <row r="12809" spans="2:4">
      <c r="B12809" s="944"/>
      <c r="C12809" s="944"/>
      <c r="D12809" s="944"/>
    </row>
    <row r="12810" spans="2:4">
      <c r="B12810" s="944"/>
      <c r="C12810" s="944"/>
      <c r="D12810" s="944"/>
    </row>
    <row r="12811" spans="2:4">
      <c r="B12811" s="944"/>
      <c r="C12811" s="944"/>
      <c r="D12811" s="944"/>
    </row>
    <row r="12812" spans="2:4">
      <c r="B12812" s="944"/>
      <c r="C12812" s="944"/>
      <c r="D12812" s="944"/>
    </row>
    <row r="12813" spans="2:4">
      <c r="B12813" s="944"/>
      <c r="C12813" s="944"/>
      <c r="D12813" s="944"/>
    </row>
    <row r="12814" spans="2:4">
      <c r="B12814" s="944"/>
      <c r="C12814" s="944"/>
      <c r="D12814" s="944"/>
    </row>
    <row r="12815" spans="2:4">
      <c r="B12815" s="944"/>
      <c r="C12815" s="944"/>
      <c r="D12815" s="944"/>
    </row>
    <row r="12816" spans="2:4">
      <c r="B12816" s="944"/>
      <c r="C12816" s="944"/>
      <c r="D12816" s="944"/>
    </row>
    <row r="12817" spans="2:4">
      <c r="B12817" s="944"/>
      <c r="C12817" s="944"/>
      <c r="D12817" s="944"/>
    </row>
    <row r="12818" spans="2:4">
      <c r="B12818" s="944"/>
      <c r="C12818" s="944"/>
      <c r="D12818" s="944"/>
    </row>
    <row r="12819" spans="2:4">
      <c r="B12819" s="944"/>
      <c r="C12819" s="944"/>
      <c r="D12819" s="944"/>
    </row>
    <row r="12820" spans="2:4">
      <c r="B12820" s="944"/>
      <c r="C12820" s="944"/>
      <c r="D12820" s="944"/>
    </row>
    <row r="12821" spans="2:4">
      <c r="B12821" s="944"/>
      <c r="C12821" s="944"/>
      <c r="D12821" s="944"/>
    </row>
    <row r="12822" spans="2:4">
      <c r="B12822" s="944"/>
      <c r="C12822" s="944"/>
      <c r="D12822" s="944"/>
    </row>
    <row r="12823" spans="2:4">
      <c r="B12823" s="944"/>
      <c r="C12823" s="944"/>
      <c r="D12823" s="944"/>
    </row>
    <row r="12824" spans="2:4">
      <c r="B12824" s="944"/>
      <c r="C12824" s="944"/>
      <c r="D12824" s="944"/>
    </row>
    <row r="12825" spans="2:4">
      <c r="B12825" s="944"/>
      <c r="C12825" s="944"/>
      <c r="D12825" s="944"/>
    </row>
    <row r="12826" spans="2:4">
      <c r="B12826" s="944"/>
      <c r="C12826" s="944"/>
      <c r="D12826" s="944"/>
    </row>
    <row r="12827" spans="2:4">
      <c r="B12827" s="944"/>
      <c r="C12827" s="944"/>
      <c r="D12827" s="944"/>
    </row>
    <row r="12828" spans="2:4">
      <c r="B12828" s="944"/>
      <c r="C12828" s="944"/>
      <c r="D12828" s="944"/>
    </row>
    <row r="12829" spans="2:4">
      <c r="B12829" s="944"/>
      <c r="C12829" s="944"/>
      <c r="D12829" s="944"/>
    </row>
    <row r="12830" spans="2:4">
      <c r="B12830" s="944"/>
      <c r="C12830" s="944"/>
      <c r="D12830" s="944"/>
    </row>
    <row r="12831" spans="2:4">
      <c r="B12831" s="944"/>
      <c r="C12831" s="944"/>
      <c r="D12831" s="944"/>
    </row>
    <row r="12832" spans="2:4">
      <c r="B12832" s="944"/>
      <c r="C12832" s="944"/>
      <c r="D12832" s="944"/>
    </row>
    <row r="12833" spans="2:4">
      <c r="B12833" s="944"/>
      <c r="C12833" s="944"/>
      <c r="D12833" s="944"/>
    </row>
    <row r="12834" spans="2:4">
      <c r="B12834" s="944"/>
      <c r="C12834" s="944"/>
      <c r="D12834" s="944"/>
    </row>
    <row r="12835" spans="2:4">
      <c r="B12835" s="944"/>
      <c r="C12835" s="944"/>
      <c r="D12835" s="944"/>
    </row>
    <row r="12836" spans="2:4">
      <c r="B12836" s="944"/>
      <c r="C12836" s="944"/>
      <c r="D12836" s="944"/>
    </row>
    <row r="12837" spans="2:4">
      <c r="B12837" s="944"/>
      <c r="C12837" s="944"/>
      <c r="D12837" s="944"/>
    </row>
    <row r="12838" spans="2:4">
      <c r="B12838" s="944"/>
      <c r="C12838" s="944"/>
      <c r="D12838" s="944"/>
    </row>
    <row r="12839" spans="2:4">
      <c r="B12839" s="944"/>
      <c r="C12839" s="944"/>
      <c r="D12839" s="944"/>
    </row>
    <row r="12840" spans="2:4">
      <c r="B12840" s="944"/>
      <c r="C12840" s="944"/>
      <c r="D12840" s="944"/>
    </row>
    <row r="12841" spans="2:4">
      <c r="B12841" s="944"/>
      <c r="C12841" s="944"/>
      <c r="D12841" s="944"/>
    </row>
    <row r="12842" spans="2:4">
      <c r="B12842" s="944"/>
      <c r="C12842" s="944"/>
      <c r="D12842" s="944"/>
    </row>
    <row r="12843" spans="2:4">
      <c r="B12843" s="944"/>
      <c r="C12843" s="944"/>
      <c r="D12843" s="944"/>
    </row>
    <row r="12844" spans="2:4">
      <c r="B12844" s="944"/>
      <c r="C12844" s="944"/>
      <c r="D12844" s="944"/>
    </row>
    <row r="12845" spans="2:4">
      <c r="B12845" s="944"/>
      <c r="C12845" s="944"/>
      <c r="D12845" s="944"/>
    </row>
    <row r="12846" spans="2:4">
      <c r="B12846" s="944"/>
      <c r="C12846" s="944"/>
      <c r="D12846" s="944"/>
    </row>
    <row r="12847" spans="2:4">
      <c r="B12847" s="944"/>
      <c r="C12847" s="944"/>
      <c r="D12847" s="944"/>
    </row>
    <row r="12848" spans="2:4">
      <c r="B12848" s="944"/>
      <c r="C12848" s="944"/>
      <c r="D12848" s="944"/>
    </row>
    <row r="12849" spans="2:4">
      <c r="B12849" s="944"/>
      <c r="C12849" s="944"/>
      <c r="D12849" s="944"/>
    </row>
    <row r="12850" spans="2:4">
      <c r="B12850" s="944"/>
      <c r="C12850" s="944"/>
      <c r="D12850" s="944"/>
    </row>
    <row r="12851" spans="2:4">
      <c r="B12851" s="944"/>
      <c r="C12851" s="944"/>
      <c r="D12851" s="944"/>
    </row>
    <row r="12852" spans="2:4">
      <c r="B12852" s="944"/>
      <c r="C12852" s="944"/>
      <c r="D12852" s="944"/>
    </row>
    <row r="12853" spans="2:4">
      <c r="B12853" s="944"/>
      <c r="C12853" s="944"/>
      <c r="D12853" s="944"/>
    </row>
    <row r="12854" spans="2:4">
      <c r="B12854" s="944"/>
      <c r="C12854" s="944"/>
      <c r="D12854" s="944"/>
    </row>
    <row r="12855" spans="2:4">
      <c r="B12855" s="944"/>
      <c r="C12855" s="944"/>
      <c r="D12855" s="944"/>
    </row>
    <row r="12856" spans="2:4">
      <c r="B12856" s="944"/>
      <c r="C12856" s="944"/>
      <c r="D12856" s="944"/>
    </row>
    <row r="12857" spans="2:4">
      <c r="B12857" s="944"/>
      <c r="C12857" s="944"/>
      <c r="D12857" s="944"/>
    </row>
    <row r="12858" spans="2:4">
      <c r="B12858" s="944"/>
      <c r="C12858" s="944"/>
      <c r="D12858" s="944"/>
    </row>
    <row r="12859" spans="2:4">
      <c r="B12859" s="944"/>
      <c r="C12859" s="944"/>
      <c r="D12859" s="944"/>
    </row>
    <row r="12860" spans="2:4">
      <c r="B12860" s="944"/>
      <c r="C12860" s="944"/>
      <c r="D12860" s="944"/>
    </row>
    <row r="12861" spans="2:4">
      <c r="B12861" s="944"/>
      <c r="C12861" s="944"/>
      <c r="D12861" s="944"/>
    </row>
    <row r="12862" spans="2:4">
      <c r="B12862" s="944"/>
      <c r="C12862" s="944"/>
      <c r="D12862" s="944"/>
    </row>
    <row r="12863" spans="2:4">
      <c r="B12863" s="944"/>
      <c r="C12863" s="944"/>
      <c r="D12863" s="944"/>
    </row>
    <row r="12864" spans="2:4">
      <c r="B12864" s="944"/>
      <c r="C12864" s="944"/>
      <c r="D12864" s="944"/>
    </row>
    <row r="12865" spans="2:4">
      <c r="B12865" s="944"/>
      <c r="C12865" s="944"/>
      <c r="D12865" s="944"/>
    </row>
    <row r="12866" spans="2:4">
      <c r="B12866" s="944"/>
      <c r="C12866" s="944"/>
      <c r="D12866" s="944"/>
    </row>
    <row r="12867" spans="2:4">
      <c r="B12867" s="944"/>
      <c r="C12867" s="944"/>
      <c r="D12867" s="944"/>
    </row>
    <row r="12868" spans="2:4">
      <c r="B12868" s="944"/>
      <c r="C12868" s="944"/>
      <c r="D12868" s="944"/>
    </row>
    <row r="12869" spans="2:4">
      <c r="B12869" s="944"/>
      <c r="C12869" s="944"/>
      <c r="D12869" s="944"/>
    </row>
    <row r="12870" spans="2:4">
      <c r="B12870" s="944"/>
      <c r="C12870" s="944"/>
      <c r="D12870" s="944"/>
    </row>
    <row r="12871" spans="2:4">
      <c r="B12871" s="944"/>
      <c r="C12871" s="944"/>
      <c r="D12871" s="944"/>
    </row>
    <row r="12872" spans="2:4">
      <c r="B12872" s="944"/>
      <c r="C12872" s="944"/>
      <c r="D12872" s="944"/>
    </row>
    <row r="12873" spans="2:4">
      <c r="B12873" s="944"/>
      <c r="C12873" s="944"/>
      <c r="D12873" s="944"/>
    </row>
    <row r="12874" spans="2:4">
      <c r="B12874" s="944"/>
      <c r="C12874" s="944"/>
      <c r="D12874" s="944"/>
    </row>
    <row r="12875" spans="2:4">
      <c r="B12875" s="944"/>
      <c r="C12875" s="944"/>
      <c r="D12875" s="944"/>
    </row>
    <row r="12876" spans="2:4">
      <c r="B12876" s="944"/>
      <c r="C12876" s="944"/>
      <c r="D12876" s="944"/>
    </row>
    <row r="12877" spans="2:4">
      <c r="B12877" s="944"/>
      <c r="C12877" s="944"/>
      <c r="D12877" s="944"/>
    </row>
    <row r="12878" spans="2:4">
      <c r="B12878" s="944"/>
      <c r="C12878" s="944"/>
      <c r="D12878" s="944"/>
    </row>
    <row r="12879" spans="2:4">
      <c r="B12879" s="944"/>
      <c r="C12879" s="944"/>
      <c r="D12879" s="944"/>
    </row>
    <row r="12880" spans="2:4">
      <c r="B12880" s="944"/>
      <c r="C12880" s="944"/>
      <c r="D12880" s="944"/>
    </row>
    <row r="12881" spans="2:4">
      <c r="B12881" s="944"/>
      <c r="C12881" s="944"/>
      <c r="D12881" s="944"/>
    </row>
    <row r="12882" spans="2:4">
      <c r="B12882" s="944"/>
      <c r="C12882" s="944"/>
      <c r="D12882" s="944"/>
    </row>
    <row r="12883" spans="2:4">
      <c r="B12883" s="944"/>
      <c r="C12883" s="944"/>
      <c r="D12883" s="944"/>
    </row>
    <row r="12884" spans="2:4">
      <c r="B12884" s="944"/>
      <c r="C12884" s="944"/>
      <c r="D12884" s="944"/>
    </row>
    <row r="12885" spans="2:4">
      <c r="B12885" s="944"/>
      <c r="C12885" s="944"/>
      <c r="D12885" s="944"/>
    </row>
    <row r="12886" spans="2:4">
      <c r="B12886" s="944"/>
      <c r="C12886" s="944"/>
      <c r="D12886" s="944"/>
    </row>
    <row r="12887" spans="2:4">
      <c r="B12887" s="944"/>
      <c r="C12887" s="944"/>
      <c r="D12887" s="944"/>
    </row>
    <row r="12888" spans="2:4">
      <c r="B12888" s="944"/>
      <c r="C12888" s="944"/>
      <c r="D12888" s="944"/>
    </row>
    <row r="12889" spans="2:4">
      <c r="B12889" s="944"/>
      <c r="C12889" s="944"/>
      <c r="D12889" s="944"/>
    </row>
    <row r="12890" spans="2:4">
      <c r="B12890" s="944"/>
      <c r="C12890" s="944"/>
      <c r="D12890" s="944"/>
    </row>
    <row r="12891" spans="2:4">
      <c r="B12891" s="944"/>
      <c r="C12891" s="944"/>
      <c r="D12891" s="944"/>
    </row>
    <row r="12892" spans="2:4">
      <c r="B12892" s="944"/>
      <c r="C12892" s="944"/>
      <c r="D12892" s="944"/>
    </row>
    <row r="12893" spans="2:4">
      <c r="B12893" s="944"/>
      <c r="C12893" s="944"/>
      <c r="D12893" s="944"/>
    </row>
    <row r="12894" spans="2:4">
      <c r="B12894" s="944"/>
      <c r="C12894" s="944"/>
      <c r="D12894" s="944"/>
    </row>
  </sheetData>
  <mergeCells count="2">
    <mergeCell ref="B2:F2"/>
    <mergeCell ref="D5:E5"/>
  </mergeCells>
  <phoneticPr fontId="0" type="noConversion"/>
  <printOptions horizontalCentered="1"/>
  <pageMargins left="0" right="0" top="0" bottom="0.25" header="0.5" footer="0.5"/>
  <pageSetup scale="44"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Sheet14"/>
  <dimension ref="A1:S68"/>
  <sheetViews>
    <sheetView topLeftCell="A11" workbookViewId="0">
      <selection activeCell="G32" sqref="G32"/>
    </sheetView>
  </sheetViews>
  <sheetFormatPr defaultColWidth="9.140625" defaultRowHeight="12.75"/>
  <cols>
    <col min="1" max="1" width="19.28515625" customWidth="1"/>
    <col min="2" max="2" width="8.7109375" customWidth="1"/>
    <col min="3" max="3" width="10.28515625" customWidth="1"/>
    <col min="4" max="4" width="9.140625" customWidth="1"/>
    <col min="5" max="5" width="10.5703125" bestFit="1" customWidth="1"/>
    <col min="6" max="6" width="10.42578125" customWidth="1"/>
    <col min="7" max="7" width="10.85546875" bestFit="1" customWidth="1"/>
    <col min="8" max="8" width="9.85546875" customWidth="1"/>
    <col min="9" max="9" width="3.7109375" customWidth="1"/>
    <col min="10" max="10" width="5.85546875" customWidth="1"/>
    <col min="11" max="11" width="10.85546875" style="66" customWidth="1"/>
    <col min="12" max="12" width="9.28515625" bestFit="1" customWidth="1"/>
    <col min="13" max="13" width="2.5703125" customWidth="1"/>
    <col min="14" max="14" width="10.42578125" style="66" bestFit="1" customWidth="1"/>
    <col min="15" max="15" width="9.28515625" bestFit="1" customWidth="1"/>
    <col min="16" max="16" width="1.7109375" customWidth="1"/>
    <col min="17" max="17" width="10.28515625" style="66" bestFit="1" customWidth="1"/>
    <col min="18" max="18" width="8.42578125" customWidth="1"/>
    <col min="19" max="19" width="4.5703125" style="59" customWidth="1"/>
    <col min="20" max="22" width="9.140625" customWidth="1"/>
    <col min="23" max="23" width="28.85546875" customWidth="1"/>
  </cols>
  <sheetData>
    <row r="1" spans="1:19">
      <c r="A1" s="1" t="s">
        <v>2319</v>
      </c>
      <c r="B1" s="2" t="s">
        <v>2319</v>
      </c>
      <c r="C1" s="2590" t="s">
        <v>2320</v>
      </c>
      <c r="D1" s="2590"/>
      <c r="E1" s="2590"/>
      <c r="F1" s="1"/>
      <c r="G1" s="1"/>
      <c r="H1" s="1"/>
      <c r="I1" s="4"/>
    </row>
    <row r="2" spans="1:19">
      <c r="A2" s="1"/>
      <c r="B2" s="5" t="s">
        <v>2321</v>
      </c>
      <c r="C2" s="5"/>
      <c r="D2" s="5"/>
      <c r="E2" s="5"/>
      <c r="F2" s="5"/>
      <c r="G2" s="5"/>
      <c r="H2" s="1"/>
      <c r="I2" s="4"/>
    </row>
    <row r="3" spans="1:19">
      <c r="A3" s="2542" t="s">
        <v>2322</v>
      </c>
      <c r="B3" s="2542"/>
      <c r="C3" s="2542"/>
      <c r="D3" s="2542"/>
      <c r="E3" s="2542"/>
      <c r="F3" s="2542"/>
      <c r="G3" s="2542"/>
      <c r="H3" s="2542"/>
      <c r="I3" s="2542"/>
    </row>
    <row r="4" spans="1:19">
      <c r="A4" s="1" t="s">
        <v>2323</v>
      </c>
      <c r="B4" s="2527" t="s">
        <v>2324</v>
      </c>
      <c r="C4" s="2528"/>
      <c r="D4" s="2528"/>
      <c r="E4" s="2528"/>
      <c r="F4" s="2528"/>
      <c r="G4" s="2528"/>
      <c r="H4" s="2528"/>
      <c r="I4" s="2529"/>
    </row>
    <row r="5" spans="1:19">
      <c r="A5" s="7"/>
      <c r="B5" s="2527"/>
      <c r="C5" s="2528"/>
      <c r="D5" s="2528"/>
      <c r="E5" s="2528"/>
      <c r="F5" s="2528"/>
      <c r="G5" s="2528"/>
      <c r="H5" s="2528"/>
      <c r="I5" s="2529"/>
    </row>
    <row r="6" spans="1:19" s="10" customFormat="1" ht="13.5" thickBot="1">
      <c r="A6" s="8" t="s">
        <v>2325</v>
      </c>
      <c r="B6" s="2813">
        <v>39269</v>
      </c>
      <c r="C6" s="2814"/>
      <c r="D6" s="9" t="s">
        <v>2326</v>
      </c>
      <c r="E6" s="2815" t="s">
        <v>2327</v>
      </c>
      <c r="F6" s="2816"/>
      <c r="G6" s="2816"/>
      <c r="H6" s="2816"/>
      <c r="I6" s="2817"/>
      <c r="K6" s="67"/>
      <c r="N6" s="67"/>
      <c r="Q6" s="67"/>
      <c r="S6" s="82"/>
    </row>
    <row r="7" spans="1:19" ht="13.5" thickTop="1">
      <c r="A7" s="2" t="s">
        <v>2328</v>
      </c>
      <c r="B7" s="1"/>
      <c r="C7" s="1"/>
      <c r="D7" s="1"/>
      <c r="E7" s="1"/>
      <c r="F7" s="1"/>
      <c r="G7" s="1"/>
      <c r="H7" s="1"/>
      <c r="I7" s="1"/>
      <c r="K7" s="2538" t="s">
        <v>945</v>
      </c>
      <c r="L7" s="2539"/>
      <c r="M7" s="2539"/>
      <c r="N7" s="2539"/>
      <c r="O7" s="2539"/>
      <c r="P7" s="2539"/>
      <c r="Q7" s="2539"/>
      <c r="R7" s="2539"/>
    </row>
    <row r="8" spans="1:19">
      <c r="A8" s="1" t="s">
        <v>2329</v>
      </c>
      <c r="B8" s="1"/>
      <c r="C8" s="1"/>
      <c r="D8" s="11"/>
      <c r="E8" s="12"/>
      <c r="F8" s="2523"/>
      <c r="G8" s="2812"/>
      <c r="H8" s="2523"/>
      <c r="I8" s="2812"/>
    </row>
    <row r="9" spans="1:19">
      <c r="A9" s="1" t="s">
        <v>2330</v>
      </c>
      <c r="B9" s="1"/>
      <c r="C9" s="1"/>
      <c r="D9" s="1"/>
      <c r="E9" s="1"/>
      <c r="F9" s="1"/>
      <c r="G9" s="1"/>
      <c r="H9" s="1"/>
      <c r="I9" s="4"/>
    </row>
    <row r="10" spans="1:19">
      <c r="A10" s="1" t="s">
        <v>2331</v>
      </c>
      <c r="B10" s="1"/>
      <c r="C10" s="1"/>
      <c r="D10" s="1"/>
      <c r="E10" s="1"/>
      <c r="F10" s="1"/>
      <c r="G10" s="1"/>
      <c r="H10" s="1"/>
      <c r="I10" s="4"/>
    </row>
    <row r="11" spans="1:19" ht="13.5" thickBot="1">
      <c r="A11" s="62"/>
      <c r="B11" s="62"/>
      <c r="C11" s="62"/>
      <c r="D11" s="62"/>
      <c r="E11" s="62"/>
      <c r="F11" s="62"/>
      <c r="G11" s="62"/>
      <c r="H11" s="62"/>
      <c r="I11" s="4"/>
      <c r="J11" s="59"/>
      <c r="K11" s="96"/>
      <c r="L11" s="82"/>
      <c r="M11" s="82"/>
      <c r="N11" s="96"/>
      <c r="O11" s="82"/>
      <c r="P11" s="82"/>
      <c r="Q11" s="96"/>
      <c r="R11" s="82"/>
    </row>
    <row r="12" spans="1:19">
      <c r="A12" s="1"/>
      <c r="B12" s="1"/>
      <c r="C12" s="1"/>
      <c r="D12" s="1"/>
      <c r="E12" s="1"/>
      <c r="F12" s="1"/>
      <c r="G12" s="1"/>
      <c r="H12" s="1"/>
      <c r="I12" s="4"/>
      <c r="K12" s="97"/>
      <c r="L12" s="98"/>
      <c r="M12" s="98"/>
      <c r="N12" s="99"/>
      <c r="O12" s="98"/>
      <c r="P12" s="98"/>
      <c r="Q12" s="99"/>
      <c r="R12" s="100"/>
    </row>
    <row r="13" spans="1:19" ht="15.75">
      <c r="A13" s="2" t="s">
        <v>2332</v>
      </c>
      <c r="B13" s="2561" t="s">
        <v>2333</v>
      </c>
      <c r="C13" s="2562"/>
      <c r="D13" s="2" t="s">
        <v>2334</v>
      </c>
      <c r="E13" s="1"/>
      <c r="F13" s="182">
        <v>3.34</v>
      </c>
      <c r="G13" s="2" t="s">
        <v>2335</v>
      </c>
      <c r="H13" s="13" t="s">
        <v>2336</v>
      </c>
      <c r="I13" s="4"/>
      <c r="K13" s="101"/>
      <c r="L13" s="77"/>
      <c r="M13" s="77"/>
      <c r="N13" s="102"/>
      <c r="O13" s="77"/>
      <c r="P13" s="77"/>
      <c r="Q13" s="102"/>
      <c r="R13" s="103"/>
    </row>
    <row r="14" spans="1:19" s="59" customFormat="1" ht="13.5" thickBot="1">
      <c r="A14" s="63"/>
      <c r="B14" s="64"/>
      <c r="C14" s="64"/>
      <c r="D14" s="63"/>
      <c r="E14" s="17"/>
      <c r="F14" s="64"/>
      <c r="G14" s="63"/>
      <c r="H14" s="65"/>
      <c r="I14" s="4"/>
      <c r="K14" s="174"/>
      <c r="L14" s="71"/>
      <c r="M14" s="71"/>
      <c r="N14" s="175"/>
      <c r="O14" s="71"/>
      <c r="P14" s="71"/>
      <c r="Q14" s="175"/>
      <c r="R14" s="176"/>
    </row>
    <row r="15" spans="1:19" s="59" customFormat="1" ht="13.5" thickBot="1">
      <c r="A15" s="114" t="s">
        <v>4278</v>
      </c>
      <c r="B15" s="136"/>
      <c r="C15" s="138">
        <v>38473</v>
      </c>
      <c r="D15" s="139"/>
      <c r="E15" s="138">
        <v>38607</v>
      </c>
      <c r="F15" s="138"/>
      <c r="G15" s="138">
        <v>38681</v>
      </c>
      <c r="H15" s="137"/>
      <c r="I15" s="4"/>
      <c r="K15" s="115" t="s">
        <v>4279</v>
      </c>
      <c r="L15" s="116" t="s">
        <v>4281</v>
      </c>
      <c r="M15" s="117"/>
      <c r="N15" s="118" t="s">
        <v>4279</v>
      </c>
      <c r="O15" s="116" t="s">
        <v>4281</v>
      </c>
      <c r="P15" s="117"/>
      <c r="Q15" s="118" t="s">
        <v>4279</v>
      </c>
      <c r="R15" s="119" t="s">
        <v>4281</v>
      </c>
    </row>
    <row r="16" spans="1:19" ht="39" thickBot="1">
      <c r="A16" s="2" t="s">
        <v>2337</v>
      </c>
      <c r="B16" s="2"/>
      <c r="C16" s="2" t="s">
        <v>2338</v>
      </c>
      <c r="D16" s="2" t="s">
        <v>2339</v>
      </c>
      <c r="E16" s="2"/>
      <c r="F16" s="2"/>
      <c r="G16" s="2"/>
      <c r="H16" s="1"/>
      <c r="I16" s="4"/>
      <c r="K16" s="120" t="s">
        <v>4280</v>
      </c>
      <c r="L16" s="121" t="s">
        <v>4280</v>
      </c>
      <c r="M16" s="122"/>
      <c r="N16" s="123" t="s">
        <v>4282</v>
      </c>
      <c r="O16" s="121" t="s">
        <v>4282</v>
      </c>
      <c r="P16" s="122"/>
      <c r="Q16" s="123" t="s">
        <v>4283</v>
      </c>
      <c r="R16" s="124" t="s">
        <v>4283</v>
      </c>
    </row>
    <row r="17" spans="1:18">
      <c r="A17" s="1" t="s">
        <v>594</v>
      </c>
      <c r="B17" s="14" t="s">
        <v>595</v>
      </c>
      <c r="C17" s="104">
        <f>+Revenue!F33</f>
        <v>186875</v>
      </c>
      <c r="D17" s="1" t="s">
        <v>596</v>
      </c>
      <c r="E17" s="104">
        <f>+Revenue!J33</f>
        <v>186875</v>
      </c>
      <c r="F17" s="1" t="s">
        <v>596</v>
      </c>
      <c r="G17" s="104">
        <f>+Revenue!N33</f>
        <v>213515</v>
      </c>
      <c r="H17" s="1"/>
      <c r="I17" s="4"/>
      <c r="K17" s="93">
        <f>+E17-C17</f>
        <v>0</v>
      </c>
      <c r="L17" s="125">
        <f>IF(C17&gt;0,+(E17-C17)/C17,0)</f>
        <v>0</v>
      </c>
      <c r="M17" s="98"/>
      <c r="N17" s="94">
        <f>+G17-C17</f>
        <v>26640</v>
      </c>
      <c r="O17" s="125">
        <f>IF(C17&gt;0,+(G17-C17)/C17,0)</f>
        <v>0.14255518394648831</v>
      </c>
      <c r="P17" s="98"/>
      <c r="Q17" s="94">
        <f>+G17-E17</f>
        <v>26640</v>
      </c>
      <c r="R17" s="126">
        <f>IF(E17&gt;0,+(G17-E17)/E17,0)</f>
        <v>0.14255518394648831</v>
      </c>
    </row>
    <row r="18" spans="1:18">
      <c r="A18" s="1" t="s">
        <v>597</v>
      </c>
      <c r="B18" s="1"/>
      <c r="C18" s="104">
        <f>+Revenue!F45</f>
        <v>1250</v>
      </c>
      <c r="D18" s="1"/>
      <c r="E18" s="104">
        <f>+Revenue!J45</f>
        <v>9620</v>
      </c>
      <c r="F18" s="1"/>
      <c r="G18" s="104">
        <f>+Revenue!N45</f>
        <v>13065.900000000001</v>
      </c>
      <c r="H18" s="1"/>
      <c r="I18" s="4"/>
      <c r="K18" s="86">
        <f t="shared" ref="K18:K24" si="0">+E18-C18</f>
        <v>8370</v>
      </c>
      <c r="L18" s="79">
        <f>IF(C18&gt;0,+(E18-C18)/C18,0)</f>
        <v>6.6959999999999997</v>
      </c>
      <c r="M18" s="77"/>
      <c r="N18" s="67">
        <f t="shared" ref="N18:N24" si="1">+G18-C18</f>
        <v>11815.900000000001</v>
      </c>
      <c r="O18" s="79">
        <f>IF(C18&gt;0,+(G18-C18)/C18,0)</f>
        <v>9.4527200000000011</v>
      </c>
      <c r="P18" s="77"/>
      <c r="Q18" s="67">
        <f t="shared" ref="Q18:Q24" si="2">+G18-E18</f>
        <v>3445.9000000000015</v>
      </c>
      <c r="R18" s="80">
        <f>IF(E18&gt;0,+(G18-E18)/E18,0)</f>
        <v>0.35820166320166336</v>
      </c>
    </row>
    <row r="19" spans="1:18">
      <c r="A19" s="1" t="s">
        <v>598</v>
      </c>
      <c r="B19" s="1"/>
      <c r="C19" s="104">
        <f>+Revenue!F52</f>
        <v>0</v>
      </c>
      <c r="D19" s="1"/>
      <c r="E19" s="104">
        <f>+Revenue!J52</f>
        <v>22500</v>
      </c>
      <c r="F19" s="1"/>
      <c r="G19" s="104">
        <f>+Revenue!N52</f>
        <v>13816.29</v>
      </c>
      <c r="H19" s="1"/>
      <c r="I19" s="4"/>
      <c r="K19" s="86">
        <f t="shared" si="0"/>
        <v>22500</v>
      </c>
      <c r="L19" s="79">
        <f>IF(C19&gt;0,+(E19-C19)/C19,0)</f>
        <v>0</v>
      </c>
      <c r="M19" s="77"/>
      <c r="N19" s="67">
        <f t="shared" si="1"/>
        <v>13816.29</v>
      </c>
      <c r="O19" s="79">
        <f>IF(C19&gt;0,+(G19-C19)/C19,0)</f>
        <v>0</v>
      </c>
      <c r="P19" s="77"/>
      <c r="Q19" s="67">
        <f t="shared" si="2"/>
        <v>-8683.7099999999991</v>
      </c>
      <c r="R19" s="80">
        <f>IF(E19&gt;0,+(G19-E19)/E19,0)</f>
        <v>-0.3859426666666666</v>
      </c>
    </row>
    <row r="20" spans="1:18">
      <c r="A20" s="1" t="s">
        <v>599</v>
      </c>
      <c r="B20" s="1"/>
      <c r="C20" s="104">
        <f>+Revenue!F56</f>
        <v>12250</v>
      </c>
      <c r="D20" s="1"/>
      <c r="E20" s="104">
        <f>+Revenue!J56</f>
        <v>12250</v>
      </c>
      <c r="F20" s="1"/>
      <c r="G20" s="104">
        <f>+Revenue!N56</f>
        <v>13909.54</v>
      </c>
      <c r="H20" s="1"/>
      <c r="I20" s="4"/>
      <c r="K20" s="86">
        <f t="shared" si="0"/>
        <v>0</v>
      </c>
      <c r="L20" s="79">
        <f>IF(C20&gt;0,+(E20-C20)/C20,0)</f>
        <v>0</v>
      </c>
      <c r="M20" s="77"/>
      <c r="N20" s="67">
        <f t="shared" si="1"/>
        <v>1659.5400000000009</v>
      </c>
      <c r="O20" s="79">
        <f>IF(C20&gt;0,+(G20-C20)/C20,0)</f>
        <v>0.13547265306122455</v>
      </c>
      <c r="P20" s="77"/>
      <c r="Q20" s="67">
        <f t="shared" si="2"/>
        <v>1659.5400000000009</v>
      </c>
      <c r="R20" s="80">
        <f>IF(E20&gt;0,+(G20-E20)/E20,0)</f>
        <v>0.13547265306122455</v>
      </c>
    </row>
    <row r="21" spans="1:18">
      <c r="A21" s="1" t="s">
        <v>600</v>
      </c>
      <c r="B21" s="1"/>
      <c r="C21" s="104">
        <f>+Revenue!F66</f>
        <v>13500</v>
      </c>
      <c r="D21" s="1"/>
      <c r="E21" s="104">
        <f>+Revenue!J66</f>
        <v>13500</v>
      </c>
      <c r="F21" s="1"/>
      <c r="G21" s="104">
        <f>+Revenue!N66</f>
        <v>6499.29</v>
      </c>
      <c r="H21" s="1"/>
      <c r="I21" s="4"/>
      <c r="K21" s="86">
        <f t="shared" si="0"/>
        <v>0</v>
      </c>
      <c r="L21" s="79">
        <f>IF(C21&gt;0,+(E21-C21)/C21,0)</f>
        <v>0</v>
      </c>
      <c r="M21" s="77"/>
      <c r="N21" s="67">
        <f t="shared" si="1"/>
        <v>-7000.71</v>
      </c>
      <c r="O21" s="79">
        <f>IF(C21&gt;0,+(G21-C21)/C21,0)</f>
        <v>-0.51857111111111109</v>
      </c>
      <c r="P21" s="77"/>
      <c r="Q21" s="67">
        <f t="shared" si="2"/>
        <v>-7000.71</v>
      </c>
      <c r="R21" s="80">
        <f>IF(E21&gt;0,+(G21-E21)/E21,0)</f>
        <v>-0.51857111111111109</v>
      </c>
    </row>
    <row r="22" spans="1:18" ht="13.5" thickBot="1">
      <c r="A22" s="15" t="s">
        <v>601</v>
      </c>
      <c r="B22" s="16" t="s">
        <v>602</v>
      </c>
      <c r="C22" s="73">
        <f>SUM(C17:C21)</f>
        <v>213875</v>
      </c>
      <c r="D22" s="15" t="s">
        <v>596</v>
      </c>
      <c r="E22" s="73">
        <f>SUM(E17:E21)</f>
        <v>244745</v>
      </c>
      <c r="F22" s="15" t="s">
        <v>596</v>
      </c>
      <c r="G22" s="73">
        <f>SUM(G17:G21)</f>
        <v>260806.02000000002</v>
      </c>
      <c r="H22" s="17"/>
      <c r="I22" s="4"/>
      <c r="K22" s="87">
        <f t="shared" si="0"/>
        <v>30870</v>
      </c>
      <c r="L22" s="69">
        <f>+(E22-C22)/C22</f>
        <v>0.14433664523670367</v>
      </c>
      <c r="M22" s="77"/>
      <c r="N22" s="68">
        <f t="shared" si="1"/>
        <v>46931.020000000019</v>
      </c>
      <c r="O22" s="69">
        <f>+(G22-C22)/C22</f>
        <v>0.21943200467562837</v>
      </c>
      <c r="P22" s="77"/>
      <c r="Q22" s="68">
        <f t="shared" si="2"/>
        <v>16061.020000000019</v>
      </c>
      <c r="R22" s="88">
        <f>+(G22-E22)/E22</f>
        <v>6.562348566875735E-2</v>
      </c>
    </row>
    <row r="23" spans="1:18" ht="13.5" thickTop="1">
      <c r="A23" s="18" t="s">
        <v>603</v>
      </c>
      <c r="B23" s="1"/>
      <c r="C23" s="75">
        <v>1000</v>
      </c>
      <c r="D23" s="1"/>
      <c r="E23" s="75">
        <v>1000</v>
      </c>
      <c r="F23" s="1"/>
      <c r="G23" s="75">
        <v>2000</v>
      </c>
      <c r="H23" s="17"/>
      <c r="I23" s="4"/>
      <c r="K23" s="86">
        <f t="shared" si="0"/>
        <v>0</v>
      </c>
      <c r="L23" s="79">
        <f>+(E23-C23)/C23</f>
        <v>0</v>
      </c>
      <c r="M23" s="77"/>
      <c r="N23" s="67">
        <f t="shared" si="1"/>
        <v>1000</v>
      </c>
      <c r="O23" s="79">
        <f>+(G23-C23)/C23</f>
        <v>1</v>
      </c>
      <c r="P23" s="77"/>
      <c r="Q23" s="67">
        <f t="shared" si="2"/>
        <v>1000</v>
      </c>
      <c r="R23" s="80">
        <f>+(G23-E23)/E23</f>
        <v>1</v>
      </c>
    </row>
    <row r="24" spans="1:18" ht="13.5" thickBot="1">
      <c r="A24" s="19" t="s">
        <v>604</v>
      </c>
      <c r="B24" s="16" t="s">
        <v>602</v>
      </c>
      <c r="C24" s="131">
        <f>C22+C23</f>
        <v>214875</v>
      </c>
      <c r="D24" s="48" t="s">
        <v>596</v>
      </c>
      <c r="E24" s="131">
        <f>E22+E23</f>
        <v>245745</v>
      </c>
      <c r="F24" s="48" t="s">
        <v>596</v>
      </c>
      <c r="G24" s="131">
        <f>G22+G23</f>
        <v>262806.02</v>
      </c>
      <c r="H24" s="63" t="s">
        <v>942</v>
      </c>
      <c r="I24" s="4"/>
      <c r="K24" s="87">
        <f t="shared" si="0"/>
        <v>30870</v>
      </c>
      <c r="L24" s="69">
        <f>+(E24-C24)/C24</f>
        <v>0.1436649214659686</v>
      </c>
      <c r="M24" s="77"/>
      <c r="N24" s="68">
        <f t="shared" si="1"/>
        <v>47931.020000000019</v>
      </c>
      <c r="O24" s="69">
        <f>+(G24-C24)/C24</f>
        <v>0.22306466550319962</v>
      </c>
      <c r="P24" s="77"/>
      <c r="Q24" s="68">
        <f t="shared" si="2"/>
        <v>17061.020000000019</v>
      </c>
      <c r="R24" s="88">
        <f>+(G24-E24)/E24</f>
        <v>6.9425705507741839E-2</v>
      </c>
    </row>
    <row r="25" spans="1:18" ht="13.5" thickTop="1">
      <c r="A25" s="2" t="s">
        <v>605</v>
      </c>
      <c r="B25" s="1"/>
      <c r="C25" s="72"/>
      <c r="D25" s="1"/>
      <c r="E25" s="72"/>
      <c r="F25" s="1"/>
      <c r="G25" s="72"/>
      <c r="H25" s="2"/>
      <c r="I25" s="4"/>
      <c r="K25" s="86"/>
      <c r="L25" s="10"/>
      <c r="M25" s="77"/>
      <c r="N25" s="67"/>
      <c r="O25" s="10"/>
      <c r="P25" s="77"/>
      <c r="Q25" s="67"/>
      <c r="R25" s="78"/>
    </row>
    <row r="26" spans="1:18">
      <c r="A26" s="1" t="s">
        <v>606</v>
      </c>
      <c r="B26" s="1"/>
      <c r="C26" s="105">
        <f>+Expense!D16</f>
        <v>0</v>
      </c>
      <c r="D26" s="1"/>
      <c r="E26" s="105">
        <f>+Expense!F16</f>
        <v>0</v>
      </c>
      <c r="F26" s="1"/>
      <c r="G26" s="183">
        <v>0</v>
      </c>
      <c r="H26" s="2"/>
      <c r="I26" s="4"/>
      <c r="K26" s="86">
        <f t="shared" ref="K26:K38" si="3">+E26-C26</f>
        <v>0</v>
      </c>
      <c r="L26" s="79">
        <f t="shared" ref="L26:L34" si="4">IF(C26&gt;0,+(E26-C26)/C26,0)</f>
        <v>0</v>
      </c>
      <c r="M26" s="77"/>
      <c r="N26" s="67">
        <f t="shared" ref="N26:N38" si="5">+G26-C26</f>
        <v>0</v>
      </c>
      <c r="O26" s="79">
        <f t="shared" ref="O26:O34" si="6">IF(C26&gt;0,+(G26-C26)/C26,0)</f>
        <v>0</v>
      </c>
      <c r="P26" s="77"/>
      <c r="Q26" s="67">
        <f t="shared" ref="Q26:Q38" si="7">+G26-E26</f>
        <v>0</v>
      </c>
      <c r="R26" s="80">
        <f t="shared" ref="R26:R34" si="8">IF(E26&gt;0,+(G26-E26)/E26,0)</f>
        <v>0</v>
      </c>
    </row>
    <row r="27" spans="1:18">
      <c r="A27" s="1" t="s">
        <v>607</v>
      </c>
      <c r="B27" s="1"/>
      <c r="C27" s="105">
        <f>+Expense!D20</f>
        <v>2100</v>
      </c>
      <c r="D27" s="7"/>
      <c r="E27" s="105">
        <f>+Expense!F20</f>
        <v>2100</v>
      </c>
      <c r="F27" s="7"/>
      <c r="G27" s="183">
        <v>0</v>
      </c>
      <c r="H27" s="2"/>
      <c r="I27" s="4"/>
      <c r="K27" s="86">
        <f t="shared" si="3"/>
        <v>0</v>
      </c>
      <c r="L27" s="79">
        <f t="shared" si="4"/>
        <v>0</v>
      </c>
      <c r="M27" s="77"/>
      <c r="N27" s="67">
        <f t="shared" si="5"/>
        <v>-2100</v>
      </c>
      <c r="O27" s="79">
        <f t="shared" si="6"/>
        <v>-1</v>
      </c>
      <c r="P27" s="77"/>
      <c r="Q27" s="67">
        <f t="shared" si="7"/>
        <v>-2100</v>
      </c>
      <c r="R27" s="80">
        <f t="shared" si="8"/>
        <v>-1</v>
      </c>
    </row>
    <row r="28" spans="1:18">
      <c r="A28" s="1" t="s">
        <v>608</v>
      </c>
      <c r="B28" s="14" t="s">
        <v>602</v>
      </c>
      <c r="C28" s="105">
        <f>+Expense!D35</f>
        <v>2450</v>
      </c>
      <c r="D28" s="1" t="s">
        <v>596</v>
      </c>
      <c r="E28" s="105">
        <f>+Expense!F35</f>
        <v>2022</v>
      </c>
      <c r="F28" s="1" t="s">
        <v>596</v>
      </c>
      <c r="G28" s="183">
        <v>36189.25</v>
      </c>
      <c r="H28" s="2"/>
      <c r="I28" s="4"/>
      <c r="K28" s="86">
        <f t="shared" si="3"/>
        <v>-428</v>
      </c>
      <c r="L28" s="79">
        <f t="shared" si="4"/>
        <v>-0.17469387755102042</v>
      </c>
      <c r="M28" s="77"/>
      <c r="N28" s="67">
        <f t="shared" si="5"/>
        <v>33739.25</v>
      </c>
      <c r="O28" s="79">
        <f t="shared" si="6"/>
        <v>13.771122448979591</v>
      </c>
      <c r="P28" s="77"/>
      <c r="Q28" s="67">
        <f t="shared" si="7"/>
        <v>34167.25</v>
      </c>
      <c r="R28" s="80">
        <f t="shared" si="8"/>
        <v>16.897749752720078</v>
      </c>
    </row>
    <row r="29" spans="1:18">
      <c r="A29" s="1" t="s">
        <v>609</v>
      </c>
      <c r="B29" s="1"/>
      <c r="C29" s="104">
        <f>+Expense!D40</f>
        <v>20700</v>
      </c>
      <c r="D29" s="1"/>
      <c r="E29" s="104">
        <f>+Expense!F40</f>
        <v>6788</v>
      </c>
      <c r="F29" s="1"/>
      <c r="G29" s="184">
        <v>44959.56</v>
      </c>
      <c r="H29" s="2"/>
      <c r="I29" s="4"/>
      <c r="K29" s="86">
        <f t="shared" si="3"/>
        <v>-13912</v>
      </c>
      <c r="L29" s="79">
        <f t="shared" si="4"/>
        <v>-0.67207729468599031</v>
      </c>
      <c r="M29" s="77"/>
      <c r="N29" s="67">
        <f t="shared" si="5"/>
        <v>24259.559999999998</v>
      </c>
      <c r="O29" s="79">
        <f t="shared" si="6"/>
        <v>1.1719594202898549</v>
      </c>
      <c r="P29" s="77"/>
      <c r="Q29" s="67">
        <f t="shared" si="7"/>
        <v>38171.56</v>
      </c>
      <c r="R29" s="80">
        <f t="shared" si="8"/>
        <v>5.6233883323512073</v>
      </c>
    </row>
    <row r="30" spans="1:18">
      <c r="A30" s="1" t="s">
        <v>610</v>
      </c>
      <c r="B30" s="1"/>
      <c r="C30" s="104">
        <f>+Expense!D46</f>
        <v>2000.2199999999998</v>
      </c>
      <c r="D30" s="1"/>
      <c r="E30" s="104">
        <f>+Expense!F46</f>
        <v>2020</v>
      </c>
      <c r="F30" s="1"/>
      <c r="G30" s="184">
        <v>5009.72</v>
      </c>
      <c r="H30" s="2"/>
      <c r="I30" s="4"/>
      <c r="K30" s="86">
        <f t="shared" si="3"/>
        <v>19.7800000000002</v>
      </c>
      <c r="L30" s="79">
        <f t="shared" si="4"/>
        <v>9.888912219655939E-3</v>
      </c>
      <c r="M30" s="77"/>
      <c r="N30" s="67">
        <f t="shared" si="5"/>
        <v>3009.5000000000005</v>
      </c>
      <c r="O30" s="79">
        <f t="shared" si="6"/>
        <v>1.5045844957054728</v>
      </c>
      <c r="P30" s="77"/>
      <c r="Q30" s="67">
        <f t="shared" si="7"/>
        <v>2989.7200000000003</v>
      </c>
      <c r="R30" s="80">
        <f t="shared" si="8"/>
        <v>1.4800594059405943</v>
      </c>
    </row>
    <row r="31" spans="1:18">
      <c r="A31" s="1" t="s">
        <v>611</v>
      </c>
      <c r="B31" s="1"/>
      <c r="C31" s="104">
        <f>+Expense!D80</f>
        <v>54223</v>
      </c>
      <c r="D31" s="1"/>
      <c r="E31" s="104">
        <f>+Expense!F80</f>
        <v>71451</v>
      </c>
      <c r="F31" s="1"/>
      <c r="G31" s="184">
        <v>0</v>
      </c>
      <c r="H31" s="2"/>
      <c r="I31" s="4"/>
      <c r="K31" s="86">
        <f t="shared" si="3"/>
        <v>17228</v>
      </c>
      <c r="L31" s="79">
        <f t="shared" si="4"/>
        <v>0.31772495066669126</v>
      </c>
      <c r="M31" s="77"/>
      <c r="N31" s="67">
        <f t="shared" si="5"/>
        <v>-54223</v>
      </c>
      <c r="O31" s="79">
        <f t="shared" si="6"/>
        <v>-1</v>
      </c>
      <c r="P31" s="77"/>
      <c r="Q31" s="67">
        <f t="shared" si="7"/>
        <v>-71451</v>
      </c>
      <c r="R31" s="80">
        <f t="shared" si="8"/>
        <v>-1</v>
      </c>
    </row>
    <row r="32" spans="1:18">
      <c r="A32" s="113" t="s">
        <v>612</v>
      </c>
      <c r="B32" s="1"/>
      <c r="C32" s="104">
        <f>+'Social functions'!F40+'Social functions'!F59</f>
        <v>137400</v>
      </c>
      <c r="D32" s="1"/>
      <c r="E32" s="104">
        <f>+'Social functions'!H40+'Social functions'!H59</f>
        <v>192100</v>
      </c>
      <c r="F32" s="1"/>
      <c r="G32" s="184">
        <v>95009.83</v>
      </c>
      <c r="H32" s="2"/>
      <c r="I32" s="4"/>
      <c r="K32" s="86">
        <f t="shared" si="3"/>
        <v>54700</v>
      </c>
      <c r="L32" s="79">
        <f t="shared" si="4"/>
        <v>0.39810771470160117</v>
      </c>
      <c r="M32" s="77"/>
      <c r="N32" s="67">
        <f t="shared" si="5"/>
        <v>-42390.17</v>
      </c>
      <c r="O32" s="79">
        <f t="shared" si="6"/>
        <v>-0.3085165211062591</v>
      </c>
      <c r="P32" s="77"/>
      <c r="Q32" s="67">
        <f t="shared" si="7"/>
        <v>-97090.17</v>
      </c>
      <c r="R32" s="80">
        <f t="shared" si="8"/>
        <v>-0.50541473191046327</v>
      </c>
    </row>
    <row r="33" spans="1:19">
      <c r="A33" s="1" t="s">
        <v>613</v>
      </c>
      <c r="B33" s="1"/>
      <c r="C33" s="104">
        <f>+'Expense Con''t'!D33</f>
        <v>25500</v>
      </c>
      <c r="D33" s="1"/>
      <c r="E33" s="104">
        <f>+'Expense Con''t'!F33</f>
        <v>18407.75</v>
      </c>
      <c r="F33" s="1"/>
      <c r="G33" s="184">
        <v>201864.99</v>
      </c>
      <c r="H33" s="2"/>
      <c r="I33" s="4"/>
      <c r="K33" s="86">
        <f t="shared" si="3"/>
        <v>-7092.25</v>
      </c>
      <c r="L33" s="79">
        <f t="shared" si="4"/>
        <v>-0.27812745098039215</v>
      </c>
      <c r="M33" s="77"/>
      <c r="N33" s="67">
        <f t="shared" si="5"/>
        <v>176364.99</v>
      </c>
      <c r="O33" s="79">
        <f t="shared" si="6"/>
        <v>6.9162741176470588</v>
      </c>
      <c r="P33" s="77"/>
      <c r="Q33" s="67">
        <f t="shared" si="7"/>
        <v>183457.24</v>
      </c>
      <c r="R33" s="80">
        <f t="shared" si="8"/>
        <v>9.9663044098273819</v>
      </c>
    </row>
    <row r="34" spans="1:19">
      <c r="A34" s="1" t="s">
        <v>614</v>
      </c>
      <c r="B34" s="1"/>
      <c r="C34" s="106">
        <f>+'Expense Con''t'!D41</f>
        <v>0</v>
      </c>
      <c r="D34" s="17"/>
      <c r="E34" s="106">
        <f>+'Expense Con''t'!F41</f>
        <v>5000</v>
      </c>
      <c r="F34" s="17"/>
      <c r="G34" s="185">
        <v>36284.22</v>
      </c>
      <c r="H34" s="2"/>
      <c r="I34" s="4"/>
      <c r="K34" s="86">
        <f t="shared" si="3"/>
        <v>5000</v>
      </c>
      <c r="L34" s="79">
        <f t="shared" si="4"/>
        <v>0</v>
      </c>
      <c r="M34" s="77"/>
      <c r="N34" s="67">
        <f t="shared" si="5"/>
        <v>36284.22</v>
      </c>
      <c r="O34" s="79">
        <f t="shared" si="6"/>
        <v>0</v>
      </c>
      <c r="P34" s="77"/>
      <c r="Q34" s="67">
        <f t="shared" si="7"/>
        <v>31284.22</v>
      </c>
      <c r="R34" s="80">
        <f t="shared" si="8"/>
        <v>6.2568440000000001</v>
      </c>
    </row>
    <row r="35" spans="1:19">
      <c r="A35" s="1" t="s">
        <v>615</v>
      </c>
      <c r="B35" s="1"/>
      <c r="C35" s="107">
        <f>+'Expense Con''t'!D46</f>
        <v>0</v>
      </c>
      <c r="D35" s="17"/>
      <c r="E35" s="107">
        <f>+'Expense Con''t'!F46</f>
        <v>0</v>
      </c>
      <c r="F35" s="17"/>
      <c r="G35" s="186">
        <v>0</v>
      </c>
      <c r="H35" s="2"/>
      <c r="I35" s="4"/>
      <c r="K35" s="86">
        <f t="shared" si="3"/>
        <v>0</v>
      </c>
      <c r="L35" s="79" t="e">
        <f>+(E35-C35)/C35</f>
        <v>#DIV/0!</v>
      </c>
      <c r="M35" s="77"/>
      <c r="N35" s="67">
        <f t="shared" si="5"/>
        <v>0</v>
      </c>
      <c r="O35" s="79" t="e">
        <f>+(G35-C35)/C35</f>
        <v>#DIV/0!</v>
      </c>
      <c r="P35" s="77"/>
      <c r="Q35" s="67">
        <f t="shared" si="7"/>
        <v>0</v>
      </c>
      <c r="R35" s="80" t="e">
        <f>+(G35-E35)/E35</f>
        <v>#DIV/0!</v>
      </c>
    </row>
    <row r="36" spans="1:19" ht="13.5" thickBot="1">
      <c r="A36" s="15" t="s">
        <v>616</v>
      </c>
      <c r="B36" s="16" t="s">
        <v>602</v>
      </c>
      <c r="C36" s="73">
        <f>SUM(C26:C35)</f>
        <v>244373.22</v>
      </c>
      <c r="D36" s="15" t="s">
        <v>596</v>
      </c>
      <c r="E36" s="73">
        <f>SUM(E26:E35)</f>
        <v>299888.75</v>
      </c>
      <c r="F36" s="15" t="s">
        <v>596</v>
      </c>
      <c r="G36" s="187">
        <f>SUM(G26:G35)</f>
        <v>419317.56999999995</v>
      </c>
      <c r="H36" s="63"/>
      <c r="I36" s="4"/>
      <c r="K36" s="87">
        <f t="shared" si="3"/>
        <v>55515.53</v>
      </c>
      <c r="L36" s="69">
        <f>IF(C36&gt;0,+(E36-C36)/C36,0)</f>
        <v>0.22717517901511466</v>
      </c>
      <c r="M36" s="70"/>
      <c r="N36" s="68">
        <f t="shared" si="5"/>
        <v>174944.34999999995</v>
      </c>
      <c r="O36" s="69">
        <f>IF(C36&gt;0,+(G36-C36)/C36,0)</f>
        <v>0.71589002264650747</v>
      </c>
      <c r="P36" s="70"/>
      <c r="Q36" s="68">
        <f t="shared" si="7"/>
        <v>119428.81999999995</v>
      </c>
      <c r="R36" s="88">
        <f>IF(E36&gt;0,+(G36-E36)/E36,0)</f>
        <v>0.39824374872348478</v>
      </c>
    </row>
    <row r="37" spans="1:19" ht="13.5" thickTop="1">
      <c r="A37" s="1" t="s">
        <v>617</v>
      </c>
      <c r="B37" s="20" t="s">
        <v>2319</v>
      </c>
      <c r="C37" s="75">
        <v>0</v>
      </c>
      <c r="D37" s="1"/>
      <c r="E37" s="75">
        <v>0</v>
      </c>
      <c r="F37" s="1"/>
      <c r="G37" s="75">
        <v>0</v>
      </c>
      <c r="H37" s="63"/>
      <c r="I37" s="4"/>
      <c r="K37" s="86">
        <f t="shared" si="3"/>
        <v>0</v>
      </c>
      <c r="L37" s="79">
        <f>IF(C37&gt;0,+(E37-C37)/C37,0)</f>
        <v>0</v>
      </c>
      <c r="M37" s="77"/>
      <c r="N37" s="67">
        <f t="shared" si="5"/>
        <v>0</v>
      </c>
      <c r="O37" s="79">
        <f>IF(C37&gt;0,+(G37-C37)/C37,0)</f>
        <v>0</v>
      </c>
      <c r="P37" s="77"/>
      <c r="Q37" s="67">
        <f t="shared" si="7"/>
        <v>0</v>
      </c>
      <c r="R37" s="80">
        <f>IF(E37&gt;0,+(G37-E37)/E37,0)</f>
        <v>0</v>
      </c>
    </row>
    <row r="38" spans="1:19" ht="13.5" thickBot="1">
      <c r="A38" s="15" t="s">
        <v>618</v>
      </c>
      <c r="B38" s="16" t="s">
        <v>602</v>
      </c>
      <c r="C38" s="131">
        <f>(C36+C37)</f>
        <v>244373.22</v>
      </c>
      <c r="D38" s="48" t="s">
        <v>596</v>
      </c>
      <c r="E38" s="131">
        <f>(E36+E37)</f>
        <v>299888.75</v>
      </c>
      <c r="F38" s="48" t="s">
        <v>596</v>
      </c>
      <c r="G38" s="131">
        <f>(G36+G37)</f>
        <v>419317.56999999995</v>
      </c>
      <c r="H38" s="63" t="s">
        <v>943</v>
      </c>
      <c r="I38" s="4"/>
      <c r="K38" s="87">
        <f t="shared" si="3"/>
        <v>55515.53</v>
      </c>
      <c r="L38" s="69">
        <f>+(E38-C38)/C38</f>
        <v>0.22717517901511466</v>
      </c>
      <c r="M38" s="70"/>
      <c r="N38" s="68">
        <f t="shared" si="5"/>
        <v>174944.34999999995</v>
      </c>
      <c r="O38" s="69">
        <f>+(G38-C38)/C38</f>
        <v>0.71589002264650747</v>
      </c>
      <c r="P38" s="70"/>
      <c r="Q38" s="68">
        <f t="shared" si="7"/>
        <v>119428.81999999995</v>
      </c>
      <c r="R38" s="88">
        <f>+(G38-E38)/E38</f>
        <v>0.39824374872348478</v>
      </c>
    </row>
    <row r="39" spans="1:19" ht="14.25" thickTop="1" thickBot="1">
      <c r="A39" s="2" t="s">
        <v>619</v>
      </c>
      <c r="B39" s="1"/>
      <c r="C39" s="72"/>
      <c r="D39" s="1"/>
      <c r="E39" s="72"/>
      <c r="F39" s="1"/>
      <c r="G39" s="72"/>
      <c r="H39" s="2"/>
      <c r="I39" s="4"/>
      <c r="K39" s="67"/>
      <c r="L39" s="10"/>
      <c r="M39" s="77"/>
      <c r="N39" s="67"/>
      <c r="O39" s="10"/>
      <c r="P39" s="77"/>
      <c r="Q39" s="67"/>
      <c r="R39" s="10"/>
    </row>
    <row r="40" spans="1:19" ht="13.5" thickBot="1">
      <c r="A40" s="21" t="s">
        <v>620</v>
      </c>
      <c r="B40" s="22"/>
      <c r="C40" s="129">
        <f>C24-C38</f>
        <v>-29498.22</v>
      </c>
      <c r="D40" s="130"/>
      <c r="E40" s="129">
        <f>E24-E38</f>
        <v>-54143.75</v>
      </c>
      <c r="F40" s="130"/>
      <c r="G40" s="129">
        <f>G24-G38</f>
        <v>-156511.54999999993</v>
      </c>
      <c r="H40" s="2" t="s">
        <v>944</v>
      </c>
      <c r="I40" s="4"/>
      <c r="K40" s="177">
        <f>+E40-C40</f>
        <v>-24645.53</v>
      </c>
      <c r="L40" s="178">
        <f>IF(C40&gt;0,+(E40-C40)/C40,0)</f>
        <v>0</v>
      </c>
      <c r="M40" s="179"/>
      <c r="N40" s="180">
        <f>+G40-C40</f>
        <v>-127013.32999999993</v>
      </c>
      <c r="O40" s="178">
        <f>IF(C40&gt;0,+(G40-C40)/C40,0)</f>
        <v>0</v>
      </c>
      <c r="P40" s="179"/>
      <c r="Q40" s="180">
        <f>+G40-E40</f>
        <v>-102367.79999999993</v>
      </c>
      <c r="R40" s="181">
        <f>IF(E40&gt;0,+(G40-E40)/E40,0)</f>
        <v>0</v>
      </c>
    </row>
    <row r="41" spans="1:19" s="59" customFormat="1">
      <c r="A41" s="61"/>
      <c r="B41" s="61"/>
      <c r="C41" s="128"/>
      <c r="D41" s="61"/>
      <c r="E41" s="128"/>
      <c r="F41" s="61"/>
      <c r="G41" s="128"/>
      <c r="H41" s="17"/>
      <c r="I41" s="4"/>
      <c r="K41" s="96"/>
      <c r="L41" s="127"/>
      <c r="M41" s="82"/>
      <c r="N41" s="96"/>
      <c r="O41" s="127"/>
      <c r="P41" s="82"/>
      <c r="Q41" s="96"/>
      <c r="R41" s="127"/>
    </row>
    <row r="42" spans="1:19" s="90" customFormat="1" ht="13.5" thickBot="1">
      <c r="A42" s="132"/>
      <c r="B42" s="132"/>
      <c r="C42" s="132"/>
      <c r="D42" s="132"/>
      <c r="E42" s="132"/>
      <c r="F42" s="132"/>
      <c r="G42" s="132"/>
      <c r="H42" s="132"/>
      <c r="I42" s="133"/>
      <c r="K42" s="134"/>
      <c r="L42" s="135"/>
      <c r="M42" s="135"/>
      <c r="N42" s="134"/>
      <c r="O42" s="135"/>
      <c r="P42" s="135"/>
      <c r="Q42" s="134"/>
      <c r="R42" s="135"/>
      <c r="S42" s="135"/>
    </row>
    <row r="43" spans="1:19">
      <c r="A43" s="2" t="s">
        <v>621</v>
      </c>
      <c r="B43" s="1"/>
      <c r="C43" s="1"/>
      <c r="D43" s="1" t="s">
        <v>622</v>
      </c>
      <c r="F43" s="1"/>
      <c r="G43" s="1"/>
      <c r="H43" s="1"/>
      <c r="I43" s="4"/>
      <c r="K43" s="96"/>
      <c r="L43" s="82"/>
      <c r="M43" s="82"/>
      <c r="N43" s="96"/>
      <c r="O43" s="82"/>
      <c r="P43" s="82"/>
      <c r="Q43" s="96"/>
      <c r="R43" s="82"/>
    </row>
    <row r="44" spans="1:19">
      <c r="C44" s="2539" t="s">
        <v>623</v>
      </c>
      <c r="D44" s="2539"/>
      <c r="F44" s="2539" t="s">
        <v>624</v>
      </c>
      <c r="G44" s="2539"/>
      <c r="K44" s="96"/>
      <c r="L44" s="82"/>
      <c r="M44" s="82"/>
      <c r="N44" s="96"/>
      <c r="O44" s="82"/>
      <c r="P44" s="82"/>
      <c r="Q44" s="96"/>
      <c r="R44" s="82"/>
    </row>
    <row r="45" spans="1:19">
      <c r="A45" s="1" t="s">
        <v>625</v>
      </c>
      <c r="C45" s="1" t="s">
        <v>626</v>
      </c>
      <c r="D45" s="1" t="s">
        <v>627</v>
      </c>
      <c r="F45" s="1" t="s">
        <v>626</v>
      </c>
      <c r="G45" s="1" t="s">
        <v>627</v>
      </c>
      <c r="H45" s="1"/>
      <c r="I45" s="4"/>
      <c r="K45" s="96"/>
      <c r="L45" s="82"/>
      <c r="M45" s="82"/>
      <c r="N45" s="96"/>
      <c r="O45" s="82"/>
      <c r="P45" s="82"/>
      <c r="Q45" s="96"/>
      <c r="R45" s="82"/>
    </row>
    <row r="46" spans="1:19">
      <c r="A46" s="24" t="s">
        <v>628</v>
      </c>
      <c r="C46" s="25"/>
      <c r="D46" s="104">
        <f>(C40*C46)</f>
        <v>0</v>
      </c>
      <c r="F46" s="25"/>
      <c r="G46" s="104">
        <f>(G40*F46)</f>
        <v>0</v>
      </c>
      <c r="H46" s="1"/>
      <c r="I46" s="4"/>
      <c r="K46" s="96"/>
      <c r="L46" s="82"/>
      <c r="M46" s="82"/>
      <c r="N46" s="96"/>
      <c r="O46" s="82"/>
      <c r="P46" s="82"/>
      <c r="Q46" s="96"/>
      <c r="R46" s="82"/>
    </row>
    <row r="47" spans="1:19">
      <c r="A47" s="24" t="s">
        <v>629</v>
      </c>
      <c r="C47" s="25"/>
      <c r="D47" s="104">
        <f>(C40*C47)</f>
        <v>0</v>
      </c>
      <c r="F47" s="25"/>
      <c r="G47" s="104">
        <f>(G40*F47)</f>
        <v>0</v>
      </c>
      <c r="H47" s="1"/>
      <c r="I47" s="4"/>
      <c r="K47" s="96"/>
      <c r="L47" s="82"/>
      <c r="M47" s="82"/>
      <c r="N47" s="96"/>
      <c r="O47" s="82"/>
      <c r="P47" s="82"/>
      <c r="Q47" s="96"/>
      <c r="R47" s="82"/>
    </row>
    <row r="48" spans="1:19">
      <c r="A48" s="24" t="s">
        <v>630</v>
      </c>
      <c r="C48" s="25"/>
      <c r="D48" s="104">
        <f>(C40*C48)</f>
        <v>0</v>
      </c>
      <c r="F48" s="25"/>
      <c r="G48" s="104">
        <f>(G40*F48)</f>
        <v>0</v>
      </c>
      <c r="H48" s="1"/>
      <c r="I48" s="4"/>
      <c r="K48" s="96"/>
      <c r="L48" s="82"/>
      <c r="M48" s="82"/>
      <c r="N48" s="96"/>
      <c r="O48" s="82"/>
      <c r="P48" s="82"/>
      <c r="Q48" s="96"/>
      <c r="R48" s="82"/>
    </row>
    <row r="49" spans="1:18">
      <c r="A49" s="24" t="s">
        <v>631</v>
      </c>
      <c r="C49" s="25"/>
      <c r="D49" s="104">
        <f>(C40*C49)</f>
        <v>0</v>
      </c>
      <c r="F49" s="25"/>
      <c r="G49" s="104">
        <f>(G40*F49)</f>
        <v>0</v>
      </c>
      <c r="H49" s="1"/>
      <c r="I49" s="4"/>
      <c r="K49" s="96"/>
      <c r="L49" s="82"/>
      <c r="M49" s="82"/>
      <c r="N49" s="96"/>
      <c r="O49" s="82"/>
      <c r="P49" s="82"/>
      <c r="Q49" s="96"/>
      <c r="R49" s="82"/>
    </row>
    <row r="50" spans="1:18" ht="13.5" thickBot="1">
      <c r="A50" s="1"/>
      <c r="B50" s="1" t="s">
        <v>632</v>
      </c>
      <c r="C50" s="1"/>
      <c r="D50" s="73">
        <f>SUM(D46:D49)</f>
        <v>0</v>
      </c>
      <c r="E50" s="1" t="s">
        <v>633</v>
      </c>
      <c r="F50" s="1"/>
      <c r="G50" s="73">
        <f>SUM(G46:G49)</f>
        <v>0</v>
      </c>
      <c r="H50" s="1"/>
      <c r="I50" s="4"/>
      <c r="K50" s="96"/>
      <c r="L50" s="82"/>
      <c r="M50" s="82"/>
      <c r="N50" s="96"/>
      <c r="O50" s="82"/>
      <c r="P50" s="82"/>
      <c r="Q50" s="96"/>
      <c r="R50" s="82"/>
    </row>
    <row r="51" spans="1:18" ht="13.5" thickTop="1">
      <c r="A51" s="2" t="s">
        <v>634</v>
      </c>
      <c r="B51" s="1"/>
      <c r="C51" s="1"/>
      <c r="D51" s="1"/>
      <c r="E51" s="1"/>
      <c r="F51" s="1"/>
      <c r="G51" s="1"/>
      <c r="H51" s="1"/>
      <c r="I51" s="4"/>
      <c r="K51" s="96"/>
      <c r="L51" s="82"/>
      <c r="M51" s="82"/>
      <c r="N51" s="96"/>
      <c r="O51" s="82"/>
      <c r="P51" s="82"/>
      <c r="Q51" s="96"/>
      <c r="R51" s="82"/>
    </row>
    <row r="52" spans="1:18">
      <c r="A52" s="1" t="s">
        <v>635</v>
      </c>
      <c r="B52" s="2527"/>
      <c r="C52" s="2528"/>
      <c r="D52" s="2528"/>
      <c r="E52" s="2528"/>
      <c r="F52" s="2528"/>
      <c r="G52" s="2528"/>
      <c r="H52" s="2528"/>
      <c r="I52" s="2529"/>
      <c r="K52" s="96"/>
      <c r="L52" s="82"/>
      <c r="M52" s="82"/>
      <c r="N52" s="96"/>
      <c r="O52" s="82"/>
      <c r="P52" s="82"/>
      <c r="Q52" s="96"/>
      <c r="R52" s="82"/>
    </row>
    <row r="53" spans="1:18">
      <c r="A53" s="1" t="s">
        <v>636</v>
      </c>
      <c r="B53" s="2527"/>
      <c r="C53" s="2528"/>
      <c r="D53" s="2528"/>
      <c r="E53" s="2528"/>
      <c r="F53" s="2528"/>
      <c r="G53" s="2528"/>
      <c r="H53" s="2528"/>
      <c r="I53" s="2529"/>
      <c r="K53" s="96"/>
      <c r="L53" s="82"/>
      <c r="M53" s="82"/>
      <c r="N53" s="96"/>
      <c r="O53" s="82"/>
      <c r="P53" s="82"/>
      <c r="Q53" s="96"/>
      <c r="R53" s="82"/>
    </row>
    <row r="54" spans="1:18">
      <c r="A54" s="1" t="s">
        <v>637</v>
      </c>
      <c r="B54" s="2809"/>
      <c r="C54" s="2810"/>
      <c r="D54" s="2810"/>
      <c r="E54" s="2811"/>
      <c r="F54" s="1" t="s">
        <v>638</v>
      </c>
      <c r="G54" s="2809"/>
      <c r="H54" s="2810"/>
      <c r="I54" s="2811"/>
    </row>
    <row r="55" spans="1:18">
      <c r="A55" s="1" t="s">
        <v>639</v>
      </c>
      <c r="B55" s="1"/>
      <c r="C55" s="1"/>
      <c r="D55" s="26"/>
      <c r="E55" s="26"/>
      <c r="F55" s="1"/>
      <c r="G55" s="7"/>
      <c r="H55" s="1"/>
      <c r="I55" s="4"/>
    </row>
    <row r="56" spans="1:18">
      <c r="A56" s="2" t="s">
        <v>640</v>
      </c>
      <c r="B56" s="1"/>
      <c r="C56" s="1"/>
      <c r="D56" s="1"/>
      <c r="E56" s="7"/>
      <c r="F56" s="1"/>
      <c r="G56" s="7"/>
      <c r="H56" s="1"/>
      <c r="I56" s="4"/>
    </row>
    <row r="57" spans="1:18">
      <c r="A57" s="1" t="s">
        <v>3374</v>
      </c>
      <c r="B57" s="2527"/>
      <c r="C57" s="2528"/>
      <c r="D57" s="2528"/>
      <c r="E57" s="2529"/>
      <c r="F57" s="1" t="s">
        <v>3375</v>
      </c>
      <c r="G57" s="2527"/>
      <c r="H57" s="2528"/>
      <c r="I57" s="2529"/>
    </row>
    <row r="58" spans="1:18">
      <c r="A58" s="1" t="s">
        <v>3376</v>
      </c>
      <c r="B58" s="2527"/>
      <c r="C58" s="2528"/>
      <c r="D58" s="2528"/>
      <c r="E58" s="2528"/>
      <c r="F58" s="2528"/>
      <c r="G58" s="2528"/>
      <c r="H58" s="2528"/>
      <c r="I58" s="2529"/>
    </row>
    <row r="59" spans="1:18">
      <c r="A59" s="2" t="s">
        <v>3377</v>
      </c>
      <c r="B59" s="1"/>
      <c r="C59" s="1"/>
      <c r="D59" s="1"/>
      <c r="E59" s="1"/>
      <c r="F59" s="1"/>
      <c r="G59" s="1"/>
      <c r="H59" s="1"/>
      <c r="I59" s="4"/>
    </row>
    <row r="60" spans="1:18">
      <c r="A60" s="1" t="s">
        <v>3374</v>
      </c>
      <c r="B60" s="2527"/>
      <c r="C60" s="2528"/>
      <c r="D60" s="2528"/>
      <c r="E60" s="2529"/>
      <c r="F60" s="17" t="s">
        <v>3375</v>
      </c>
      <c r="G60" s="2527"/>
      <c r="H60" s="2528"/>
      <c r="I60" s="2529"/>
    </row>
    <row r="61" spans="1:18">
      <c r="A61" s="1" t="s">
        <v>3376</v>
      </c>
      <c r="B61" s="2527"/>
      <c r="C61" s="2528"/>
      <c r="D61" s="2528"/>
      <c r="E61" s="2528"/>
      <c r="F61" s="2528"/>
      <c r="G61" s="2528"/>
      <c r="H61" s="2528"/>
      <c r="I61" s="2529"/>
    </row>
    <row r="62" spans="1:18">
      <c r="A62" s="1" t="s">
        <v>3378</v>
      </c>
      <c r="B62" s="2527"/>
      <c r="C62" s="2528"/>
      <c r="D62" s="2528"/>
      <c r="E62" s="2528"/>
      <c r="F62" s="2528"/>
      <c r="G62" s="2528"/>
      <c r="H62" s="2528"/>
      <c r="I62" s="2529"/>
    </row>
    <row r="63" spans="1:18">
      <c r="A63" s="2" t="s">
        <v>3379</v>
      </c>
      <c r="B63" s="2527"/>
      <c r="C63" s="2528"/>
      <c r="D63" s="2529"/>
      <c r="E63" s="2" t="s">
        <v>3380</v>
      </c>
      <c r="F63" s="1"/>
      <c r="G63" s="2527"/>
      <c r="H63" s="2528"/>
      <c r="I63" s="2529"/>
    </row>
    <row r="64" spans="1:18">
      <c r="A64" s="1"/>
      <c r="B64" s="1"/>
      <c r="C64" s="1"/>
      <c r="D64" s="1" t="s">
        <v>3381</v>
      </c>
      <c r="E64" s="2806"/>
      <c r="F64" s="2807"/>
      <c r="G64" s="1"/>
      <c r="H64" s="1"/>
      <c r="I64" s="4"/>
    </row>
    <row r="65" spans="1:9">
      <c r="A65" s="2532" t="s">
        <v>3382</v>
      </c>
      <c r="B65" s="2532"/>
      <c r="C65" s="2532"/>
      <c r="D65" s="2532"/>
      <c r="E65" s="2532"/>
      <c r="F65" s="2532"/>
      <c r="G65" s="2532"/>
      <c r="H65" s="2532"/>
      <c r="I65" s="2532"/>
    </row>
    <row r="66" spans="1:9">
      <c r="A66" s="2532" t="s">
        <v>3383</v>
      </c>
      <c r="B66" s="2532"/>
      <c r="C66" s="2532"/>
      <c r="D66" s="2532"/>
      <c r="E66" s="2532"/>
      <c r="F66" s="2532"/>
      <c r="G66" s="2532"/>
      <c r="H66" s="2532"/>
      <c r="I66" s="2532"/>
    </row>
    <row r="67" spans="1:9">
      <c r="A67" s="2532" t="s">
        <v>3384</v>
      </c>
      <c r="B67" s="2532"/>
      <c r="C67" s="2532"/>
      <c r="D67" s="2532"/>
      <c r="E67" s="2532"/>
      <c r="F67" s="2532"/>
      <c r="G67" s="2532"/>
      <c r="H67" s="2532"/>
      <c r="I67" s="2532"/>
    </row>
    <row r="68" spans="1:9">
      <c r="A68" s="2808" t="s">
        <v>3385</v>
      </c>
      <c r="B68" s="2808"/>
      <c r="C68" s="2808"/>
      <c r="D68" s="2808"/>
      <c r="E68" s="2808"/>
      <c r="F68" s="2808"/>
      <c r="G68" s="2808"/>
      <c r="H68" s="2808"/>
      <c r="I68" s="2808"/>
    </row>
  </sheetData>
  <mergeCells count="30">
    <mergeCell ref="C1:E1"/>
    <mergeCell ref="A3:I3"/>
    <mergeCell ref="B4:I4"/>
    <mergeCell ref="B5:I5"/>
    <mergeCell ref="B6:C6"/>
    <mergeCell ref="E6:I6"/>
    <mergeCell ref="K7:R7"/>
    <mergeCell ref="F8:G8"/>
    <mergeCell ref="H8:I8"/>
    <mergeCell ref="B13:C13"/>
    <mergeCell ref="C44:D44"/>
    <mergeCell ref="F44:G44"/>
    <mergeCell ref="B63:D63"/>
    <mergeCell ref="G63:I63"/>
    <mergeCell ref="B52:I52"/>
    <mergeCell ref="B53:I53"/>
    <mergeCell ref="B54:E54"/>
    <mergeCell ref="G54:I54"/>
    <mergeCell ref="B57:E57"/>
    <mergeCell ref="G57:I57"/>
    <mergeCell ref="B58:I58"/>
    <mergeCell ref="B60:E60"/>
    <mergeCell ref="G60:I60"/>
    <mergeCell ref="B61:I61"/>
    <mergeCell ref="B62:I62"/>
    <mergeCell ref="E64:F64"/>
    <mergeCell ref="A65:I65"/>
    <mergeCell ref="A66:I66"/>
    <mergeCell ref="A67:I67"/>
    <mergeCell ref="A68:I68"/>
  </mergeCells>
  <phoneticPr fontId="0" type="noConversion"/>
  <pageMargins left="0.75" right="0.75" top="1" bottom="1" header="0.5" footer="0.5"/>
  <headerFooter alignWithMargins="0"/>
  <legacyDrawing r:id="rId1"/>
</worksheet>
</file>

<file path=xl/worksheets/sheet23.xml><?xml version="1.0" encoding="utf-8"?>
<worksheet xmlns="http://schemas.openxmlformats.org/spreadsheetml/2006/main" xmlns:r="http://schemas.openxmlformats.org/officeDocument/2006/relationships">
  <sheetPr codeName="Sheet15">
    <pageSetUpPr fitToPage="1"/>
  </sheetPr>
  <dimension ref="A1:X66"/>
  <sheetViews>
    <sheetView workbookViewId="0">
      <selection activeCell="G32" sqref="G32"/>
    </sheetView>
  </sheetViews>
  <sheetFormatPr defaultColWidth="9.140625" defaultRowHeight="12.75"/>
  <cols>
    <col min="1" max="1" width="19.28515625" customWidth="1"/>
    <col min="2" max="2" width="8.7109375" customWidth="1"/>
    <col min="3" max="3" width="6.28515625" customWidth="1"/>
    <col min="4" max="4" width="9" customWidth="1"/>
    <col min="5" max="5" width="3.42578125" customWidth="1"/>
    <col min="6" max="6" width="10.42578125" style="189" customWidth="1"/>
    <col min="7" max="7" width="6.28515625" customWidth="1"/>
    <col min="8" max="8" width="9.140625" customWidth="1"/>
    <col min="9" max="9" width="3.42578125" customWidth="1"/>
    <col min="10" max="10" width="9.140625" style="189" customWidth="1"/>
    <col min="11" max="11" width="6.28515625" customWidth="1"/>
    <col min="12" max="12" width="9.140625" customWidth="1"/>
    <col min="13" max="13" width="3.42578125" customWidth="1"/>
    <col min="14" max="14" width="9.140625" style="189" customWidth="1"/>
    <col min="15" max="18" width="9.140625" customWidth="1"/>
    <col min="19" max="19" width="2.85546875" customWidth="1"/>
    <col min="20" max="21" width="9.140625" customWidth="1"/>
    <col min="22" max="22" width="3" customWidth="1"/>
  </cols>
  <sheetData>
    <row r="1" spans="1:24">
      <c r="A1" s="2590" t="s">
        <v>3386</v>
      </c>
      <c r="B1" s="2590"/>
      <c r="C1" s="2590"/>
      <c r="D1" s="2590"/>
      <c r="E1" s="2590"/>
      <c r="F1" s="2590"/>
      <c r="G1" s="2590"/>
      <c r="H1" s="2590"/>
      <c r="I1" s="2590"/>
      <c r="J1" s="2590"/>
      <c r="K1" s="2590"/>
      <c r="L1" s="2590"/>
      <c r="M1" s="2590"/>
      <c r="N1" s="2590"/>
    </row>
    <row r="2" spans="1:24">
      <c r="A2" s="2590" t="s">
        <v>3387</v>
      </c>
      <c r="B2" s="2590"/>
      <c r="C2" s="2590"/>
      <c r="D2" s="2590"/>
      <c r="E2" s="2590"/>
      <c r="F2" s="2590"/>
      <c r="G2" s="2590"/>
      <c r="H2" s="2590"/>
      <c r="I2" s="2590"/>
      <c r="J2" s="2590"/>
      <c r="K2" s="2590"/>
      <c r="L2" s="2590"/>
      <c r="M2" s="2590"/>
      <c r="N2" s="2590"/>
    </row>
    <row r="3" spans="1:24">
      <c r="A3" s="2542" t="s">
        <v>2322</v>
      </c>
      <c r="B3" s="2542"/>
      <c r="C3" s="2542"/>
      <c r="D3" s="2542"/>
      <c r="E3" s="2542"/>
      <c r="F3" s="2542"/>
      <c r="G3" s="2542"/>
      <c r="H3" s="2542"/>
      <c r="I3" s="2542"/>
      <c r="J3" s="2542"/>
      <c r="K3" s="2542"/>
      <c r="L3" s="2542"/>
      <c r="M3" s="2542"/>
      <c r="N3" s="2542"/>
    </row>
    <row r="4" spans="1:24">
      <c r="A4" s="1" t="s">
        <v>3388</v>
      </c>
      <c r="B4" s="1"/>
      <c r="C4" s="1"/>
      <c r="D4" s="1"/>
      <c r="E4" s="1"/>
      <c r="F4" s="72"/>
      <c r="G4" s="1"/>
      <c r="H4" s="1"/>
      <c r="I4" s="4"/>
      <c r="J4" s="188"/>
      <c r="K4" s="28"/>
      <c r="L4" s="28"/>
      <c r="M4" s="28"/>
      <c r="N4" s="188"/>
    </row>
    <row r="5" spans="1:24">
      <c r="A5" s="1" t="s">
        <v>3389</v>
      </c>
      <c r="B5" s="1"/>
      <c r="C5" s="1"/>
      <c r="D5" s="1"/>
      <c r="E5" s="1"/>
      <c r="F5" s="72"/>
      <c r="G5" s="1"/>
      <c r="H5" s="1"/>
      <c r="I5" s="4"/>
      <c r="J5" s="188"/>
      <c r="K5" s="28"/>
      <c r="L5" s="28"/>
      <c r="M5" s="28"/>
      <c r="N5" s="188"/>
    </row>
    <row r="6" spans="1:24">
      <c r="A6" s="1" t="s">
        <v>3390</v>
      </c>
      <c r="B6" s="1"/>
      <c r="C6" s="1"/>
      <c r="D6" s="1"/>
      <c r="E6" s="1"/>
      <c r="F6" s="72"/>
      <c r="G6" s="1"/>
      <c r="H6" s="1"/>
      <c r="I6" s="4"/>
      <c r="J6" s="188"/>
      <c r="K6" s="28"/>
      <c r="L6" s="28"/>
      <c r="M6" s="28"/>
      <c r="N6" s="188"/>
    </row>
    <row r="7" spans="1:24">
      <c r="A7" s="1" t="s">
        <v>3391</v>
      </c>
      <c r="B7" s="1" t="s">
        <v>3392</v>
      </c>
      <c r="C7" s="1"/>
      <c r="D7" s="1"/>
      <c r="E7" s="1"/>
      <c r="F7" s="72"/>
      <c r="G7" s="1"/>
      <c r="H7" s="1"/>
      <c r="I7" s="4"/>
      <c r="J7" s="188"/>
      <c r="K7" s="28"/>
      <c r="L7" s="28"/>
      <c r="M7" s="28"/>
      <c r="N7" s="188"/>
    </row>
    <row r="8" spans="1:24">
      <c r="A8" s="1" t="s">
        <v>3393</v>
      </c>
      <c r="B8" s="2527" t="s">
        <v>2324</v>
      </c>
      <c r="C8" s="2528"/>
      <c r="D8" s="2528"/>
      <c r="E8" s="2528"/>
      <c r="F8" s="2528"/>
      <c r="G8" s="2528"/>
      <c r="H8" s="2528"/>
      <c r="I8" s="2528"/>
      <c r="J8" s="2528"/>
      <c r="K8" s="2528"/>
      <c r="L8" s="2528"/>
      <c r="M8" s="2528"/>
      <c r="N8" s="2529"/>
      <c r="Q8" s="2538" t="s">
        <v>945</v>
      </c>
      <c r="R8" s="2539"/>
      <c r="S8" s="2539"/>
      <c r="T8" s="2539"/>
      <c r="U8" s="2539"/>
      <c r="V8" s="2539"/>
      <c r="W8" s="2539"/>
      <c r="X8" s="2539"/>
    </row>
    <row r="9" spans="1:24" ht="13.5" thickBot="1">
      <c r="A9" s="2818">
        <v>0</v>
      </c>
      <c r="B9" s="2818"/>
      <c r="C9" s="2818"/>
      <c r="D9" s="2818"/>
      <c r="E9" s="2819"/>
      <c r="F9" s="140" t="s">
        <v>3394</v>
      </c>
      <c r="G9" s="2806">
        <v>39269</v>
      </c>
      <c r="H9" s="2820"/>
      <c r="I9" s="2820"/>
      <c r="J9" s="2820"/>
      <c r="K9" s="2820"/>
      <c r="L9" s="2820"/>
      <c r="M9" s="2820"/>
      <c r="N9" s="2807"/>
      <c r="Q9" s="10"/>
      <c r="R9" s="10"/>
      <c r="S9" s="10"/>
      <c r="T9" s="10"/>
      <c r="U9" s="10"/>
      <c r="V9" s="10"/>
      <c r="W9" s="10"/>
      <c r="X9" s="10"/>
    </row>
    <row r="10" spans="1:24" ht="26.25" thickBot="1">
      <c r="A10" s="1"/>
      <c r="B10" s="1"/>
      <c r="Q10" s="169" t="s">
        <v>4279</v>
      </c>
      <c r="R10" s="170" t="s">
        <v>4281</v>
      </c>
      <c r="S10" s="170"/>
      <c r="T10" s="171" t="s">
        <v>4279</v>
      </c>
      <c r="U10" s="170" t="s">
        <v>4281</v>
      </c>
      <c r="V10" s="170"/>
      <c r="W10" s="171" t="s">
        <v>4279</v>
      </c>
      <c r="X10" s="172" t="s">
        <v>4281</v>
      </c>
    </row>
    <row r="11" spans="1:24" ht="39.75" customHeight="1" thickBot="1">
      <c r="A11" s="1"/>
      <c r="B11" s="1"/>
      <c r="C11" s="2821" t="s">
        <v>3395</v>
      </c>
      <c r="D11" s="2821"/>
      <c r="E11" s="2821"/>
      <c r="F11" s="2821"/>
      <c r="G11" s="2821"/>
      <c r="H11" s="2821"/>
      <c r="I11" s="2821"/>
      <c r="J11" s="2821"/>
      <c r="K11" s="2821"/>
      <c r="L11" s="2821"/>
      <c r="M11" s="2821"/>
      <c r="N11" s="2821"/>
      <c r="Q11" s="165" t="s">
        <v>4280</v>
      </c>
      <c r="R11" s="166" t="s">
        <v>4280</v>
      </c>
      <c r="S11" s="122"/>
      <c r="T11" s="167" t="s">
        <v>4282</v>
      </c>
      <c r="U11" s="166" t="s">
        <v>4282</v>
      </c>
      <c r="V11" s="122"/>
      <c r="W11" s="167" t="s">
        <v>4283</v>
      </c>
      <c r="X11" s="168" t="s">
        <v>4283</v>
      </c>
    </row>
    <row r="12" spans="1:24">
      <c r="A12" s="1"/>
      <c r="B12" s="1"/>
      <c r="C12" s="2822" t="s">
        <v>3396</v>
      </c>
      <c r="D12" s="2823"/>
      <c r="E12" s="2823"/>
      <c r="F12" s="2824"/>
      <c r="G12" s="2825" t="s">
        <v>3397</v>
      </c>
      <c r="H12" s="2826"/>
      <c r="I12" s="2826"/>
      <c r="J12" s="2827"/>
      <c r="K12" s="2828" t="s">
        <v>3398</v>
      </c>
      <c r="L12" s="2829"/>
      <c r="M12" s="2829"/>
      <c r="N12" s="2830"/>
      <c r="Q12" s="76"/>
      <c r="R12" s="10"/>
      <c r="S12" s="77"/>
      <c r="T12" s="10"/>
      <c r="U12" s="10"/>
      <c r="V12" s="77"/>
      <c r="W12" s="10"/>
      <c r="X12" s="78"/>
    </row>
    <row r="13" spans="1:24">
      <c r="A13" s="2" t="s">
        <v>3399</v>
      </c>
      <c r="B13" s="1"/>
      <c r="C13" s="29" t="s">
        <v>3400</v>
      </c>
      <c r="D13" s="2" t="s">
        <v>3401</v>
      </c>
      <c r="E13" s="30" t="s">
        <v>3402</v>
      </c>
      <c r="F13" s="141" t="s">
        <v>3403</v>
      </c>
      <c r="G13" s="29" t="s">
        <v>3400</v>
      </c>
      <c r="H13" s="2" t="s">
        <v>3404</v>
      </c>
      <c r="I13" s="30" t="s">
        <v>3402</v>
      </c>
      <c r="J13" s="141" t="s">
        <v>3405</v>
      </c>
      <c r="K13" s="29" t="s">
        <v>3400</v>
      </c>
      <c r="L13" s="2" t="s">
        <v>3404</v>
      </c>
      <c r="M13" s="30" t="s">
        <v>3402</v>
      </c>
      <c r="N13" s="141" t="s">
        <v>3406</v>
      </c>
      <c r="Q13" s="76"/>
      <c r="R13" s="10"/>
      <c r="S13" s="77"/>
      <c r="T13" s="10"/>
      <c r="U13" s="10"/>
      <c r="V13" s="77"/>
      <c r="W13" s="10"/>
      <c r="X13" s="78"/>
    </row>
    <row r="14" spans="1:24">
      <c r="A14" s="1"/>
      <c r="B14" s="1"/>
      <c r="C14" s="31"/>
      <c r="D14" s="1"/>
      <c r="E14" s="1"/>
      <c r="F14" s="142"/>
      <c r="G14" s="1"/>
      <c r="H14" s="1"/>
      <c r="I14" s="1"/>
      <c r="J14" s="141" t="s">
        <v>3407</v>
      </c>
      <c r="K14" s="1"/>
      <c r="L14" s="1"/>
      <c r="M14" s="1"/>
      <c r="N14" s="141" t="s">
        <v>3407</v>
      </c>
      <c r="Q14" s="76"/>
      <c r="R14" s="10"/>
      <c r="S14" s="77"/>
      <c r="T14" s="10"/>
      <c r="U14" s="10"/>
      <c r="V14" s="77"/>
      <c r="W14" s="10"/>
      <c r="X14" s="78"/>
    </row>
    <row r="15" spans="1:24">
      <c r="A15" s="1" t="s">
        <v>3408</v>
      </c>
      <c r="B15" s="1"/>
      <c r="C15" s="32">
        <v>118</v>
      </c>
      <c r="D15" s="202">
        <f>+F15/C15</f>
        <v>385</v>
      </c>
      <c r="E15" s="30" t="s">
        <v>3402</v>
      </c>
      <c r="F15" s="143">
        <v>45430</v>
      </c>
      <c r="G15" s="32">
        <v>10</v>
      </c>
      <c r="H15" s="33">
        <v>1000</v>
      </c>
      <c r="I15" s="30" t="s">
        <v>3402</v>
      </c>
      <c r="J15" s="153">
        <f t="shared" ref="J15:J23" si="0">G15*H15</f>
        <v>10000</v>
      </c>
      <c r="K15" s="32">
        <v>10</v>
      </c>
      <c r="L15" s="33">
        <v>2000</v>
      </c>
      <c r="M15" s="30" t="s">
        <v>3402</v>
      </c>
      <c r="N15" s="157">
        <f t="shared" ref="N15:N23" si="1">K15*L15</f>
        <v>20000</v>
      </c>
      <c r="Q15" s="190">
        <f t="shared" ref="Q15:Q24" si="2">+J15-F15</f>
        <v>-35430</v>
      </c>
      <c r="R15" s="191">
        <f t="shared" ref="R15:R24" si="3">IF(F15&gt;0,+(J15-F15)/F15,0)</f>
        <v>-0.77988113581333918</v>
      </c>
      <c r="S15" s="77"/>
      <c r="T15" s="192">
        <f t="shared" ref="T15:T24" si="4">+N15-F15</f>
        <v>-25430</v>
      </c>
      <c r="U15" s="191">
        <f t="shared" ref="U15:U24" si="5">IF(F15&gt;0,+(N15-F15)/F15,0)</f>
        <v>-0.55976227162667835</v>
      </c>
      <c r="V15" s="77"/>
      <c r="W15" s="192">
        <f t="shared" ref="W15:W24" si="6">+N15-J15</f>
        <v>10000</v>
      </c>
      <c r="X15" s="193">
        <f t="shared" ref="X15:X24" si="7">IF(J15&gt;0,+(N15-J15)/J15,0)</f>
        <v>1</v>
      </c>
    </row>
    <row r="16" spans="1:24">
      <c r="A16" s="1" t="s">
        <v>3409</v>
      </c>
      <c r="B16" s="1"/>
      <c r="C16" s="34">
        <v>146</v>
      </c>
      <c r="D16" s="202">
        <f>+F16/C16</f>
        <v>465</v>
      </c>
      <c r="E16" s="30" t="s">
        <v>3402</v>
      </c>
      <c r="F16" s="143">
        <v>67890</v>
      </c>
      <c r="G16" s="34">
        <v>10</v>
      </c>
      <c r="H16" s="33">
        <v>500</v>
      </c>
      <c r="I16" s="30" t="s">
        <v>3402</v>
      </c>
      <c r="J16" s="153">
        <f t="shared" si="0"/>
        <v>5000</v>
      </c>
      <c r="K16" s="34">
        <v>10</v>
      </c>
      <c r="L16" s="33">
        <v>500</v>
      </c>
      <c r="M16" s="30" t="s">
        <v>3402</v>
      </c>
      <c r="N16" s="157">
        <f t="shared" si="1"/>
        <v>5000</v>
      </c>
      <c r="Q16" s="190">
        <f t="shared" si="2"/>
        <v>-62890</v>
      </c>
      <c r="R16" s="191">
        <f t="shared" si="3"/>
        <v>-0.92635145087641768</v>
      </c>
      <c r="S16" s="77"/>
      <c r="T16" s="192">
        <f t="shared" si="4"/>
        <v>-62890</v>
      </c>
      <c r="U16" s="191">
        <f t="shared" si="5"/>
        <v>-0.92635145087641768</v>
      </c>
      <c r="V16" s="77"/>
      <c r="W16" s="192">
        <f t="shared" si="6"/>
        <v>0</v>
      </c>
      <c r="X16" s="193">
        <f t="shared" si="7"/>
        <v>0</v>
      </c>
    </row>
    <row r="17" spans="1:24">
      <c r="A17" s="1" t="s">
        <v>3410</v>
      </c>
      <c r="B17" s="1"/>
      <c r="C17" s="34">
        <v>150</v>
      </c>
      <c r="D17" s="202">
        <f>+F17/C17</f>
        <v>375</v>
      </c>
      <c r="E17" s="30" t="s">
        <v>3402</v>
      </c>
      <c r="F17" s="143">
        <v>56250</v>
      </c>
      <c r="G17" s="34">
        <v>10</v>
      </c>
      <c r="H17" s="33">
        <v>100</v>
      </c>
      <c r="I17" s="30" t="s">
        <v>3402</v>
      </c>
      <c r="J17" s="153">
        <f t="shared" si="0"/>
        <v>1000</v>
      </c>
      <c r="K17" s="34">
        <v>10</v>
      </c>
      <c r="L17" s="33">
        <v>100</v>
      </c>
      <c r="M17" s="30" t="s">
        <v>3402</v>
      </c>
      <c r="N17" s="157">
        <f t="shared" si="1"/>
        <v>1000</v>
      </c>
      <c r="Q17" s="190">
        <f t="shared" si="2"/>
        <v>-55250</v>
      </c>
      <c r="R17" s="191">
        <f t="shared" si="3"/>
        <v>-0.98222222222222222</v>
      </c>
      <c r="S17" s="77"/>
      <c r="T17" s="192">
        <f t="shared" si="4"/>
        <v>-55250</v>
      </c>
      <c r="U17" s="191">
        <f t="shared" si="5"/>
        <v>-0.98222222222222222</v>
      </c>
      <c r="V17" s="77"/>
      <c r="W17" s="192">
        <f t="shared" si="6"/>
        <v>0</v>
      </c>
      <c r="X17" s="193">
        <f t="shared" si="7"/>
        <v>0</v>
      </c>
    </row>
    <row r="18" spans="1:24">
      <c r="A18" s="1" t="s">
        <v>3411</v>
      </c>
      <c r="B18" s="1"/>
      <c r="C18" s="35">
        <v>41</v>
      </c>
      <c r="D18" s="202">
        <f t="shared" ref="D18:D23" si="8">+F18/C18</f>
        <v>435</v>
      </c>
      <c r="E18" s="30" t="s">
        <v>3402</v>
      </c>
      <c r="F18" s="143">
        <v>17835</v>
      </c>
      <c r="G18" s="35">
        <v>10</v>
      </c>
      <c r="H18" s="33">
        <v>100</v>
      </c>
      <c r="I18" s="30" t="s">
        <v>3402</v>
      </c>
      <c r="J18" s="153">
        <f t="shared" si="0"/>
        <v>1000</v>
      </c>
      <c r="K18" s="35">
        <v>10</v>
      </c>
      <c r="L18" s="33">
        <v>100</v>
      </c>
      <c r="M18" s="30" t="s">
        <v>3402</v>
      </c>
      <c r="N18" s="157">
        <f t="shared" si="1"/>
        <v>1000</v>
      </c>
      <c r="Q18" s="190">
        <f t="shared" si="2"/>
        <v>-16835</v>
      </c>
      <c r="R18" s="191">
        <f t="shared" si="3"/>
        <v>-0.9439304737874965</v>
      </c>
      <c r="S18" s="77"/>
      <c r="T18" s="192">
        <f t="shared" si="4"/>
        <v>-16835</v>
      </c>
      <c r="U18" s="191">
        <f t="shared" si="5"/>
        <v>-0.9439304737874965</v>
      </c>
      <c r="V18" s="77"/>
      <c r="W18" s="192">
        <f t="shared" si="6"/>
        <v>0</v>
      </c>
      <c r="X18" s="193">
        <f t="shared" si="7"/>
        <v>0</v>
      </c>
    </row>
    <row r="19" spans="1:24">
      <c r="A19" s="1" t="s">
        <v>3412</v>
      </c>
      <c r="B19" s="1"/>
      <c r="C19" s="34">
        <v>70</v>
      </c>
      <c r="D19" s="202">
        <f t="shared" si="8"/>
        <v>515</v>
      </c>
      <c r="E19" s="30" t="s">
        <v>3402</v>
      </c>
      <c r="F19" s="143">
        <v>36050</v>
      </c>
      <c r="G19" s="34">
        <v>10</v>
      </c>
      <c r="H19" s="33">
        <v>500</v>
      </c>
      <c r="I19" s="30" t="s">
        <v>3402</v>
      </c>
      <c r="J19" s="153">
        <f t="shared" si="0"/>
        <v>5000</v>
      </c>
      <c r="K19" s="34">
        <v>10</v>
      </c>
      <c r="L19" s="33">
        <v>500</v>
      </c>
      <c r="M19" s="30" t="s">
        <v>3402</v>
      </c>
      <c r="N19" s="157">
        <f t="shared" si="1"/>
        <v>5000</v>
      </c>
      <c r="Q19" s="190">
        <f t="shared" si="2"/>
        <v>-31050</v>
      </c>
      <c r="R19" s="191">
        <f t="shared" si="3"/>
        <v>-0.86130374479889038</v>
      </c>
      <c r="S19" s="77"/>
      <c r="T19" s="192">
        <f t="shared" si="4"/>
        <v>-31050</v>
      </c>
      <c r="U19" s="191">
        <f t="shared" si="5"/>
        <v>-0.86130374479889038</v>
      </c>
      <c r="V19" s="77"/>
      <c r="W19" s="192">
        <f t="shared" si="6"/>
        <v>0</v>
      </c>
      <c r="X19" s="193">
        <f t="shared" si="7"/>
        <v>0</v>
      </c>
    </row>
    <row r="20" spans="1:24">
      <c r="A20" s="1" t="s">
        <v>3413</v>
      </c>
      <c r="B20" s="1"/>
      <c r="C20" s="34">
        <v>0</v>
      </c>
      <c r="D20" s="202" t="e">
        <f t="shared" si="8"/>
        <v>#DIV/0!</v>
      </c>
      <c r="E20" s="30" t="s">
        <v>3402</v>
      </c>
      <c r="F20" s="143">
        <v>0</v>
      </c>
      <c r="G20" s="34">
        <v>10</v>
      </c>
      <c r="H20" s="33">
        <v>100</v>
      </c>
      <c r="I20" s="30" t="s">
        <v>3402</v>
      </c>
      <c r="J20" s="153">
        <f t="shared" si="0"/>
        <v>1000</v>
      </c>
      <c r="K20" s="34">
        <v>10</v>
      </c>
      <c r="L20" s="33">
        <v>100</v>
      </c>
      <c r="M20" s="30" t="s">
        <v>3402</v>
      </c>
      <c r="N20" s="157">
        <f t="shared" si="1"/>
        <v>1000</v>
      </c>
      <c r="Q20" s="190">
        <f t="shared" si="2"/>
        <v>1000</v>
      </c>
      <c r="R20" s="191">
        <f t="shared" si="3"/>
        <v>0</v>
      </c>
      <c r="S20" s="77"/>
      <c r="T20" s="192">
        <f t="shared" si="4"/>
        <v>1000</v>
      </c>
      <c r="U20" s="191">
        <f t="shared" si="5"/>
        <v>0</v>
      </c>
      <c r="V20" s="77"/>
      <c r="W20" s="192">
        <f t="shared" si="6"/>
        <v>0</v>
      </c>
      <c r="X20" s="193">
        <f t="shared" si="7"/>
        <v>0</v>
      </c>
    </row>
    <row r="21" spans="1:24">
      <c r="A21" s="1" t="s">
        <v>3414</v>
      </c>
      <c r="B21" s="1"/>
      <c r="C21" s="34">
        <v>0</v>
      </c>
      <c r="D21" s="202" t="e">
        <f t="shared" si="8"/>
        <v>#DIV/0!</v>
      </c>
      <c r="E21" s="30" t="s">
        <v>3402</v>
      </c>
      <c r="F21" s="143">
        <v>145195</v>
      </c>
      <c r="G21" s="34">
        <v>10</v>
      </c>
      <c r="H21" s="33">
        <v>500</v>
      </c>
      <c r="I21" s="30" t="s">
        <v>3402</v>
      </c>
      <c r="J21" s="153">
        <f t="shared" si="0"/>
        <v>5000</v>
      </c>
      <c r="K21" s="34">
        <v>10</v>
      </c>
      <c r="L21" s="33">
        <v>500</v>
      </c>
      <c r="M21" s="30" t="s">
        <v>3402</v>
      </c>
      <c r="N21" s="157">
        <f t="shared" si="1"/>
        <v>5000</v>
      </c>
      <c r="Q21" s="190">
        <f t="shared" si="2"/>
        <v>-140195</v>
      </c>
      <c r="R21" s="191">
        <f t="shared" si="3"/>
        <v>-0.96556355246392778</v>
      </c>
      <c r="S21" s="77"/>
      <c r="T21" s="192">
        <f t="shared" si="4"/>
        <v>-140195</v>
      </c>
      <c r="U21" s="191">
        <f t="shared" si="5"/>
        <v>-0.96556355246392778</v>
      </c>
      <c r="V21" s="77"/>
      <c r="W21" s="192">
        <f t="shared" si="6"/>
        <v>0</v>
      </c>
      <c r="X21" s="193">
        <f t="shared" si="7"/>
        <v>0</v>
      </c>
    </row>
    <row r="22" spans="1:24">
      <c r="A22" s="1" t="s">
        <v>3415</v>
      </c>
      <c r="B22" s="1"/>
      <c r="C22" s="34">
        <v>0</v>
      </c>
      <c r="D22" s="202" t="e">
        <f t="shared" si="8"/>
        <v>#DIV/0!</v>
      </c>
      <c r="E22" s="30" t="s">
        <v>3402</v>
      </c>
      <c r="F22" s="143">
        <v>0</v>
      </c>
      <c r="G22" s="34">
        <v>10</v>
      </c>
      <c r="H22" s="33">
        <v>200</v>
      </c>
      <c r="I22" s="30" t="s">
        <v>3402</v>
      </c>
      <c r="J22" s="153">
        <f t="shared" si="0"/>
        <v>2000</v>
      </c>
      <c r="K22" s="34">
        <v>10</v>
      </c>
      <c r="L22" s="33">
        <v>200</v>
      </c>
      <c r="M22" s="30" t="s">
        <v>3402</v>
      </c>
      <c r="N22" s="157">
        <f t="shared" si="1"/>
        <v>2000</v>
      </c>
      <c r="Q22" s="190">
        <f t="shared" si="2"/>
        <v>2000</v>
      </c>
      <c r="R22" s="191">
        <f t="shared" si="3"/>
        <v>0</v>
      </c>
      <c r="S22" s="77"/>
      <c r="T22" s="192">
        <f t="shared" si="4"/>
        <v>2000</v>
      </c>
      <c r="U22" s="191">
        <f t="shared" si="5"/>
        <v>0</v>
      </c>
      <c r="V22" s="77"/>
      <c r="W22" s="192">
        <f t="shared" si="6"/>
        <v>0</v>
      </c>
      <c r="X22" s="193">
        <f t="shared" si="7"/>
        <v>0</v>
      </c>
    </row>
    <row r="23" spans="1:24">
      <c r="A23" s="1" t="s">
        <v>3416</v>
      </c>
      <c r="B23" s="1"/>
      <c r="C23" s="36">
        <v>61</v>
      </c>
      <c r="D23" s="202">
        <f t="shared" si="8"/>
        <v>125</v>
      </c>
      <c r="E23" s="30" t="s">
        <v>3402</v>
      </c>
      <c r="F23" s="143">
        <v>7625</v>
      </c>
      <c r="G23" s="36">
        <v>10</v>
      </c>
      <c r="H23" s="33">
        <v>100</v>
      </c>
      <c r="I23" s="30" t="s">
        <v>3402</v>
      </c>
      <c r="J23" s="153">
        <f t="shared" si="0"/>
        <v>1000</v>
      </c>
      <c r="K23" s="36">
        <v>10</v>
      </c>
      <c r="L23" s="33">
        <v>100</v>
      </c>
      <c r="M23" s="30" t="s">
        <v>3402</v>
      </c>
      <c r="N23" s="157">
        <f t="shared" si="1"/>
        <v>1000</v>
      </c>
      <c r="Q23" s="190">
        <f t="shared" si="2"/>
        <v>-6625</v>
      </c>
      <c r="R23" s="191">
        <f t="shared" si="3"/>
        <v>-0.86885245901639341</v>
      </c>
      <c r="S23" s="77"/>
      <c r="T23" s="192">
        <f t="shared" si="4"/>
        <v>-6625</v>
      </c>
      <c r="U23" s="191">
        <f t="shared" si="5"/>
        <v>-0.86885245901639341</v>
      </c>
      <c r="V23" s="77"/>
      <c r="W23" s="192">
        <f t="shared" si="6"/>
        <v>0</v>
      </c>
      <c r="X23" s="193">
        <f t="shared" si="7"/>
        <v>0</v>
      </c>
    </row>
    <row r="24" spans="1:24" ht="13.5" thickBot="1">
      <c r="A24" s="15" t="s">
        <v>2319</v>
      </c>
      <c r="B24" s="15"/>
      <c r="C24" s="38" t="s">
        <v>2319</v>
      </c>
      <c r="D24" s="39" t="s">
        <v>3417</v>
      </c>
      <c r="E24" s="40" t="s">
        <v>2319</v>
      </c>
      <c r="F24" s="144">
        <f>SUM(F15:F23)</f>
        <v>376275</v>
      </c>
      <c r="G24" s="38" t="s">
        <v>2319</v>
      </c>
      <c r="H24" s="39" t="s">
        <v>3417</v>
      </c>
      <c r="I24" s="39"/>
      <c r="J24" s="154">
        <f>SUM(J15:J23)</f>
        <v>31000</v>
      </c>
      <c r="K24" s="40" t="s">
        <v>2319</v>
      </c>
      <c r="L24" s="39" t="s">
        <v>3417</v>
      </c>
      <c r="M24" s="39"/>
      <c r="N24" s="154">
        <f>SUM(N15:N23)</f>
        <v>41000</v>
      </c>
      <c r="Q24" s="194">
        <f t="shared" si="2"/>
        <v>-345275</v>
      </c>
      <c r="R24" s="195">
        <f t="shared" si="3"/>
        <v>-0.91761344761145436</v>
      </c>
      <c r="S24" s="70"/>
      <c r="T24" s="196">
        <f t="shared" si="4"/>
        <v>-335275</v>
      </c>
      <c r="U24" s="195">
        <f t="shared" si="5"/>
        <v>-0.8910371403893429</v>
      </c>
      <c r="V24" s="70"/>
      <c r="W24" s="196">
        <f t="shared" si="6"/>
        <v>10000</v>
      </c>
      <c r="X24" s="197">
        <f t="shared" si="7"/>
        <v>0.32258064516129031</v>
      </c>
    </row>
    <row r="25" spans="1:24" ht="13.5" thickTop="1">
      <c r="A25" s="1"/>
      <c r="B25" s="1"/>
      <c r="C25" s="1"/>
      <c r="D25" s="1"/>
      <c r="E25" s="1"/>
      <c r="F25" s="72"/>
      <c r="G25" s="1"/>
      <c r="H25" s="1"/>
      <c r="I25" s="4"/>
      <c r="J25" s="188"/>
      <c r="K25" s="28"/>
      <c r="L25" s="28"/>
      <c r="M25" s="28"/>
      <c r="N25" s="188"/>
      <c r="Q25" s="76"/>
      <c r="R25" s="10"/>
      <c r="S25" s="77"/>
      <c r="T25" s="10"/>
      <c r="U25" s="10"/>
      <c r="V25" s="77"/>
      <c r="W25" s="10"/>
      <c r="X25" s="78"/>
    </row>
    <row r="26" spans="1:24">
      <c r="A26" s="2"/>
      <c r="B26" s="1"/>
      <c r="C26" s="1"/>
      <c r="D26" s="1"/>
      <c r="E26" s="1"/>
      <c r="F26" s="72"/>
      <c r="G26" s="1"/>
      <c r="H26" s="1"/>
      <c r="I26" s="4"/>
      <c r="J26" s="188"/>
      <c r="K26" s="28"/>
      <c r="L26" s="28"/>
      <c r="M26" s="28"/>
      <c r="N26" s="188"/>
      <c r="Q26" s="76"/>
      <c r="R26" s="10"/>
      <c r="S26" s="77"/>
      <c r="T26" s="10"/>
      <c r="U26" s="10"/>
      <c r="V26" s="77"/>
      <c r="W26" s="10"/>
      <c r="X26" s="78"/>
    </row>
    <row r="27" spans="1:24">
      <c r="A27" s="2"/>
      <c r="B27" s="1"/>
      <c r="C27" s="2822" t="s">
        <v>3396</v>
      </c>
      <c r="D27" s="2823"/>
      <c r="E27" s="2823"/>
      <c r="F27" s="2824"/>
      <c r="G27" s="2825" t="s">
        <v>3397</v>
      </c>
      <c r="H27" s="2826"/>
      <c r="I27" s="2826"/>
      <c r="J27" s="2827"/>
      <c r="K27" s="2828" t="s">
        <v>3398</v>
      </c>
      <c r="L27" s="2829"/>
      <c r="M27" s="2829"/>
      <c r="N27" s="2830"/>
      <c r="Q27" s="76"/>
      <c r="R27" s="10"/>
      <c r="S27" s="77"/>
      <c r="T27" s="10"/>
      <c r="U27" s="10"/>
      <c r="V27" s="77"/>
      <c r="W27" s="10"/>
      <c r="X27" s="78"/>
    </row>
    <row r="28" spans="1:24">
      <c r="A28" s="2" t="s">
        <v>3418</v>
      </c>
      <c r="B28" s="1"/>
      <c r="C28" s="29" t="s">
        <v>3400</v>
      </c>
      <c r="D28" s="2" t="s">
        <v>3401</v>
      </c>
      <c r="E28" s="30" t="s">
        <v>3402</v>
      </c>
      <c r="F28" s="141" t="s">
        <v>3403</v>
      </c>
      <c r="G28" s="29" t="s">
        <v>3400</v>
      </c>
      <c r="H28" s="2" t="s">
        <v>3404</v>
      </c>
      <c r="I28" s="30" t="s">
        <v>3402</v>
      </c>
      <c r="J28" s="141" t="s">
        <v>3405</v>
      </c>
      <c r="K28" s="29" t="s">
        <v>3400</v>
      </c>
      <c r="L28" s="2" t="s">
        <v>3404</v>
      </c>
      <c r="M28" s="30" t="s">
        <v>3402</v>
      </c>
      <c r="N28" s="141" t="s">
        <v>3406</v>
      </c>
      <c r="Q28" s="76"/>
      <c r="R28" s="10"/>
      <c r="S28" s="77"/>
      <c r="T28" s="10"/>
      <c r="U28" s="10"/>
      <c r="V28" s="77"/>
      <c r="W28" s="10"/>
      <c r="X28" s="78"/>
    </row>
    <row r="29" spans="1:24">
      <c r="A29" s="2"/>
      <c r="B29" s="1"/>
      <c r="C29" s="31"/>
      <c r="D29" s="1"/>
      <c r="E29" s="1"/>
      <c r="F29" s="142"/>
      <c r="G29" s="1"/>
      <c r="H29" s="1"/>
      <c r="I29" s="1"/>
      <c r="J29" s="141" t="s">
        <v>3407</v>
      </c>
      <c r="K29" s="1"/>
      <c r="L29" s="1"/>
      <c r="M29" s="1"/>
      <c r="N29" s="141" t="s">
        <v>3407</v>
      </c>
      <c r="Q29" s="76"/>
      <c r="R29" s="10"/>
      <c r="S29" s="77"/>
      <c r="T29" s="10"/>
      <c r="U29" s="10"/>
      <c r="V29" s="77"/>
      <c r="W29" s="10"/>
      <c r="X29" s="78"/>
    </row>
    <row r="30" spans="1:24">
      <c r="A30" s="1" t="s">
        <v>3419</v>
      </c>
      <c r="B30" s="1"/>
      <c r="C30" s="34">
        <v>100</v>
      </c>
      <c r="D30" s="33">
        <v>100</v>
      </c>
      <c r="E30" s="30" t="s">
        <v>3402</v>
      </c>
      <c r="F30" s="145">
        <f t="shared" ref="F30:F35" si="9">C30*D30</f>
        <v>10000</v>
      </c>
      <c r="G30" s="34">
        <v>50</v>
      </c>
      <c r="H30" s="33">
        <v>100</v>
      </c>
      <c r="I30" s="30" t="s">
        <v>3402</v>
      </c>
      <c r="J30" s="155">
        <f t="shared" ref="J30:J35" si="10">G30*H30</f>
        <v>5000</v>
      </c>
      <c r="K30" s="34">
        <v>0</v>
      </c>
      <c r="L30" s="33">
        <v>100</v>
      </c>
      <c r="M30" s="30" t="s">
        <v>3402</v>
      </c>
      <c r="N30" s="158">
        <f t="shared" ref="N30:N35" si="11">K30*L30</f>
        <v>0</v>
      </c>
      <c r="Q30" s="190">
        <f t="shared" ref="Q30:Q36" si="12">+J30-F30</f>
        <v>-5000</v>
      </c>
      <c r="R30" s="191">
        <f t="shared" ref="R30:R36" si="13">IF(F30&gt;0,+(J30-F30)/F30,0)</f>
        <v>-0.5</v>
      </c>
      <c r="S30" s="77"/>
      <c r="T30" s="192">
        <f t="shared" ref="T30:T36" si="14">+N30-F30</f>
        <v>-10000</v>
      </c>
      <c r="U30" s="191">
        <f t="shared" ref="U30:U36" si="15">IF(F30&gt;0,+(N30-F30)/F30,0)</f>
        <v>-1</v>
      </c>
      <c r="V30" s="77"/>
      <c r="W30" s="192">
        <f t="shared" ref="W30:W36" si="16">+N30-J30</f>
        <v>-5000</v>
      </c>
      <c r="X30" s="193">
        <f t="shared" ref="X30:X36" si="17">IF(J30&gt;0,+(N30-J30)/J30,0)</f>
        <v>-1</v>
      </c>
    </row>
    <row r="31" spans="1:24">
      <c r="A31" s="1" t="s">
        <v>3420</v>
      </c>
      <c r="B31" s="1"/>
      <c r="C31" s="34">
        <v>10</v>
      </c>
      <c r="D31" s="33">
        <v>100</v>
      </c>
      <c r="E31" s="30" t="s">
        <v>3402</v>
      </c>
      <c r="F31" s="145">
        <f t="shared" si="9"/>
        <v>1000</v>
      </c>
      <c r="G31" s="34">
        <v>10</v>
      </c>
      <c r="H31" s="33">
        <v>100</v>
      </c>
      <c r="I31" s="30" t="s">
        <v>3402</v>
      </c>
      <c r="J31" s="155">
        <f t="shared" si="10"/>
        <v>1000</v>
      </c>
      <c r="K31" s="34">
        <v>10</v>
      </c>
      <c r="L31" s="33">
        <v>100</v>
      </c>
      <c r="M31" s="30" t="s">
        <v>3402</v>
      </c>
      <c r="N31" s="158">
        <f t="shared" si="11"/>
        <v>1000</v>
      </c>
      <c r="Q31" s="190">
        <f t="shared" si="12"/>
        <v>0</v>
      </c>
      <c r="R31" s="191">
        <f t="shared" si="13"/>
        <v>0</v>
      </c>
      <c r="S31" s="77"/>
      <c r="T31" s="192">
        <f t="shared" si="14"/>
        <v>0</v>
      </c>
      <c r="U31" s="191">
        <f t="shared" si="15"/>
        <v>0</v>
      </c>
      <c r="V31" s="77"/>
      <c r="W31" s="192">
        <f t="shared" si="16"/>
        <v>0</v>
      </c>
      <c r="X31" s="193">
        <f t="shared" si="17"/>
        <v>0</v>
      </c>
    </row>
    <row r="32" spans="1:24">
      <c r="A32" s="1" t="s">
        <v>3421</v>
      </c>
      <c r="B32" s="1"/>
      <c r="C32" s="34">
        <v>0</v>
      </c>
      <c r="D32" s="33">
        <v>100</v>
      </c>
      <c r="E32" s="30" t="s">
        <v>3402</v>
      </c>
      <c r="F32" s="145">
        <f t="shared" si="9"/>
        <v>0</v>
      </c>
      <c r="G32" s="34">
        <v>10</v>
      </c>
      <c r="H32" s="33">
        <v>100</v>
      </c>
      <c r="I32" s="30" t="s">
        <v>3402</v>
      </c>
      <c r="J32" s="155">
        <f t="shared" si="10"/>
        <v>1000</v>
      </c>
      <c r="K32" s="34">
        <v>20</v>
      </c>
      <c r="L32" s="33">
        <v>100</v>
      </c>
      <c r="M32" s="30" t="s">
        <v>3402</v>
      </c>
      <c r="N32" s="158">
        <f t="shared" si="11"/>
        <v>2000</v>
      </c>
      <c r="Q32" s="190">
        <f t="shared" si="12"/>
        <v>1000</v>
      </c>
      <c r="R32" s="191">
        <f t="shared" si="13"/>
        <v>0</v>
      </c>
      <c r="S32" s="77"/>
      <c r="T32" s="192">
        <f t="shared" si="14"/>
        <v>2000</v>
      </c>
      <c r="U32" s="191">
        <f t="shared" si="15"/>
        <v>0</v>
      </c>
      <c r="V32" s="77"/>
      <c r="W32" s="192">
        <f t="shared" si="16"/>
        <v>1000</v>
      </c>
      <c r="X32" s="193">
        <f t="shared" si="17"/>
        <v>1</v>
      </c>
    </row>
    <row r="33" spans="1:24">
      <c r="A33" s="1" t="s">
        <v>3422</v>
      </c>
      <c r="B33" s="1"/>
      <c r="C33" s="34">
        <v>10</v>
      </c>
      <c r="D33" s="33">
        <v>100</v>
      </c>
      <c r="E33" s="30" t="s">
        <v>3402</v>
      </c>
      <c r="F33" s="145">
        <f t="shared" si="9"/>
        <v>1000</v>
      </c>
      <c r="G33" s="34">
        <v>10</v>
      </c>
      <c r="H33" s="33">
        <v>100</v>
      </c>
      <c r="I33" s="30" t="s">
        <v>3402</v>
      </c>
      <c r="J33" s="155">
        <f t="shared" si="10"/>
        <v>1000</v>
      </c>
      <c r="K33" s="34">
        <v>10</v>
      </c>
      <c r="L33" s="33">
        <v>100</v>
      </c>
      <c r="M33" s="30" t="s">
        <v>3402</v>
      </c>
      <c r="N33" s="158">
        <f t="shared" si="11"/>
        <v>1000</v>
      </c>
      <c r="Q33" s="190">
        <f t="shared" si="12"/>
        <v>0</v>
      </c>
      <c r="R33" s="191">
        <f t="shared" si="13"/>
        <v>0</v>
      </c>
      <c r="S33" s="77"/>
      <c r="T33" s="192">
        <f t="shared" si="14"/>
        <v>0</v>
      </c>
      <c r="U33" s="191">
        <f t="shared" si="15"/>
        <v>0</v>
      </c>
      <c r="V33" s="77"/>
      <c r="W33" s="192">
        <f t="shared" si="16"/>
        <v>0</v>
      </c>
      <c r="X33" s="193">
        <f t="shared" si="17"/>
        <v>0</v>
      </c>
    </row>
    <row r="34" spans="1:24">
      <c r="A34" s="1" t="s">
        <v>3423</v>
      </c>
      <c r="B34" s="1"/>
      <c r="C34" s="34">
        <v>10</v>
      </c>
      <c r="D34" s="33">
        <v>100</v>
      </c>
      <c r="E34" s="30" t="s">
        <v>3402</v>
      </c>
      <c r="F34" s="145">
        <f t="shared" si="9"/>
        <v>1000</v>
      </c>
      <c r="G34" s="34">
        <v>10</v>
      </c>
      <c r="H34" s="33">
        <v>100</v>
      </c>
      <c r="I34" s="30" t="s">
        <v>3402</v>
      </c>
      <c r="J34" s="155">
        <f t="shared" si="10"/>
        <v>1000</v>
      </c>
      <c r="K34" s="34">
        <v>10</v>
      </c>
      <c r="L34" s="33">
        <v>100</v>
      </c>
      <c r="M34" s="30" t="s">
        <v>3402</v>
      </c>
      <c r="N34" s="158">
        <f t="shared" si="11"/>
        <v>1000</v>
      </c>
      <c r="Q34" s="190">
        <f t="shared" si="12"/>
        <v>0</v>
      </c>
      <c r="R34" s="191">
        <f t="shared" si="13"/>
        <v>0</v>
      </c>
      <c r="S34" s="77"/>
      <c r="T34" s="192">
        <f t="shared" si="14"/>
        <v>0</v>
      </c>
      <c r="U34" s="191">
        <f t="shared" si="15"/>
        <v>0</v>
      </c>
      <c r="V34" s="77"/>
      <c r="W34" s="192">
        <f t="shared" si="16"/>
        <v>0</v>
      </c>
      <c r="X34" s="193">
        <f t="shared" si="17"/>
        <v>0</v>
      </c>
    </row>
    <row r="35" spans="1:24">
      <c r="A35" s="1" t="s">
        <v>3424</v>
      </c>
      <c r="B35" s="1"/>
      <c r="C35" s="34">
        <v>10</v>
      </c>
      <c r="D35" s="33">
        <v>100</v>
      </c>
      <c r="E35" s="30" t="s">
        <v>3402</v>
      </c>
      <c r="F35" s="145">
        <f t="shared" si="9"/>
        <v>1000</v>
      </c>
      <c r="G35" s="34">
        <v>10</v>
      </c>
      <c r="H35" s="33">
        <v>100</v>
      </c>
      <c r="I35" s="30" t="s">
        <v>3402</v>
      </c>
      <c r="J35" s="155">
        <f t="shared" si="10"/>
        <v>1000</v>
      </c>
      <c r="K35" s="34">
        <v>10</v>
      </c>
      <c r="L35" s="33">
        <v>100</v>
      </c>
      <c r="M35" s="30" t="s">
        <v>3402</v>
      </c>
      <c r="N35" s="158">
        <f t="shared" si="11"/>
        <v>1000</v>
      </c>
      <c r="Q35" s="190">
        <f t="shared" si="12"/>
        <v>0</v>
      </c>
      <c r="R35" s="191">
        <f t="shared" si="13"/>
        <v>0</v>
      </c>
      <c r="S35" s="77"/>
      <c r="T35" s="192">
        <f t="shared" si="14"/>
        <v>0</v>
      </c>
      <c r="U35" s="191">
        <f t="shared" si="15"/>
        <v>0</v>
      </c>
      <c r="V35" s="77"/>
      <c r="W35" s="192">
        <f t="shared" si="16"/>
        <v>0</v>
      </c>
      <c r="X35" s="193">
        <f t="shared" si="17"/>
        <v>0</v>
      </c>
    </row>
    <row r="36" spans="1:24" ht="13.5" thickBot="1">
      <c r="A36" s="15" t="s">
        <v>2319</v>
      </c>
      <c r="B36" s="15"/>
      <c r="C36" s="38" t="s">
        <v>2319</v>
      </c>
      <c r="D36" s="39" t="s">
        <v>3417</v>
      </c>
      <c r="E36" s="39"/>
      <c r="F36" s="146">
        <f>SUM(F30:F35)</f>
        <v>14000</v>
      </c>
      <c r="G36" s="40" t="s">
        <v>2319</v>
      </c>
      <c r="H36" s="39" t="s">
        <v>3417</v>
      </c>
      <c r="I36" s="39"/>
      <c r="J36" s="146">
        <f>SUM(J30:J35)</f>
        <v>10000</v>
      </c>
      <c r="K36" s="40" t="s">
        <v>2319</v>
      </c>
      <c r="L36" s="39" t="s">
        <v>3417</v>
      </c>
      <c r="M36" s="39"/>
      <c r="N36" s="146">
        <f>SUM(N30:N35)</f>
        <v>6000</v>
      </c>
      <c r="Q36" s="194">
        <f t="shared" si="12"/>
        <v>-4000</v>
      </c>
      <c r="R36" s="195">
        <f t="shared" si="13"/>
        <v>-0.2857142857142857</v>
      </c>
      <c r="S36" s="70"/>
      <c r="T36" s="196">
        <f t="shared" si="14"/>
        <v>-8000</v>
      </c>
      <c r="U36" s="195">
        <f t="shared" si="15"/>
        <v>-0.5714285714285714</v>
      </c>
      <c r="V36" s="70"/>
      <c r="W36" s="196">
        <f t="shared" si="16"/>
        <v>-4000</v>
      </c>
      <c r="X36" s="197">
        <f t="shared" si="17"/>
        <v>-0.4</v>
      </c>
    </row>
    <row r="37" spans="1:24" ht="13.5" thickTop="1">
      <c r="A37" s="1"/>
      <c r="B37" s="1"/>
      <c r="C37" s="1"/>
      <c r="D37" s="1"/>
      <c r="E37" s="1"/>
      <c r="F37" s="72"/>
      <c r="G37" s="1"/>
      <c r="H37" s="1"/>
      <c r="I37" s="4"/>
      <c r="J37" s="188"/>
      <c r="K37" s="28"/>
      <c r="L37" s="28"/>
      <c r="M37" s="28"/>
      <c r="N37" s="188"/>
      <c r="Q37" s="76"/>
      <c r="R37" s="10"/>
      <c r="S37" s="77"/>
      <c r="T37" s="10"/>
      <c r="U37" s="10"/>
      <c r="V37" s="77"/>
      <c r="W37" s="10"/>
      <c r="X37" s="78"/>
    </row>
    <row r="38" spans="1:24">
      <c r="A38" s="2"/>
      <c r="B38" s="1" t="s">
        <v>2319</v>
      </c>
      <c r="C38" s="1"/>
      <c r="D38" s="1" t="s">
        <v>2319</v>
      </c>
      <c r="E38" s="1"/>
      <c r="F38" s="72" t="s">
        <v>2319</v>
      </c>
      <c r="G38" s="1"/>
      <c r="H38" s="1"/>
      <c r="I38" s="4"/>
      <c r="J38" s="188"/>
      <c r="K38" s="28"/>
      <c r="L38" s="28"/>
      <c r="M38" s="28"/>
      <c r="N38" s="188"/>
      <c r="Q38" s="76"/>
      <c r="R38" s="10"/>
      <c r="S38" s="77"/>
      <c r="T38" s="10"/>
      <c r="U38" s="10"/>
      <c r="V38" s="77"/>
      <c r="W38" s="10"/>
      <c r="X38" s="78"/>
    </row>
    <row r="39" spans="1:24">
      <c r="A39" s="2"/>
      <c r="B39" s="1"/>
      <c r="C39" s="2822" t="s">
        <v>3396</v>
      </c>
      <c r="D39" s="2823"/>
      <c r="E39" s="2823"/>
      <c r="F39" s="2824"/>
      <c r="G39" s="2825" t="s">
        <v>3397</v>
      </c>
      <c r="H39" s="2826"/>
      <c r="I39" s="2826"/>
      <c r="J39" s="2827"/>
      <c r="K39" s="2828" t="s">
        <v>3398</v>
      </c>
      <c r="L39" s="2829"/>
      <c r="M39" s="2829"/>
      <c r="N39" s="2830"/>
      <c r="Q39" s="76"/>
      <c r="R39" s="10"/>
      <c r="S39" s="77"/>
      <c r="T39" s="10"/>
      <c r="U39" s="10"/>
      <c r="V39" s="77"/>
      <c r="W39" s="10"/>
      <c r="X39" s="78"/>
    </row>
    <row r="40" spans="1:24">
      <c r="A40" s="2" t="s">
        <v>3425</v>
      </c>
      <c r="B40" s="1"/>
      <c r="C40" s="29" t="s">
        <v>3400</v>
      </c>
      <c r="D40" s="2" t="s">
        <v>3401</v>
      </c>
      <c r="E40" s="30" t="s">
        <v>3402</v>
      </c>
      <c r="F40" s="141" t="s">
        <v>3403</v>
      </c>
      <c r="G40" s="29" t="s">
        <v>3400</v>
      </c>
      <c r="H40" s="2" t="s">
        <v>3404</v>
      </c>
      <c r="I40" s="30" t="s">
        <v>3402</v>
      </c>
      <c r="J40" s="141" t="s">
        <v>3405</v>
      </c>
      <c r="K40" s="29" t="s">
        <v>3400</v>
      </c>
      <c r="L40" s="2" t="s">
        <v>3404</v>
      </c>
      <c r="M40" s="30" t="s">
        <v>3402</v>
      </c>
      <c r="N40" s="141" t="s">
        <v>3406</v>
      </c>
      <c r="Q40" s="76"/>
      <c r="R40" s="10"/>
      <c r="S40" s="77"/>
      <c r="T40" s="10"/>
      <c r="U40" s="10"/>
      <c r="V40" s="77"/>
      <c r="W40" s="10"/>
      <c r="X40" s="78"/>
    </row>
    <row r="41" spans="1:24">
      <c r="A41" s="2"/>
      <c r="B41" s="1"/>
      <c r="C41" s="31"/>
      <c r="D41" s="1"/>
      <c r="E41" s="1"/>
      <c r="F41" s="142"/>
      <c r="G41" s="1"/>
      <c r="H41" s="1"/>
      <c r="I41" s="1"/>
      <c r="J41" s="141" t="s">
        <v>3407</v>
      </c>
      <c r="K41" s="1"/>
      <c r="L41" s="1"/>
      <c r="M41" s="1"/>
      <c r="N41" s="141" t="s">
        <v>3407</v>
      </c>
      <c r="Q41" s="76"/>
      <c r="R41" s="10"/>
      <c r="S41" s="77"/>
      <c r="T41" s="10"/>
      <c r="U41" s="10"/>
      <c r="V41" s="77"/>
      <c r="W41" s="10"/>
      <c r="X41" s="78"/>
    </row>
    <row r="42" spans="1:24">
      <c r="A42" s="1" t="s">
        <v>3426</v>
      </c>
      <c r="B42" s="1"/>
      <c r="C42" s="41">
        <v>5</v>
      </c>
      <c r="D42" s="37">
        <v>200</v>
      </c>
      <c r="E42" s="30" t="s">
        <v>3402</v>
      </c>
      <c r="F42" s="147">
        <f>C42*D42</f>
        <v>1000</v>
      </c>
      <c r="G42" s="41">
        <v>5</v>
      </c>
      <c r="H42" s="37">
        <v>200</v>
      </c>
      <c r="I42" s="30" t="s">
        <v>3402</v>
      </c>
      <c r="J42" s="156">
        <f>G42*H42</f>
        <v>1000</v>
      </c>
      <c r="K42" s="41">
        <v>5</v>
      </c>
      <c r="L42" s="37">
        <v>200</v>
      </c>
      <c r="M42" s="30" t="s">
        <v>3402</v>
      </c>
      <c r="N42" s="159">
        <f>K42*L42</f>
        <v>1000</v>
      </c>
      <c r="Q42" s="190">
        <f>+J42-F42</f>
        <v>0</v>
      </c>
      <c r="R42" s="191">
        <f>IF(F42&gt;0,+(J42-F42)/F42,0)</f>
        <v>0</v>
      </c>
      <c r="S42" s="77"/>
      <c r="T42" s="192">
        <f>+N42-F42</f>
        <v>0</v>
      </c>
      <c r="U42" s="191">
        <f>IF(F42&gt;0,+(N42-F42)/F42,0)</f>
        <v>0</v>
      </c>
      <c r="V42" s="77"/>
      <c r="W42" s="192">
        <f>+N42-J42</f>
        <v>0</v>
      </c>
      <c r="X42" s="193">
        <f>IF(J42&gt;0,+(N42-J42)/J42,0)</f>
        <v>0</v>
      </c>
    </row>
    <row r="43" spans="1:24" ht="13.5" thickBot="1">
      <c r="A43" s="15" t="s">
        <v>2319</v>
      </c>
      <c r="B43" s="15"/>
      <c r="C43" s="38" t="s">
        <v>2319</v>
      </c>
      <c r="D43" s="42" t="s">
        <v>3427</v>
      </c>
      <c r="E43" s="39"/>
      <c r="F43" s="146">
        <f>SUM(F42)</f>
        <v>1000</v>
      </c>
      <c r="G43" s="40" t="s">
        <v>2319</v>
      </c>
      <c r="H43" s="42" t="s">
        <v>3427</v>
      </c>
      <c r="I43" s="39"/>
      <c r="J43" s="146">
        <f>SUM(J42)</f>
        <v>1000</v>
      </c>
      <c r="K43" s="40" t="s">
        <v>2319</v>
      </c>
      <c r="L43" s="42" t="s">
        <v>3427</v>
      </c>
      <c r="M43" s="39"/>
      <c r="N43" s="146">
        <f>SUM(N42)</f>
        <v>1000</v>
      </c>
      <c r="Q43" s="194">
        <f>+J43-F43</f>
        <v>0</v>
      </c>
      <c r="R43" s="195">
        <f>IF(F43&gt;0,+(J43-F43)/F43,0)</f>
        <v>0</v>
      </c>
      <c r="S43" s="70"/>
      <c r="T43" s="196">
        <f>+N43-F43</f>
        <v>0</v>
      </c>
      <c r="U43" s="195">
        <f>IF(F43&gt;0,+(N43-F43)/F43,0)</f>
        <v>0</v>
      </c>
      <c r="V43" s="70"/>
      <c r="W43" s="196">
        <f>+N43-J43</f>
        <v>0</v>
      </c>
      <c r="X43" s="197">
        <f>IF(J43&gt;0,+(N43-J43)/J43,0)</f>
        <v>0</v>
      </c>
    </row>
    <row r="44" spans="1:24" ht="13.5" thickTop="1">
      <c r="A44" s="1"/>
      <c r="B44" s="1"/>
      <c r="C44" s="1"/>
      <c r="D44" s="1"/>
      <c r="E44" s="2"/>
      <c r="F44" s="74"/>
      <c r="G44" s="7"/>
      <c r="H44" s="7"/>
      <c r="I44" s="4"/>
      <c r="J44" s="188"/>
      <c r="K44" s="28"/>
      <c r="L44" s="28"/>
      <c r="M44" s="28"/>
      <c r="N44" s="188"/>
      <c r="P44" s="7"/>
      <c r="Q44" s="85"/>
      <c r="R44" s="10"/>
      <c r="S44" s="77"/>
      <c r="T44" s="10"/>
      <c r="U44" s="10"/>
      <c r="V44" s="77"/>
      <c r="W44" s="10"/>
      <c r="X44" s="78"/>
    </row>
    <row r="45" spans="1:24">
      <c r="A45" s="2" t="s">
        <v>3428</v>
      </c>
      <c r="B45" s="1"/>
      <c r="C45" s="1"/>
      <c r="D45" s="1"/>
      <c r="E45" s="1" t="s">
        <v>2319</v>
      </c>
      <c r="F45" s="72"/>
      <c r="G45" s="1"/>
      <c r="H45" s="1"/>
      <c r="I45" s="4"/>
      <c r="J45" s="188"/>
      <c r="K45" s="28"/>
      <c r="L45" s="28"/>
      <c r="M45" s="28"/>
      <c r="N45" s="188"/>
      <c r="P45" s="1"/>
      <c r="Q45" s="92"/>
      <c r="R45" s="10"/>
      <c r="S45" s="77"/>
      <c r="T45" s="10"/>
      <c r="U45" s="10"/>
      <c r="V45" s="77"/>
      <c r="W45" s="10"/>
      <c r="X45" s="78"/>
    </row>
    <row r="46" spans="1:24">
      <c r="A46" s="2"/>
      <c r="B46" s="1"/>
      <c r="C46" s="2822" t="s">
        <v>3396</v>
      </c>
      <c r="D46" s="2823"/>
      <c r="E46" s="2823"/>
      <c r="F46" s="2824"/>
      <c r="G46" s="2825" t="s">
        <v>3397</v>
      </c>
      <c r="H46" s="2826"/>
      <c r="I46" s="2826"/>
      <c r="J46" s="2827"/>
      <c r="K46" s="2828" t="s">
        <v>3398</v>
      </c>
      <c r="L46" s="2829"/>
      <c r="M46" s="2829"/>
      <c r="N46" s="2830"/>
      <c r="P46" s="1"/>
      <c r="Q46" s="92"/>
      <c r="R46" s="10"/>
      <c r="S46" s="77"/>
      <c r="T46" s="10"/>
      <c r="U46" s="10"/>
      <c r="V46" s="77"/>
      <c r="W46" s="10"/>
      <c r="X46" s="78"/>
    </row>
    <row r="47" spans="1:24" ht="13.5" thickBot="1">
      <c r="A47" s="15" t="s">
        <v>3429</v>
      </c>
      <c r="B47" s="15"/>
      <c r="C47" s="43"/>
      <c r="D47" s="44" t="s">
        <v>3427</v>
      </c>
      <c r="E47" s="45"/>
      <c r="F47" s="148">
        <v>1000</v>
      </c>
      <c r="G47" s="46"/>
      <c r="H47" s="44" t="s">
        <v>3427</v>
      </c>
      <c r="I47" s="45"/>
      <c r="J47" s="148">
        <v>1000</v>
      </c>
      <c r="K47" s="46"/>
      <c r="L47" s="44" t="s">
        <v>3427</v>
      </c>
      <c r="M47" s="45"/>
      <c r="N47" s="148">
        <v>1000</v>
      </c>
      <c r="Q47" s="194">
        <f>+J47-F47</f>
        <v>0</v>
      </c>
      <c r="R47" s="195">
        <f>IF(F47&gt;0,+(J47-F47)/F47,0)</f>
        <v>0</v>
      </c>
      <c r="S47" s="70"/>
      <c r="T47" s="196">
        <f>+N47-F47</f>
        <v>0</v>
      </c>
      <c r="U47" s="195">
        <f>IF(F47&gt;0,+(N47-F47)/F47,0)</f>
        <v>0</v>
      </c>
      <c r="V47" s="70"/>
      <c r="W47" s="196">
        <f>+N47-J47</f>
        <v>0</v>
      </c>
      <c r="X47" s="197">
        <f>IF(J47&gt;0,+(N47-J47)/J47,0)</f>
        <v>0</v>
      </c>
    </row>
    <row r="48" spans="1:24" ht="13.5" thickTop="1">
      <c r="A48" s="1" t="s">
        <v>2319</v>
      </c>
      <c r="B48" s="1"/>
      <c r="C48" s="1"/>
      <c r="D48" s="1" t="s">
        <v>2319</v>
      </c>
      <c r="E48" s="1" t="s">
        <v>2319</v>
      </c>
      <c r="F48" s="72" t="s">
        <v>2319</v>
      </c>
      <c r="G48" s="1"/>
      <c r="H48" s="1"/>
      <c r="I48" s="4"/>
      <c r="J48" s="188"/>
      <c r="K48" s="28"/>
      <c r="L48" s="28"/>
      <c r="M48" s="28"/>
      <c r="N48" s="188"/>
      <c r="P48" s="1"/>
      <c r="Q48" s="92"/>
      <c r="R48" s="10"/>
      <c r="S48" s="77"/>
      <c r="T48" s="10"/>
      <c r="U48" s="10"/>
      <c r="V48" s="77"/>
      <c r="W48" s="10"/>
      <c r="X48" s="78"/>
    </row>
    <row r="49" spans="1:24">
      <c r="A49" s="1"/>
      <c r="B49" s="1"/>
      <c r="C49" s="1"/>
      <c r="D49" s="1"/>
      <c r="E49" s="1"/>
      <c r="F49" s="72"/>
      <c r="G49" s="1"/>
      <c r="H49" s="1"/>
      <c r="I49" s="4"/>
      <c r="J49" s="188"/>
      <c r="K49" s="28"/>
      <c r="L49" s="28"/>
      <c r="M49" s="28"/>
      <c r="N49" s="188"/>
      <c r="P49" s="1"/>
      <c r="Q49" s="92"/>
      <c r="R49" s="10"/>
      <c r="S49" s="77"/>
      <c r="T49" s="10"/>
      <c r="U49" s="10"/>
      <c r="V49" s="77"/>
      <c r="W49" s="10"/>
      <c r="X49" s="78"/>
    </row>
    <row r="50" spans="1:24">
      <c r="A50" s="2" t="s">
        <v>3430</v>
      </c>
      <c r="B50" s="1"/>
      <c r="C50" s="1" t="s">
        <v>3431</v>
      </c>
      <c r="D50" s="1"/>
      <c r="E50" s="1"/>
      <c r="F50" s="72"/>
      <c r="G50" s="1"/>
      <c r="H50" s="1"/>
      <c r="I50" s="4"/>
      <c r="J50" s="188"/>
      <c r="K50" s="28"/>
      <c r="L50" s="28"/>
      <c r="M50" s="28"/>
      <c r="N50" s="188"/>
      <c r="P50" s="1"/>
      <c r="Q50" s="92"/>
      <c r="R50" s="10"/>
      <c r="S50" s="77"/>
      <c r="T50" s="10"/>
      <c r="U50" s="10"/>
      <c r="V50" s="77"/>
      <c r="W50" s="10"/>
      <c r="X50" s="78"/>
    </row>
    <row r="51" spans="1:24">
      <c r="A51" s="2"/>
      <c r="B51" s="1"/>
      <c r="C51" s="2822" t="s">
        <v>3396</v>
      </c>
      <c r="D51" s="2823"/>
      <c r="E51" s="2823"/>
      <c r="F51" s="2824"/>
      <c r="G51" s="2825" t="s">
        <v>3397</v>
      </c>
      <c r="H51" s="2826"/>
      <c r="I51" s="2826"/>
      <c r="J51" s="2827"/>
      <c r="K51" s="2828" t="s">
        <v>3398</v>
      </c>
      <c r="L51" s="2829"/>
      <c r="M51" s="2829"/>
      <c r="N51" s="2830"/>
      <c r="P51" s="1"/>
      <c r="Q51" s="92"/>
      <c r="R51" s="10"/>
      <c r="S51" s="77"/>
      <c r="T51" s="10"/>
      <c r="U51" s="10"/>
      <c r="V51" s="77"/>
      <c r="W51" s="10"/>
      <c r="X51" s="78"/>
    </row>
    <row r="52" spans="1:24">
      <c r="A52" s="7" t="s">
        <v>3432</v>
      </c>
      <c r="B52" s="7"/>
      <c r="C52" s="7"/>
      <c r="D52" s="1"/>
      <c r="E52" s="1"/>
      <c r="F52" s="149">
        <v>500</v>
      </c>
      <c r="G52" s="7"/>
      <c r="H52" s="1"/>
      <c r="I52" s="1"/>
      <c r="J52" s="149">
        <v>500</v>
      </c>
      <c r="K52" s="7"/>
      <c r="L52" s="1"/>
      <c r="M52" s="1"/>
      <c r="N52" s="149">
        <v>500</v>
      </c>
      <c r="Q52" s="190">
        <f>+J52-F52</f>
        <v>0</v>
      </c>
      <c r="R52" s="191">
        <f>IF(F52&gt;0,+(J52-F52)/F52,0)</f>
        <v>0</v>
      </c>
      <c r="S52" s="77"/>
      <c r="T52" s="192">
        <f>+N52-F52</f>
        <v>0</v>
      </c>
      <c r="U52" s="191">
        <f>IF(F52&gt;0,+(N52-F52)/F52,0)</f>
        <v>0</v>
      </c>
      <c r="V52" s="77"/>
      <c r="W52" s="192">
        <f>+N52-J52</f>
        <v>0</v>
      </c>
      <c r="X52" s="193">
        <f>IF(J52&gt;0,+(N52-J52)/J52,0)</f>
        <v>0</v>
      </c>
    </row>
    <row r="53" spans="1:24">
      <c r="A53" s="7" t="s">
        <v>3433</v>
      </c>
      <c r="B53" s="7"/>
      <c r="C53" s="7"/>
      <c r="D53" s="1"/>
      <c r="E53" s="1"/>
      <c r="F53" s="112">
        <v>200</v>
      </c>
      <c r="G53" s="7"/>
      <c r="H53" s="1"/>
      <c r="I53" s="1"/>
      <c r="J53" s="112">
        <v>200</v>
      </c>
      <c r="K53" s="7"/>
      <c r="L53" s="1"/>
      <c r="M53" s="1"/>
      <c r="N53" s="112">
        <v>200</v>
      </c>
      <c r="Q53" s="190">
        <f>+J53-F53</f>
        <v>0</v>
      </c>
      <c r="R53" s="191">
        <f>IF(F53&gt;0,+(J53-F53)/F53,0)</f>
        <v>0</v>
      </c>
      <c r="S53" s="77"/>
      <c r="T53" s="192">
        <f>+N53-F53</f>
        <v>0</v>
      </c>
      <c r="U53" s="191">
        <f>IF(F53&gt;0,+(N53-F53)/F53,0)</f>
        <v>0</v>
      </c>
      <c r="V53" s="77"/>
      <c r="W53" s="192">
        <f>+N53-J53</f>
        <v>0</v>
      </c>
      <c r="X53" s="193">
        <f>IF(J53&gt;0,+(N53-J53)/J53,0)</f>
        <v>0</v>
      </c>
    </row>
    <row r="54" spans="1:24">
      <c r="A54" s="7" t="s">
        <v>3434</v>
      </c>
      <c r="B54" s="7"/>
      <c r="C54" s="7"/>
      <c r="D54" s="1"/>
      <c r="E54" s="1"/>
      <c r="F54" s="150">
        <v>200</v>
      </c>
      <c r="G54" s="7"/>
      <c r="H54" s="1"/>
      <c r="I54" s="1"/>
      <c r="J54" s="150">
        <v>200</v>
      </c>
      <c r="K54" s="7"/>
      <c r="L54" s="1"/>
      <c r="M54" s="1"/>
      <c r="N54" s="150">
        <v>200</v>
      </c>
      <c r="Q54" s="190">
        <f>+J54-F54</f>
        <v>0</v>
      </c>
      <c r="R54" s="191">
        <f>IF(F54&gt;0,+(J54-F54)/F54,0)</f>
        <v>0</v>
      </c>
      <c r="S54" s="77"/>
      <c r="T54" s="192">
        <f>+N54-F54</f>
        <v>0</v>
      </c>
      <c r="U54" s="191">
        <f>IF(F54&gt;0,+(N54-F54)/F54,0)</f>
        <v>0</v>
      </c>
      <c r="V54" s="77"/>
      <c r="W54" s="192">
        <f>+N54-J54</f>
        <v>0</v>
      </c>
      <c r="X54" s="193">
        <f>IF(J54&gt;0,+(N54-J54)/J54,0)</f>
        <v>0</v>
      </c>
    </row>
    <row r="55" spans="1:24">
      <c r="A55" s="7" t="s">
        <v>3435</v>
      </c>
      <c r="B55" s="7"/>
      <c r="C55" s="7"/>
      <c r="D55" s="1"/>
      <c r="E55" s="1"/>
      <c r="F55" s="150">
        <v>100</v>
      </c>
      <c r="G55" s="7"/>
      <c r="H55" s="1"/>
      <c r="I55" s="1"/>
      <c r="J55" s="150">
        <v>100</v>
      </c>
      <c r="K55" s="7"/>
      <c r="L55" s="1"/>
      <c r="M55" s="1"/>
      <c r="N55" s="150">
        <v>100</v>
      </c>
      <c r="Q55" s="190">
        <f>+J55-F55</f>
        <v>0</v>
      </c>
      <c r="R55" s="191">
        <f>IF(F55&gt;0,+(J55-F55)/F55,0)</f>
        <v>0</v>
      </c>
      <c r="S55" s="77"/>
      <c r="T55" s="192">
        <f>+N55-F55</f>
        <v>0</v>
      </c>
      <c r="U55" s="191">
        <f>IF(F55&gt;0,+(N55-F55)/F55,0)</f>
        <v>0</v>
      </c>
      <c r="V55" s="77"/>
      <c r="W55" s="192">
        <f>+N55-J55</f>
        <v>0</v>
      </c>
      <c r="X55" s="193">
        <f>IF(J55&gt;0,+(N55-J55)/J55,0)</f>
        <v>0</v>
      </c>
    </row>
    <row r="56" spans="1:24" ht="13.5" thickBot="1">
      <c r="A56" s="15" t="s">
        <v>2319</v>
      </c>
      <c r="B56" s="15"/>
      <c r="C56" s="15"/>
      <c r="D56" s="47" t="s">
        <v>3427</v>
      </c>
      <c r="E56" s="48"/>
      <c r="F56" s="151">
        <f>SUM($F52:$F55)</f>
        <v>1000</v>
      </c>
      <c r="G56" s="15"/>
      <c r="H56" s="47" t="s">
        <v>3427</v>
      </c>
      <c r="I56" s="48"/>
      <c r="J56" s="151">
        <f>SUM($J52:$J55)</f>
        <v>1000</v>
      </c>
      <c r="K56" s="15"/>
      <c r="L56" s="47" t="s">
        <v>3427</v>
      </c>
      <c r="M56" s="48"/>
      <c r="N56" s="151">
        <f>SUM($N52:$N55)</f>
        <v>1000</v>
      </c>
      <c r="Q56" s="190">
        <f>+J56-F56</f>
        <v>0</v>
      </c>
      <c r="R56" s="191">
        <f>IF(F56&gt;0,+(J56-F56)/F56,0)</f>
        <v>0</v>
      </c>
      <c r="S56" s="77"/>
      <c r="T56" s="192">
        <f>+N56-F56</f>
        <v>0</v>
      </c>
      <c r="U56" s="191">
        <f>IF(F56&gt;0,+(N56-F56)/F56,0)</f>
        <v>0</v>
      </c>
      <c r="V56" s="77"/>
      <c r="W56" s="192">
        <f>+N56-J56</f>
        <v>0</v>
      </c>
      <c r="X56" s="193">
        <f>IF(J56&gt;0,+(N56-J56)/J56,0)</f>
        <v>0</v>
      </c>
    </row>
    <row r="57" spans="1:24" s="59" customFormat="1" ht="14.25" thickTop="1" thickBot="1">
      <c r="A57" s="17"/>
      <c r="B57" s="17"/>
      <c r="C57" s="17"/>
      <c r="D57" s="161"/>
      <c r="E57" s="63"/>
      <c r="F57" s="162"/>
      <c r="G57" s="17"/>
      <c r="H57" s="161"/>
      <c r="I57" s="63"/>
      <c r="J57" s="162"/>
      <c r="K57" s="17"/>
      <c r="L57" s="161"/>
      <c r="M57" s="63"/>
      <c r="N57" s="162"/>
      <c r="Q57" s="198"/>
      <c r="R57" s="199"/>
      <c r="S57" s="77"/>
      <c r="T57" s="200"/>
      <c r="U57" s="199"/>
      <c r="V57" s="77"/>
      <c r="W57" s="200"/>
      <c r="X57" s="201"/>
    </row>
    <row r="58" spans="1:24" ht="14.25" thickTop="1" thickBot="1">
      <c r="A58" s="160" t="s">
        <v>2319</v>
      </c>
      <c r="B58" s="160"/>
      <c r="C58" s="2831" t="s">
        <v>3436</v>
      </c>
      <c r="D58" s="2831"/>
      <c r="E58" s="2831"/>
      <c r="F58" s="164">
        <f>SUM($F24+$F36+$F43+$F47+$F56)</f>
        <v>393275</v>
      </c>
      <c r="G58" s="2831" t="s">
        <v>3436</v>
      </c>
      <c r="H58" s="2831"/>
      <c r="I58" s="2831"/>
      <c r="J58" s="164">
        <f>SUM($J24+$J36+$J43+$J47+$J56)</f>
        <v>44000</v>
      </c>
      <c r="K58" s="2831" t="s">
        <v>3436</v>
      </c>
      <c r="L58" s="2831"/>
      <c r="M58" s="2831"/>
      <c r="N58" s="164">
        <f>SUM($N24+$N36+$N43+$N47+$N56)</f>
        <v>50000</v>
      </c>
      <c r="Q58" s="194">
        <f>+J58-F58</f>
        <v>-349275</v>
      </c>
      <c r="R58" s="195">
        <f>IF(F58&gt;0,+(J58-F58)/F58,0)</f>
        <v>-0.8881190006992562</v>
      </c>
      <c r="S58" s="70"/>
      <c r="T58" s="196">
        <f>+N58-F58</f>
        <v>-343275</v>
      </c>
      <c r="U58" s="195">
        <f>IF(F58&gt;0,+(N58-F58)/F58,0)</f>
        <v>-0.87286250079460936</v>
      </c>
      <c r="V58" s="70"/>
      <c r="W58" s="196">
        <f>+N58-J58</f>
        <v>6000</v>
      </c>
      <c r="X58" s="197">
        <f>IF(J58&gt;0,+(N58-J58)/J58,0)</f>
        <v>0.13636363636363635</v>
      </c>
    </row>
    <row r="59" spans="1:24" ht="13.5" thickTop="1">
      <c r="A59" s="1" t="s">
        <v>2319</v>
      </c>
      <c r="B59" s="1"/>
      <c r="C59" s="1"/>
      <c r="D59" s="1"/>
      <c r="E59" s="1"/>
      <c r="F59" s="72" t="s">
        <v>2319</v>
      </c>
      <c r="G59" s="1"/>
      <c r="H59" s="1" t="s">
        <v>2319</v>
      </c>
      <c r="I59" s="4"/>
      <c r="J59" s="188"/>
      <c r="K59" s="28"/>
      <c r="L59" s="28"/>
      <c r="M59" s="28"/>
      <c r="N59" s="188"/>
      <c r="Q59" s="76"/>
      <c r="R59" s="10"/>
      <c r="S59" s="77"/>
      <c r="T59" s="10"/>
      <c r="U59" s="10"/>
      <c r="V59" s="77"/>
      <c r="W59" s="10"/>
      <c r="X59" s="78"/>
    </row>
    <row r="60" spans="1:24" ht="13.5" thickBot="1">
      <c r="A60" s="1" t="s">
        <v>3437</v>
      </c>
      <c r="B60" s="49"/>
      <c r="C60" s="49"/>
      <c r="D60" s="49"/>
      <c r="E60" s="1"/>
      <c r="F60" s="72"/>
      <c r="G60" s="1"/>
      <c r="H60" s="1"/>
      <c r="I60" s="4"/>
      <c r="J60" s="188"/>
      <c r="K60" s="28"/>
      <c r="L60" s="28"/>
      <c r="M60" s="28"/>
      <c r="N60" s="188"/>
      <c r="Q60" s="89"/>
      <c r="R60" s="90"/>
      <c r="S60" s="71"/>
      <c r="T60" s="90"/>
      <c r="U60" s="90"/>
      <c r="V60" s="71"/>
      <c r="W60" s="90"/>
      <c r="X60" s="91"/>
    </row>
    <row r="61" spans="1:24">
      <c r="A61" s="1" t="s">
        <v>698</v>
      </c>
      <c r="B61" s="49"/>
      <c r="C61" s="49"/>
      <c r="D61" s="49"/>
      <c r="E61" s="1"/>
      <c r="F61" s="72"/>
      <c r="G61" s="1"/>
      <c r="H61" s="1"/>
      <c r="I61" s="4"/>
      <c r="J61" s="188"/>
      <c r="K61" s="28"/>
      <c r="L61" s="28"/>
      <c r="M61" s="28"/>
      <c r="N61" s="188"/>
    </row>
    <row r="62" spans="1:24">
      <c r="A62" s="1" t="s">
        <v>2319</v>
      </c>
      <c r="B62" s="1"/>
      <c r="C62" s="1"/>
      <c r="D62" s="1"/>
      <c r="E62" s="1"/>
      <c r="F62" s="72"/>
      <c r="G62" s="1"/>
      <c r="H62" s="1"/>
      <c r="I62" s="4"/>
      <c r="J62" s="188"/>
      <c r="K62" s="28"/>
      <c r="L62" s="28"/>
      <c r="M62" s="28"/>
      <c r="N62" s="188"/>
    </row>
    <row r="63" spans="1:24">
      <c r="A63" s="2532" t="s">
        <v>3382</v>
      </c>
      <c r="B63" s="2532"/>
      <c r="C63" s="2532"/>
      <c r="D63" s="2532"/>
      <c r="E63" s="2532"/>
      <c r="F63" s="2532"/>
      <c r="G63" s="2532"/>
      <c r="H63" s="2532"/>
      <c r="I63" s="2532"/>
      <c r="J63" s="2532"/>
      <c r="K63" s="2532"/>
      <c r="L63" s="2532"/>
      <c r="M63" s="2532"/>
      <c r="N63" s="2532"/>
    </row>
    <row r="64" spans="1:24">
      <c r="A64" s="2532" t="s">
        <v>3383</v>
      </c>
      <c r="B64" s="2532"/>
      <c r="C64" s="2532"/>
      <c r="D64" s="2532"/>
      <c r="E64" s="2532"/>
      <c r="F64" s="2532"/>
      <c r="G64" s="2532"/>
      <c r="H64" s="2532"/>
      <c r="I64" s="2532"/>
      <c r="J64" s="2532"/>
      <c r="K64" s="2532"/>
      <c r="L64" s="2532"/>
      <c r="M64" s="2532"/>
      <c r="N64" s="2532"/>
    </row>
    <row r="65" spans="1:14">
      <c r="A65" s="2532" t="s">
        <v>3384</v>
      </c>
      <c r="B65" s="2532"/>
      <c r="C65" s="2532"/>
      <c r="D65" s="2532"/>
      <c r="E65" s="2532"/>
      <c r="F65" s="2532"/>
      <c r="G65" s="2532"/>
      <c r="H65" s="2532"/>
      <c r="I65" s="2532"/>
      <c r="J65" s="2532"/>
      <c r="K65" s="2532"/>
      <c r="L65" s="2532"/>
      <c r="M65" s="2532"/>
      <c r="N65" s="2532"/>
    </row>
    <row r="66" spans="1:14">
      <c r="A66" s="2808" t="s">
        <v>3385</v>
      </c>
      <c r="B66" s="2808"/>
      <c r="C66" s="2808"/>
      <c r="D66" s="2808"/>
      <c r="E66" s="2808"/>
      <c r="F66" s="2808"/>
      <c r="G66" s="2808"/>
      <c r="H66" s="2808"/>
      <c r="I66" s="2808"/>
      <c r="J66" s="2808"/>
      <c r="K66" s="2808"/>
      <c r="L66" s="2808"/>
      <c r="M66" s="2808"/>
      <c r="N66" s="2808"/>
    </row>
  </sheetData>
  <mergeCells count="30">
    <mergeCell ref="A64:N64"/>
    <mergeCell ref="A65:N65"/>
    <mergeCell ref="A66:N66"/>
    <mergeCell ref="Q8:X8"/>
    <mergeCell ref="C58:E58"/>
    <mergeCell ref="G58:I58"/>
    <mergeCell ref="K58:M58"/>
    <mergeCell ref="A63:N63"/>
    <mergeCell ref="C46:F46"/>
    <mergeCell ref="G46:J46"/>
    <mergeCell ref="C51:F51"/>
    <mergeCell ref="G51:J51"/>
    <mergeCell ref="K51:N51"/>
    <mergeCell ref="C27:F27"/>
    <mergeCell ref="G27:J27"/>
    <mergeCell ref="K27:N27"/>
    <mergeCell ref="C39:F39"/>
    <mergeCell ref="G39:J39"/>
    <mergeCell ref="K39:N39"/>
    <mergeCell ref="C11:N11"/>
    <mergeCell ref="C12:F12"/>
    <mergeCell ref="G12:J12"/>
    <mergeCell ref="K12:N12"/>
    <mergeCell ref="K46:N46"/>
    <mergeCell ref="A1:N1"/>
    <mergeCell ref="A2:N2"/>
    <mergeCell ref="A3:N3"/>
    <mergeCell ref="B8:N8"/>
    <mergeCell ref="A9:E9"/>
    <mergeCell ref="G9:N9"/>
  </mergeCells>
  <phoneticPr fontId="0" type="noConversion"/>
  <printOptions horizontalCentered="1"/>
  <pageMargins left="0" right="0" top="0.5" bottom="0.25" header="0.5" footer="0.5"/>
  <pageSetup scale="64" orientation="landscape" r:id="rId1"/>
  <headerFooter alignWithMargins="0">
    <oddFooter>&amp;L&amp;D&amp;T&amp;R&amp;F</oddFooter>
  </headerFooter>
</worksheet>
</file>

<file path=xl/worksheets/sheet3.xml><?xml version="1.0" encoding="utf-8"?>
<worksheet xmlns="http://schemas.openxmlformats.org/spreadsheetml/2006/main" xmlns:r="http://schemas.openxmlformats.org/officeDocument/2006/relationships">
  <sheetPr transitionEvaluation="1"/>
  <dimension ref="A1:O443"/>
  <sheetViews>
    <sheetView showGridLines="0" topLeftCell="A425" zoomScaleNormal="100" workbookViewId="0">
      <selection activeCell="D204" sqref="D204"/>
    </sheetView>
  </sheetViews>
  <sheetFormatPr defaultColWidth="9.7109375" defaultRowHeight="12.75"/>
  <cols>
    <col min="1" max="1" width="11.7109375" style="1312" customWidth="1"/>
    <col min="2" max="2" width="17.5703125" style="1312" customWidth="1"/>
    <col min="3" max="3" width="15" style="1312" customWidth="1"/>
    <col min="4" max="4" width="9.7109375" style="1312"/>
    <col min="5" max="5" width="16.7109375" style="1312" customWidth="1"/>
    <col min="6" max="6" width="16.7109375" style="1313" customWidth="1"/>
    <col min="7" max="7" width="8.7109375" style="1312" customWidth="1"/>
    <col min="8" max="8" width="13.28515625" style="1312" customWidth="1"/>
    <col min="9" max="16384" width="9.7109375" style="1314"/>
  </cols>
  <sheetData>
    <row r="1" spans="1:11" s="1321" customFormat="1" ht="18">
      <c r="A1" s="1563" t="s">
        <v>3524</v>
      </c>
      <c r="B1" s="1564"/>
      <c r="C1" s="1564"/>
      <c r="D1" s="1564"/>
      <c r="E1" s="1564"/>
      <c r="F1" s="1564"/>
      <c r="G1" s="1564"/>
      <c r="H1" s="1564"/>
    </row>
    <row r="2" spans="1:11" s="1321" customFormat="1">
      <c r="A2" s="1565"/>
      <c r="B2" s="1565"/>
      <c r="C2" s="1565"/>
      <c r="D2" s="1565"/>
      <c r="E2" s="1565"/>
      <c r="F2" s="1566"/>
      <c r="G2" s="1565"/>
      <c r="H2" s="1565"/>
    </row>
    <row r="3" spans="1:11" s="1307" customFormat="1" ht="13.9" customHeight="1">
      <c r="A3" s="1335" t="s">
        <v>934</v>
      </c>
      <c r="B3" s="1335"/>
      <c r="C3" s="1335"/>
      <c r="D3" s="1335"/>
      <c r="E3" s="1335"/>
      <c r="F3" s="1335"/>
      <c r="G3" s="1335"/>
      <c r="H3" s="1335"/>
    </row>
    <row r="4" spans="1:11" s="1377" customFormat="1">
      <c r="A4" s="1567" t="s">
        <v>935</v>
      </c>
      <c r="B4" s="1567"/>
      <c r="C4" s="2407" t="s">
        <v>1121</v>
      </c>
      <c r="D4" s="2408"/>
      <c r="E4" s="2408"/>
      <c r="F4" s="2408"/>
      <c r="G4" s="2408"/>
      <c r="H4" s="1567"/>
    </row>
    <row r="5" spans="1:11" s="1307" customFormat="1">
      <c r="A5" s="1567" t="s">
        <v>937</v>
      </c>
      <c r="B5" s="1567"/>
      <c r="C5" s="1679" t="s">
        <v>1122</v>
      </c>
      <c r="D5" s="1567"/>
      <c r="E5" s="1567"/>
      <c r="F5" s="1567"/>
      <c r="G5" s="1567"/>
      <c r="H5" s="1567"/>
    </row>
    <row r="6" spans="1:11">
      <c r="A6" s="1567" t="s">
        <v>939</v>
      </c>
      <c r="B6" s="1567"/>
      <c r="C6" s="2405" t="s">
        <v>217</v>
      </c>
      <c r="D6" s="2406"/>
      <c r="E6" s="2406"/>
      <c r="F6" s="2406"/>
      <c r="G6" s="2406"/>
      <c r="H6" s="1567"/>
    </row>
    <row r="7" spans="1:11" s="1321" customFormat="1">
      <c r="A7" s="1567" t="s">
        <v>1232</v>
      </c>
      <c r="B7" s="1567"/>
      <c r="C7" s="2405" t="s">
        <v>1233</v>
      </c>
      <c r="D7" s="2406"/>
      <c r="E7" s="2406"/>
      <c r="F7" s="2406"/>
      <c r="G7" s="2406"/>
      <c r="H7" s="1567"/>
    </row>
    <row r="8" spans="1:11" s="1321" customFormat="1">
      <c r="A8" s="1567" t="s">
        <v>1234</v>
      </c>
      <c r="B8" s="1567"/>
      <c r="C8" s="1685" t="s">
        <v>289</v>
      </c>
      <c r="D8" s="1677" t="s">
        <v>290</v>
      </c>
      <c r="E8" s="1686">
        <v>38147</v>
      </c>
      <c r="F8" s="1567"/>
      <c r="G8" s="1567"/>
      <c r="H8" s="1567"/>
    </row>
    <row r="9" spans="1:11" s="1321" customFormat="1" ht="13.5" thickBot="1">
      <c r="F9" s="1313"/>
    </row>
    <row r="10" spans="1:11" s="1321" customFormat="1" ht="15.75">
      <c r="A10" s="1568" t="s">
        <v>3525</v>
      </c>
      <c r="B10" s="1569"/>
      <c r="C10" s="1569"/>
      <c r="D10" s="1569"/>
      <c r="E10" s="1569"/>
      <c r="F10" s="1570"/>
      <c r="G10" s="1569"/>
      <c r="H10" s="1569"/>
      <c r="J10" s="1757" t="s">
        <v>18</v>
      </c>
      <c r="K10" s="1758"/>
    </row>
    <row r="11" spans="1:11" s="1307" customFormat="1" ht="13.5" thickBot="1">
      <c r="A11" s="1569" t="s">
        <v>3526</v>
      </c>
      <c r="B11" s="1569"/>
      <c r="C11" s="1569"/>
      <c r="D11" s="1569"/>
      <c r="E11" s="1569"/>
      <c r="F11" s="1570" t="s">
        <v>988</v>
      </c>
      <c r="G11" s="1570"/>
      <c r="H11" s="1570" t="s">
        <v>989</v>
      </c>
      <c r="J11" s="1759" t="s">
        <v>16</v>
      </c>
      <c r="K11" s="1760"/>
    </row>
    <row r="12" spans="1:11" s="1321" customFormat="1">
      <c r="A12" s="1571" t="s">
        <v>205</v>
      </c>
      <c r="B12" s="1569"/>
      <c r="C12" s="1569"/>
      <c r="D12" s="1569"/>
      <c r="E12" s="1569"/>
      <c r="F12" s="1570"/>
      <c r="G12" s="1570"/>
      <c r="H12" s="1570"/>
    </row>
    <row r="13" spans="1:11" s="1321" customFormat="1">
      <c r="A13" s="1571" t="s">
        <v>206</v>
      </c>
      <c r="B13" s="1569"/>
      <c r="C13" s="1569"/>
      <c r="D13" s="1569"/>
      <c r="E13" s="1569"/>
      <c r="F13" s="1570"/>
      <c r="G13" s="1570"/>
      <c r="H13" s="1570"/>
    </row>
    <row r="14" spans="1:11" s="1321" customFormat="1">
      <c r="A14" s="1572"/>
      <c r="B14" s="1377"/>
      <c r="C14" s="1377"/>
      <c r="D14" s="1377"/>
      <c r="E14" s="1377"/>
      <c r="F14" s="1573"/>
      <c r="G14" s="1573"/>
      <c r="H14" s="1573"/>
    </row>
    <row r="15" spans="1:11" s="1321" customFormat="1">
      <c r="A15" s="1307" t="s">
        <v>207</v>
      </c>
      <c r="B15" s="1307"/>
      <c r="C15" s="1307"/>
      <c r="D15" s="1307"/>
      <c r="E15" s="1307"/>
      <c r="F15" s="1574"/>
      <c r="G15" s="1307"/>
      <c r="H15" s="1307"/>
    </row>
    <row r="16" spans="1:11" s="1307" customFormat="1">
      <c r="A16" s="1420" t="s">
        <v>208</v>
      </c>
      <c r="B16" s="1321"/>
      <c r="C16" s="1321"/>
      <c r="D16" s="1321"/>
      <c r="E16" s="1321"/>
      <c r="F16" s="1321"/>
      <c r="G16" s="1312"/>
      <c r="H16" s="1312"/>
    </row>
    <row r="17" spans="1:10" s="1321" customFormat="1">
      <c r="A17" s="1420" t="s">
        <v>209</v>
      </c>
      <c r="F17" s="1313"/>
    </row>
    <row r="18" spans="1:10" s="1321" customFormat="1">
      <c r="A18" s="1366" t="s">
        <v>210</v>
      </c>
      <c r="B18" s="1366"/>
      <c r="C18" s="1366"/>
      <c r="D18" s="1366"/>
      <c r="E18" s="1366"/>
      <c r="F18" s="1683">
        <v>0</v>
      </c>
      <c r="G18" s="1683"/>
      <c r="H18" s="1683">
        <v>0</v>
      </c>
      <c r="J18" s="349" t="s">
        <v>1051</v>
      </c>
    </row>
    <row r="19" spans="1:10" s="1307" customFormat="1">
      <c r="A19" s="1366" t="s">
        <v>169</v>
      </c>
      <c r="B19" s="1366"/>
      <c r="C19" s="1366"/>
      <c r="D19" s="1366"/>
      <c r="E19" s="1366"/>
      <c r="F19" s="1684">
        <v>0</v>
      </c>
      <c r="G19" s="1683"/>
      <c r="H19" s="1683">
        <v>0</v>
      </c>
      <c r="J19" s="349" t="s">
        <v>829</v>
      </c>
    </row>
    <row r="20" spans="1:10" s="1321" customFormat="1">
      <c r="A20" s="1366" t="s">
        <v>170</v>
      </c>
      <c r="B20" s="1366"/>
      <c r="C20" s="2404" t="s">
        <v>171</v>
      </c>
      <c r="D20" s="2404"/>
      <c r="E20" s="2404"/>
      <c r="F20" s="1683">
        <v>0</v>
      </c>
      <c r="G20" s="1683"/>
      <c r="H20" s="1683">
        <v>0</v>
      </c>
      <c r="J20" s="349" t="s">
        <v>830</v>
      </c>
    </row>
    <row r="21" spans="1:10" s="1321" customFormat="1">
      <c r="A21" s="1576" t="s">
        <v>172</v>
      </c>
      <c r="B21" s="1576"/>
      <c r="C21" s="1576"/>
      <c r="D21" s="1576"/>
      <c r="E21" s="1576"/>
      <c r="F21" s="1577">
        <f>SUM(F18:F20)</f>
        <v>0</v>
      </c>
      <c r="G21" s="1578"/>
      <c r="H21" s="1577">
        <f>SUM(H18:H20)</f>
        <v>0</v>
      </c>
    </row>
    <row r="22" spans="1:10" s="1321" customFormat="1">
      <c r="A22" s="1354" t="s">
        <v>173</v>
      </c>
      <c r="B22" s="1354"/>
      <c r="C22" s="1354"/>
      <c r="D22" s="1354"/>
      <c r="E22" s="1354"/>
      <c r="F22" s="1434"/>
      <c r="G22" s="1434"/>
      <c r="H22" s="1434"/>
    </row>
    <row r="23" spans="1:10" s="1321" customFormat="1">
      <c r="A23" s="1354" t="s">
        <v>286</v>
      </c>
      <c r="B23" s="1354"/>
      <c r="C23" s="1354"/>
      <c r="D23" s="1354"/>
      <c r="E23" s="1354"/>
      <c r="F23" s="1434"/>
      <c r="G23" s="1434"/>
      <c r="H23" s="1434"/>
    </row>
    <row r="24" spans="1:10" s="1321" customFormat="1">
      <c r="A24" s="1354" t="s">
        <v>174</v>
      </c>
      <c r="B24" s="1354"/>
      <c r="C24" s="1354"/>
      <c r="D24" s="1354"/>
      <c r="E24" s="1354"/>
      <c r="F24" s="1687">
        <v>0</v>
      </c>
      <c r="G24" s="1499"/>
      <c r="H24" s="1687">
        <v>0</v>
      </c>
      <c r="J24" s="349" t="s">
        <v>831</v>
      </c>
    </row>
    <row r="25" spans="1:10" s="1321" customFormat="1">
      <c r="A25" s="1576" t="s">
        <v>175</v>
      </c>
      <c r="B25" s="1576"/>
      <c r="C25" s="1576"/>
      <c r="D25" s="1576"/>
      <c r="E25" s="1576"/>
      <c r="F25" s="1577">
        <f>SUM(F21-F24)</f>
        <v>0</v>
      </c>
      <c r="G25" s="1578"/>
      <c r="H25" s="1577">
        <f>SUM(H21-H24)</f>
        <v>0</v>
      </c>
    </row>
    <row r="26" spans="1:10" s="1321" customFormat="1">
      <c r="A26" s="1459" t="s">
        <v>176</v>
      </c>
      <c r="B26" s="1366"/>
      <c r="C26" s="1366"/>
      <c r="D26" s="1366"/>
      <c r="E26" s="1366"/>
      <c r="F26" s="1579" t="e">
        <f>SUM(F25/F199)</f>
        <v>#DIV/0!</v>
      </c>
      <c r="G26" s="1575"/>
      <c r="H26" s="1579" t="e">
        <f>SUM(H25/H199)</f>
        <v>#DIV/0!</v>
      </c>
    </row>
    <row r="27" spans="1:10" s="1321" customFormat="1">
      <c r="F27" s="1580"/>
      <c r="G27" s="1581"/>
      <c r="H27" s="1581"/>
    </row>
    <row r="28" spans="1:10" s="1321" customFormat="1">
      <c r="A28" s="1307" t="s">
        <v>177</v>
      </c>
      <c r="B28" s="1307"/>
      <c r="C28" s="1307"/>
      <c r="D28" s="1307"/>
      <c r="E28" s="1307"/>
      <c r="F28" s="1582"/>
      <c r="G28" s="1582"/>
      <c r="H28" s="1581"/>
    </row>
    <row r="29" spans="1:10" s="1321" customFormat="1">
      <c r="A29" s="1366" t="s">
        <v>178</v>
      </c>
      <c r="B29" s="1366"/>
      <c r="C29" s="1366"/>
      <c r="D29" s="1366"/>
      <c r="E29" s="1366"/>
      <c r="F29" s="1683">
        <v>0</v>
      </c>
      <c r="G29" s="1575"/>
      <c r="H29" s="1683">
        <v>0</v>
      </c>
      <c r="J29" s="342" t="s">
        <v>647</v>
      </c>
    </row>
    <row r="30" spans="1:10" s="1321" customFormat="1">
      <c r="A30" s="1366" t="s">
        <v>179</v>
      </c>
      <c r="B30" s="1366"/>
      <c r="C30" s="1366"/>
      <c r="D30" s="1366"/>
      <c r="E30" s="1366"/>
      <c r="F30" s="1683">
        <v>0</v>
      </c>
      <c r="G30" s="1575"/>
      <c r="H30" s="1683">
        <v>0</v>
      </c>
      <c r="J30" s="342" t="s">
        <v>648</v>
      </c>
    </row>
    <row r="31" spans="1:10" s="1307" customFormat="1">
      <c r="A31" s="1366" t="s">
        <v>180</v>
      </c>
      <c r="B31" s="1366"/>
      <c r="C31" s="1366" t="s">
        <v>181</v>
      </c>
      <c r="D31" s="1366"/>
      <c r="E31" s="1366"/>
      <c r="F31" s="1683">
        <v>0</v>
      </c>
      <c r="G31" s="1575"/>
      <c r="H31" s="1683">
        <v>0</v>
      </c>
      <c r="J31" s="342" t="s">
        <v>646</v>
      </c>
    </row>
    <row r="32" spans="1:10" s="1307" customFormat="1">
      <c r="A32" s="1366" t="s">
        <v>182</v>
      </c>
      <c r="B32" s="1366"/>
      <c r="C32" s="1366"/>
      <c r="D32" s="1366"/>
      <c r="E32" s="1366"/>
      <c r="F32" s="1683">
        <v>0</v>
      </c>
      <c r="G32" s="1575"/>
      <c r="H32" s="1683">
        <v>0</v>
      </c>
      <c r="J32" s="381" t="s">
        <v>649</v>
      </c>
    </row>
    <row r="33" spans="1:11" s="1321" customFormat="1">
      <c r="A33" s="1366" t="s">
        <v>183</v>
      </c>
      <c r="B33" s="1366"/>
      <c r="C33" s="1366" t="s">
        <v>184</v>
      </c>
      <c r="D33" s="1366"/>
      <c r="E33" s="1366"/>
      <c r="F33" s="1683">
        <v>0</v>
      </c>
      <c r="G33" s="1575"/>
      <c r="H33" s="1683">
        <v>0</v>
      </c>
      <c r="J33" s="342" t="s">
        <v>650</v>
      </c>
    </row>
    <row r="34" spans="1:11" s="1321" customFormat="1">
      <c r="A34" s="1366" t="s">
        <v>185</v>
      </c>
      <c r="B34" s="1366"/>
      <c r="C34" s="1366"/>
      <c r="D34" s="1366"/>
      <c r="E34" s="1366"/>
      <c r="F34" s="1683">
        <v>0</v>
      </c>
      <c r="G34" s="1575"/>
      <c r="H34" s="1683">
        <v>0</v>
      </c>
      <c r="J34" s="342" t="s">
        <v>651</v>
      </c>
    </row>
    <row r="35" spans="1:11" s="1321" customFormat="1">
      <c r="A35" s="1366" t="s">
        <v>186</v>
      </c>
      <c r="B35" s="1366"/>
      <c r="C35" s="1366" t="s">
        <v>187</v>
      </c>
      <c r="D35" s="1366"/>
      <c r="E35" s="1366"/>
      <c r="F35" s="1683">
        <v>0</v>
      </c>
      <c r="G35" s="1575"/>
      <c r="H35" s="1683">
        <v>0</v>
      </c>
      <c r="J35" s="342" t="s">
        <v>2178</v>
      </c>
    </row>
    <row r="36" spans="1:11" s="1321" customFormat="1">
      <c r="A36" s="1366" t="s">
        <v>1286</v>
      </c>
      <c r="B36" s="1366"/>
      <c r="C36" s="1366"/>
      <c r="D36" s="1366" t="s">
        <v>1287</v>
      </c>
      <c r="E36" s="1366"/>
      <c r="F36" s="1683">
        <v>0</v>
      </c>
      <c r="G36" s="1575"/>
      <c r="H36" s="1683">
        <v>0</v>
      </c>
      <c r="I36" s="1390"/>
      <c r="J36" s="381" t="s">
        <v>649</v>
      </c>
    </row>
    <row r="37" spans="1:11" s="1321" customFormat="1">
      <c r="A37" s="1576" t="s">
        <v>1288</v>
      </c>
      <c r="B37" s="1576"/>
      <c r="C37" s="1576"/>
      <c r="D37" s="1576"/>
      <c r="E37" s="1576"/>
      <c r="F37" s="1577">
        <f>SUM(F29:F36)</f>
        <v>0</v>
      </c>
      <c r="G37" s="1578"/>
      <c r="H37" s="1577">
        <f>SUM(H29:H36)</f>
        <v>0</v>
      </c>
      <c r="I37" s="1390"/>
    </row>
    <row r="38" spans="1:11" s="1321" customFormat="1">
      <c r="A38" s="1459" t="s">
        <v>1289</v>
      </c>
      <c r="B38" s="1366"/>
      <c r="C38" s="1366"/>
      <c r="D38" s="1366"/>
      <c r="E38" s="1366"/>
      <c r="F38" s="1583" t="e">
        <f>SUM(F37/F199)</f>
        <v>#DIV/0!</v>
      </c>
      <c r="G38" s="1583"/>
      <c r="H38" s="1583" t="e">
        <f>SUM(H37/H199)</f>
        <v>#DIV/0!</v>
      </c>
      <c r="I38" s="1390"/>
    </row>
    <row r="39" spans="1:11">
      <c r="A39" s="1360"/>
      <c r="B39" s="1354"/>
      <c r="C39" s="1354"/>
      <c r="D39" s="1354"/>
      <c r="E39" s="1354"/>
      <c r="F39" s="1584"/>
      <c r="G39" s="1584"/>
      <c r="H39" s="1584"/>
      <c r="I39" s="1394"/>
    </row>
    <row r="40" spans="1:11" ht="15">
      <c r="A40" s="1307" t="s">
        <v>1290</v>
      </c>
      <c r="B40" s="1585"/>
      <c r="C40" s="1585"/>
      <c r="D40" s="1585"/>
      <c r="E40" s="1585"/>
      <c r="F40" s="1586"/>
      <c r="G40" s="1586"/>
      <c r="H40" s="1586"/>
      <c r="I40" s="1394"/>
    </row>
    <row r="41" spans="1:11" ht="15.75" thickBot="1">
      <c r="A41" s="1585"/>
      <c r="B41" s="1585"/>
      <c r="C41" s="1585"/>
      <c r="D41" s="1585"/>
      <c r="E41" s="1585"/>
      <c r="F41" s="1586"/>
      <c r="G41" s="1586"/>
      <c r="H41" s="1586"/>
      <c r="I41" s="1394"/>
    </row>
    <row r="42" spans="1:11" ht="15">
      <c r="A42" s="1585"/>
      <c r="B42" s="1585"/>
      <c r="C42" s="1585"/>
      <c r="D42" s="1585"/>
      <c r="E42" s="1585"/>
      <c r="F42" s="1586"/>
      <c r="G42" s="1586"/>
      <c r="H42" s="1586"/>
      <c r="I42" s="1394"/>
      <c r="J42" s="1757" t="s">
        <v>18</v>
      </c>
      <c r="K42" s="1758"/>
    </row>
    <row r="43" spans="1:11" ht="16.5" thickBot="1">
      <c r="A43" s="1310" t="s">
        <v>1291</v>
      </c>
      <c r="B43" s="1310"/>
      <c r="C43" s="1310"/>
      <c r="D43" s="1310"/>
      <c r="E43" s="1310"/>
      <c r="F43" s="1587"/>
      <c r="G43" s="1587"/>
      <c r="H43" s="1586"/>
      <c r="I43" s="1394"/>
      <c r="J43" s="1759" t="s">
        <v>16</v>
      </c>
      <c r="K43" s="1760"/>
    </row>
    <row r="44" spans="1:11">
      <c r="A44" s="1399" t="s">
        <v>1292</v>
      </c>
      <c r="B44" s="1588"/>
      <c r="C44" s="1588"/>
      <c r="D44" s="1588"/>
      <c r="E44" s="1588"/>
      <c r="F44" s="1588"/>
      <c r="G44" s="1588"/>
      <c r="H44" s="1588"/>
      <c r="I44" s="1394"/>
    </row>
    <row r="45" spans="1:11">
      <c r="A45" s="1366" t="s">
        <v>1293</v>
      </c>
      <c r="B45" s="1366"/>
      <c r="C45" s="1366"/>
      <c r="D45" s="1366"/>
      <c r="E45" s="1366"/>
      <c r="F45" s="1683">
        <v>0</v>
      </c>
      <c r="G45" s="1575"/>
      <c r="H45" s="1683">
        <v>0</v>
      </c>
      <c r="I45" s="1394"/>
      <c r="J45" s="349" t="s">
        <v>1123</v>
      </c>
    </row>
    <row r="46" spans="1:11">
      <c r="A46" s="1366" t="s">
        <v>1294</v>
      </c>
      <c r="B46" s="1366"/>
      <c r="C46" s="1366"/>
      <c r="D46" s="1366" t="s">
        <v>1295</v>
      </c>
      <c r="E46" s="1366"/>
      <c r="F46" s="1683">
        <v>0</v>
      </c>
      <c r="G46" s="1575"/>
      <c r="H46" s="1683">
        <v>0</v>
      </c>
      <c r="I46" s="1394"/>
      <c r="J46" s="349" t="s">
        <v>15</v>
      </c>
    </row>
    <row r="47" spans="1:11">
      <c r="A47" s="1354"/>
      <c r="B47" s="1354"/>
      <c r="C47" s="1354"/>
      <c r="D47" s="1354"/>
      <c r="E47" s="1354"/>
      <c r="F47" s="1434"/>
      <c r="G47" s="1354"/>
      <c r="H47" s="1434"/>
      <c r="I47" s="1394"/>
    </row>
    <row r="48" spans="1:11">
      <c r="A48" s="1321" t="s">
        <v>2211</v>
      </c>
      <c r="B48" s="1321"/>
      <c r="C48" s="1321"/>
      <c r="D48" s="1321"/>
      <c r="E48" s="1321"/>
      <c r="G48" s="1321"/>
      <c r="H48" s="1581"/>
      <c r="I48" s="1394"/>
    </row>
    <row r="49" spans="1:10">
      <c r="A49" s="1366" t="s">
        <v>2212</v>
      </c>
      <c r="B49" s="1366"/>
      <c r="C49" s="1366"/>
      <c r="D49" s="1366"/>
      <c r="E49" s="1366"/>
      <c r="F49" s="1683">
        <v>0</v>
      </c>
      <c r="G49" s="1575"/>
      <c r="H49" s="1683">
        <v>0</v>
      </c>
      <c r="I49" s="1394"/>
      <c r="J49" s="421" t="s">
        <v>19</v>
      </c>
    </row>
    <row r="50" spans="1:10">
      <c r="A50" s="1366" t="s">
        <v>2213</v>
      </c>
      <c r="B50" s="1366"/>
      <c r="C50" s="1366"/>
      <c r="D50" s="1366"/>
      <c r="E50" s="1366" t="s">
        <v>2214</v>
      </c>
      <c r="F50" s="1683">
        <v>0</v>
      </c>
      <c r="G50" s="1575"/>
      <c r="H50" s="1683">
        <v>0</v>
      </c>
      <c r="I50" s="1394"/>
      <c r="J50" s="421" t="s">
        <v>19</v>
      </c>
    </row>
    <row r="51" spans="1:10">
      <c r="A51" s="1366" t="s">
        <v>2215</v>
      </c>
      <c r="B51" s="1366"/>
      <c r="C51" s="1366"/>
      <c r="D51" s="1366" t="s">
        <v>2216</v>
      </c>
      <c r="E51" s="1366"/>
      <c r="F51" s="1683">
        <v>0</v>
      </c>
      <c r="G51" s="1575"/>
      <c r="H51" s="1683">
        <v>0</v>
      </c>
      <c r="I51" s="1394"/>
      <c r="J51" s="421" t="s">
        <v>19</v>
      </c>
    </row>
    <row r="52" spans="1:10">
      <c r="A52" s="1366"/>
      <c r="B52" s="1366"/>
      <c r="C52" s="1366"/>
      <c r="D52" s="1366"/>
      <c r="E52" s="1366"/>
      <c r="F52" s="1575"/>
      <c r="G52" s="1366"/>
      <c r="H52" s="1575"/>
      <c r="I52" s="1394"/>
    </row>
    <row r="53" spans="1:10">
      <c r="A53" s="1366" t="s">
        <v>2217</v>
      </c>
      <c r="B53" s="1366"/>
      <c r="C53" s="1366"/>
      <c r="D53" s="1366"/>
      <c r="E53" s="1366"/>
      <c r="F53" s="1683">
        <v>0</v>
      </c>
      <c r="G53" s="1575"/>
      <c r="H53" s="1683">
        <v>0</v>
      </c>
      <c r="I53" s="1394"/>
      <c r="J53" s="1692" t="s">
        <v>2179</v>
      </c>
    </row>
    <row r="54" spans="1:10">
      <c r="A54" s="1366" t="s">
        <v>2218</v>
      </c>
      <c r="B54" s="1366"/>
      <c r="C54" s="1366"/>
      <c r="D54" s="1366"/>
      <c r="E54" s="1366"/>
      <c r="F54" s="1683">
        <v>0</v>
      </c>
      <c r="G54" s="1575"/>
      <c r="H54" s="1683">
        <v>0</v>
      </c>
      <c r="I54" s="1394"/>
      <c r="J54" s="1692" t="s">
        <v>2180</v>
      </c>
    </row>
    <row r="55" spans="1:10">
      <c r="A55" s="1366" t="s">
        <v>2219</v>
      </c>
      <c r="B55" s="1366"/>
      <c r="C55" s="1366"/>
      <c r="D55" s="1366"/>
      <c r="E55" s="1366"/>
      <c r="F55" s="1683">
        <v>0</v>
      </c>
      <c r="G55" s="1575"/>
      <c r="H55" s="1683">
        <v>0</v>
      </c>
      <c r="I55" s="1394"/>
      <c r="J55" s="1692" t="s">
        <v>2180</v>
      </c>
    </row>
    <row r="56" spans="1:10">
      <c r="A56" s="1399"/>
      <c r="B56" s="1399"/>
      <c r="C56" s="1399"/>
      <c r="D56" s="1399"/>
      <c r="E56" s="1399"/>
      <c r="F56" s="1575"/>
      <c r="G56" s="1366"/>
      <c r="H56" s="1575"/>
      <c r="I56" s="1394"/>
    </row>
    <row r="57" spans="1:10">
      <c r="A57" s="1399" t="s">
        <v>2220</v>
      </c>
      <c r="B57" s="1399"/>
      <c r="C57" s="1399"/>
      <c r="D57" s="1399"/>
      <c r="E57" s="1399"/>
      <c r="F57" s="1683">
        <v>0</v>
      </c>
      <c r="G57" s="1575"/>
      <c r="H57" s="1683">
        <v>0</v>
      </c>
      <c r="I57" s="1394"/>
      <c r="J57" s="1692" t="s">
        <v>2179</v>
      </c>
    </row>
    <row r="58" spans="1:10">
      <c r="A58" s="1366" t="s">
        <v>2221</v>
      </c>
      <c r="B58" s="1366"/>
      <c r="C58" s="1366"/>
      <c r="D58" s="1366"/>
      <c r="E58" s="1366"/>
      <c r="F58" s="1683">
        <v>0</v>
      </c>
      <c r="G58" s="1575"/>
      <c r="H58" s="1683">
        <v>0</v>
      </c>
      <c r="I58" s="1394"/>
      <c r="J58" s="1692" t="s">
        <v>2179</v>
      </c>
    </row>
    <row r="59" spans="1:10">
      <c r="A59" s="1366" t="s">
        <v>1294</v>
      </c>
      <c r="B59" s="1366"/>
      <c r="C59" s="1366"/>
      <c r="D59" s="1366"/>
      <c r="E59" s="1366"/>
      <c r="F59" s="1683">
        <v>0</v>
      </c>
      <c r="G59" s="1575"/>
      <c r="H59" s="1683">
        <v>0</v>
      </c>
      <c r="I59" s="1394"/>
      <c r="J59" s="1692" t="s">
        <v>2179</v>
      </c>
    </row>
    <row r="60" spans="1:10">
      <c r="A60" s="1366"/>
      <c r="B60" s="1366"/>
      <c r="C60" s="1366"/>
      <c r="D60" s="1366"/>
      <c r="E60" s="1366"/>
      <c r="F60" s="1575"/>
      <c r="G60" s="1366"/>
      <c r="H60" s="1575"/>
      <c r="I60" s="1394"/>
    </row>
    <row r="61" spans="1:10">
      <c r="A61" s="1366" t="s">
        <v>2222</v>
      </c>
      <c r="B61" s="1366"/>
      <c r="C61" s="1366"/>
      <c r="D61" s="1366"/>
      <c r="E61" s="1366"/>
      <c r="F61" s="1683">
        <v>0</v>
      </c>
      <c r="G61" s="1575"/>
      <c r="H61" s="1683">
        <v>0</v>
      </c>
      <c r="I61" s="1394"/>
      <c r="J61" s="342" t="s">
        <v>2181</v>
      </c>
    </row>
    <row r="62" spans="1:10">
      <c r="A62" s="1366" t="s">
        <v>2223</v>
      </c>
      <c r="B62" s="1366"/>
      <c r="C62" s="1366"/>
      <c r="D62" s="1366"/>
      <c r="E62" s="1366"/>
      <c r="F62" s="1683">
        <v>0</v>
      </c>
      <c r="G62" s="1575"/>
      <c r="H62" s="1683">
        <v>0</v>
      </c>
      <c r="I62" s="1394"/>
      <c r="J62" s="426" t="s">
        <v>2182</v>
      </c>
    </row>
    <row r="63" spans="1:10">
      <c r="A63" s="1366" t="s">
        <v>2224</v>
      </c>
      <c r="B63" s="1366"/>
      <c r="C63" s="1366"/>
      <c r="D63" s="1366"/>
      <c r="E63" s="1366"/>
      <c r="F63" s="1683">
        <v>0</v>
      </c>
      <c r="G63" s="1575"/>
      <c r="H63" s="1683">
        <v>0</v>
      </c>
      <c r="I63" s="1394"/>
      <c r="J63" s="426" t="s">
        <v>2183</v>
      </c>
    </row>
    <row r="64" spans="1:10">
      <c r="A64" s="1366" t="s">
        <v>2225</v>
      </c>
      <c r="B64" s="1366"/>
      <c r="C64" s="1366"/>
      <c r="D64" s="1366"/>
      <c r="E64" s="1366"/>
      <c r="F64" s="1683">
        <v>0</v>
      </c>
      <c r="G64" s="1575"/>
      <c r="H64" s="1683">
        <v>0</v>
      </c>
      <c r="I64" s="1394"/>
      <c r="J64" s="342" t="s">
        <v>2184</v>
      </c>
    </row>
    <row r="65" spans="1:10">
      <c r="A65" s="1366" t="s">
        <v>2226</v>
      </c>
      <c r="B65" s="1366"/>
      <c r="C65" s="1366"/>
      <c r="D65" s="1366"/>
      <c r="E65" s="1366"/>
      <c r="F65" s="1683">
        <v>0</v>
      </c>
      <c r="G65" s="1575"/>
      <c r="H65" s="1683">
        <v>0</v>
      </c>
      <c r="J65" s="426" t="s">
        <v>2185</v>
      </c>
    </row>
    <row r="66" spans="1:10">
      <c r="A66" s="1366" t="s">
        <v>2227</v>
      </c>
      <c r="B66" s="1366"/>
      <c r="C66" s="1366"/>
      <c r="D66" s="1366"/>
      <c r="E66" s="1366"/>
      <c r="F66" s="1683">
        <v>0</v>
      </c>
      <c r="G66" s="1575"/>
      <c r="H66" s="1683">
        <v>0</v>
      </c>
      <c r="J66" s="426" t="s">
        <v>2186</v>
      </c>
    </row>
    <row r="67" spans="1:10">
      <c r="A67" s="1366" t="s">
        <v>2228</v>
      </c>
      <c r="B67" s="1366"/>
      <c r="C67" s="1366"/>
      <c r="D67" s="1366"/>
      <c r="E67" s="1366"/>
      <c r="F67" s="1683">
        <v>0</v>
      </c>
      <c r="G67" s="1575"/>
      <c r="H67" s="1683">
        <v>0</v>
      </c>
      <c r="J67" s="426" t="s">
        <v>2186</v>
      </c>
    </row>
    <row r="68" spans="1:10">
      <c r="A68" s="1366" t="s">
        <v>2229</v>
      </c>
      <c r="B68" s="1366"/>
      <c r="C68" s="1366"/>
      <c r="D68" s="1366"/>
      <c r="E68" s="1366"/>
      <c r="F68" s="1683">
        <v>0</v>
      </c>
      <c r="G68" s="1575"/>
      <c r="H68" s="1683">
        <v>0</v>
      </c>
      <c r="J68" s="426" t="s">
        <v>2187</v>
      </c>
    </row>
    <row r="69" spans="1:10">
      <c r="A69" s="1366" t="s">
        <v>2230</v>
      </c>
      <c r="B69" s="1366"/>
      <c r="C69" s="1366"/>
      <c r="D69" s="1366"/>
      <c r="E69" s="1366"/>
      <c r="F69" s="1683">
        <v>0</v>
      </c>
      <c r="G69" s="1575"/>
      <c r="H69" s="1683">
        <v>0</v>
      </c>
      <c r="J69" s="355" t="s">
        <v>223</v>
      </c>
    </row>
    <row r="70" spans="1:10">
      <c r="A70" s="1366" t="s">
        <v>2231</v>
      </c>
      <c r="B70" s="1366"/>
      <c r="C70" s="1366"/>
      <c r="D70" s="1366"/>
      <c r="E70" s="1366"/>
      <c r="F70" s="1683">
        <v>0</v>
      </c>
      <c r="G70" s="1575"/>
      <c r="H70" s="1683">
        <v>0</v>
      </c>
      <c r="J70" s="355" t="s">
        <v>1071</v>
      </c>
    </row>
    <row r="71" spans="1:10">
      <c r="A71" s="1366" t="s">
        <v>2232</v>
      </c>
      <c r="B71" s="1366"/>
      <c r="C71" s="1366"/>
      <c r="D71" s="1366"/>
      <c r="E71" s="1366"/>
      <c r="F71" s="1683">
        <v>0</v>
      </c>
      <c r="G71" s="1575"/>
      <c r="H71" s="1683">
        <v>0</v>
      </c>
      <c r="J71" s="355" t="s">
        <v>1072</v>
      </c>
    </row>
    <row r="72" spans="1:10">
      <c r="A72" s="1366" t="s">
        <v>2233</v>
      </c>
      <c r="B72" s="1366"/>
      <c r="C72" s="1366"/>
      <c r="D72" s="1366"/>
      <c r="E72" s="1366"/>
      <c r="F72" s="1683">
        <v>0</v>
      </c>
      <c r="G72" s="1575"/>
      <c r="H72" s="1683">
        <v>0</v>
      </c>
      <c r="J72" s="355" t="s">
        <v>1073</v>
      </c>
    </row>
    <row r="73" spans="1:10">
      <c r="A73" s="1415" t="s">
        <v>403</v>
      </c>
      <c r="B73" s="1415"/>
      <c r="C73" s="1415"/>
      <c r="D73" s="1415"/>
      <c r="E73" s="1415"/>
      <c r="F73" s="1589"/>
      <c r="G73" s="1415"/>
      <c r="H73" s="1589"/>
    </row>
    <row r="74" spans="1:10">
      <c r="A74" s="1399" t="s">
        <v>404</v>
      </c>
      <c r="B74" s="1399"/>
      <c r="C74" s="1399"/>
      <c r="D74" s="1399"/>
      <c r="E74" s="1399"/>
      <c r="F74" s="1427"/>
      <c r="G74" s="1399"/>
      <c r="H74" s="1427"/>
    </row>
    <row r="75" spans="1:10">
      <c r="A75" s="1415" t="s">
        <v>390</v>
      </c>
      <c r="B75" s="1415"/>
      <c r="C75" s="1415"/>
      <c r="D75" s="1415"/>
      <c r="E75" s="1415"/>
      <c r="F75" s="1589"/>
      <c r="G75" s="1415"/>
      <c r="H75" s="1589"/>
    </row>
    <row r="76" spans="1:10" s="1321" customFormat="1">
      <c r="A76" s="1399" t="s">
        <v>391</v>
      </c>
      <c r="B76" s="1399"/>
      <c r="C76" s="1399"/>
      <c r="D76" s="1399"/>
      <c r="E76" s="1399"/>
      <c r="F76" s="1683">
        <v>0</v>
      </c>
      <c r="G76" s="1575"/>
      <c r="H76" s="1683">
        <v>0</v>
      </c>
      <c r="J76" s="421" t="s">
        <v>1074</v>
      </c>
    </row>
    <row r="77" spans="1:10" s="1307" customFormat="1">
      <c r="A77" s="1399" t="s">
        <v>392</v>
      </c>
      <c r="B77" s="1399"/>
      <c r="C77" s="1399"/>
      <c r="D77" s="1399"/>
      <c r="E77" s="1399"/>
      <c r="F77" s="1683">
        <v>0</v>
      </c>
      <c r="G77" s="1575"/>
      <c r="H77" s="1683">
        <v>0</v>
      </c>
      <c r="J77" s="355" t="s">
        <v>1076</v>
      </c>
    </row>
    <row r="78" spans="1:10" s="1321" customFormat="1">
      <c r="A78" s="1366" t="s">
        <v>393</v>
      </c>
      <c r="B78" s="1366"/>
      <c r="C78" s="1366"/>
      <c r="D78" s="1366"/>
      <c r="E78" s="1366"/>
      <c r="F78" s="1683">
        <v>0</v>
      </c>
      <c r="G78" s="1575"/>
      <c r="H78" s="1683">
        <v>0</v>
      </c>
      <c r="J78" s="355" t="s">
        <v>1076</v>
      </c>
    </row>
    <row r="79" spans="1:10" s="1321" customFormat="1">
      <c r="A79" s="1366" t="s">
        <v>394</v>
      </c>
      <c r="B79" s="1366"/>
      <c r="C79" s="1366"/>
      <c r="D79" s="1366"/>
      <c r="E79" s="1366"/>
      <c r="F79" s="1683">
        <v>0</v>
      </c>
      <c r="G79" s="1575"/>
      <c r="H79" s="1683">
        <v>0</v>
      </c>
      <c r="J79" s="355" t="s">
        <v>1075</v>
      </c>
    </row>
    <row r="80" spans="1:10" s="1321" customFormat="1">
      <c r="A80" s="1365" t="s">
        <v>395</v>
      </c>
      <c r="B80" s="1366"/>
      <c r="C80" s="1366"/>
      <c r="D80" s="1366"/>
      <c r="E80" s="1366"/>
      <c r="F80" s="1683">
        <v>0</v>
      </c>
      <c r="G80" s="1575"/>
      <c r="H80" s="1683">
        <v>0</v>
      </c>
      <c r="J80" s="426" t="s">
        <v>1077</v>
      </c>
    </row>
    <row r="81" spans="1:10" s="1321" customFormat="1">
      <c r="A81" s="1365" t="s">
        <v>396</v>
      </c>
      <c r="B81" s="1590"/>
      <c r="C81" s="1366"/>
      <c r="D81" s="1366"/>
      <c r="E81" s="1366"/>
      <c r="F81" s="1683">
        <v>0</v>
      </c>
      <c r="G81" s="1575"/>
      <c r="H81" s="1683">
        <v>0</v>
      </c>
      <c r="J81" s="355" t="s">
        <v>1078</v>
      </c>
    </row>
    <row r="82" spans="1:10" s="1321" customFormat="1">
      <c r="A82" s="1576" t="s">
        <v>397</v>
      </c>
      <c r="B82" s="1576"/>
      <c r="C82" s="1576"/>
      <c r="D82" s="1576"/>
      <c r="E82" s="1576"/>
      <c r="F82" s="1577">
        <f>SUM(F45:F81)</f>
        <v>0</v>
      </c>
      <c r="G82" s="1576"/>
      <c r="H82" s="1577">
        <f>SUM(H45:H81)</f>
        <v>0</v>
      </c>
    </row>
    <row r="83" spans="1:10" s="1321" customFormat="1">
      <c r="A83" s="1333"/>
      <c r="B83" s="1333"/>
      <c r="C83" s="1333"/>
      <c r="D83" s="1333"/>
      <c r="E83" s="1333"/>
      <c r="F83" s="1500"/>
      <c r="G83" s="1382"/>
      <c r="H83" s="1500"/>
    </row>
    <row r="84" spans="1:10" s="1321" customFormat="1">
      <c r="A84" s="1307" t="s">
        <v>2237</v>
      </c>
      <c r="B84" s="1307"/>
      <c r="C84" s="1307"/>
      <c r="D84" s="1307"/>
      <c r="E84" s="1307"/>
      <c r="F84" s="1582"/>
      <c r="G84" s="1307"/>
      <c r="H84" s="1581"/>
    </row>
    <row r="85" spans="1:10" s="1307" customFormat="1">
      <c r="A85" s="1321" t="s">
        <v>2238</v>
      </c>
      <c r="B85" s="1321"/>
      <c r="C85" s="1321"/>
      <c r="D85" s="1321"/>
      <c r="E85" s="1321"/>
      <c r="F85" s="1581"/>
      <c r="G85" s="1321"/>
      <c r="H85" s="1581"/>
    </row>
    <row r="86" spans="1:10" s="1321" customFormat="1">
      <c r="A86" s="1366" t="s">
        <v>2239</v>
      </c>
      <c r="B86" s="1366"/>
      <c r="C86" s="1366"/>
      <c r="D86" s="1366"/>
      <c r="E86" s="1366"/>
      <c r="F86" s="1683">
        <v>0</v>
      </c>
      <c r="G86" s="1575"/>
      <c r="H86" s="1683">
        <v>0</v>
      </c>
      <c r="J86" s="342" t="s">
        <v>1079</v>
      </c>
    </row>
    <row r="87" spans="1:10" s="1307" customFormat="1">
      <c r="A87" s="1366" t="s">
        <v>2240</v>
      </c>
      <c r="B87" s="1366"/>
      <c r="C87" s="1366"/>
      <c r="D87" s="1366"/>
      <c r="E87" s="1366"/>
      <c r="F87" s="1575"/>
      <c r="G87" s="1366"/>
      <c r="H87" s="1575"/>
    </row>
    <row r="88" spans="1:10" s="1321" customFormat="1">
      <c r="A88" s="1366" t="s">
        <v>2241</v>
      </c>
      <c r="B88" s="1366"/>
      <c r="C88" s="1366"/>
      <c r="D88" s="1366"/>
      <c r="E88" s="1366"/>
      <c r="F88" s="1683">
        <v>0</v>
      </c>
      <c r="G88" s="1575"/>
      <c r="H88" s="1683">
        <v>0</v>
      </c>
      <c r="J88" s="349" t="s">
        <v>1080</v>
      </c>
    </row>
    <row r="89" spans="1:10" s="1321" customFormat="1">
      <c r="A89" s="1366" t="s">
        <v>2242</v>
      </c>
      <c r="B89" s="1366"/>
      <c r="C89" s="1366"/>
      <c r="D89" s="1366"/>
      <c r="E89" s="1366"/>
      <c r="F89" s="1683">
        <v>0</v>
      </c>
      <c r="G89" s="1575"/>
      <c r="H89" s="1683">
        <v>0</v>
      </c>
      <c r="J89" s="342" t="s">
        <v>1081</v>
      </c>
    </row>
    <row r="90" spans="1:10" s="1307" customFormat="1">
      <c r="A90" s="1366" t="s">
        <v>2243</v>
      </c>
      <c r="B90" s="1366"/>
      <c r="C90" s="1366"/>
      <c r="D90" s="1366"/>
      <c r="E90" s="1366"/>
      <c r="F90" s="1683">
        <v>0</v>
      </c>
      <c r="G90" s="1575"/>
      <c r="H90" s="1683">
        <v>0</v>
      </c>
      <c r="J90" s="342" t="s">
        <v>1084</v>
      </c>
    </row>
    <row r="91" spans="1:10" s="1510" customFormat="1">
      <c r="A91" s="1366" t="s">
        <v>2244</v>
      </c>
      <c r="B91" s="1366"/>
      <c r="C91" s="1366"/>
      <c r="D91" s="1366"/>
      <c r="E91" s="1366"/>
      <c r="F91" s="1683">
        <v>0</v>
      </c>
      <c r="G91" s="1575"/>
      <c r="H91" s="1683">
        <v>0</v>
      </c>
      <c r="J91" s="426" t="s">
        <v>1082</v>
      </c>
    </row>
    <row r="92" spans="1:10" s="1510" customFormat="1">
      <c r="A92" s="1366" t="s">
        <v>2245</v>
      </c>
      <c r="B92" s="1366"/>
      <c r="C92" s="1366" t="s">
        <v>2246</v>
      </c>
      <c r="D92" s="1366"/>
      <c r="E92" s="1366"/>
      <c r="F92" s="1683">
        <v>0</v>
      </c>
      <c r="G92" s="1575"/>
      <c r="H92" s="1683">
        <v>0</v>
      </c>
      <c r="J92" s="355" t="s">
        <v>1083</v>
      </c>
    </row>
    <row r="93" spans="1:10" s="1510" customFormat="1">
      <c r="A93" s="1576" t="s">
        <v>2247</v>
      </c>
      <c r="B93" s="1576"/>
      <c r="C93" s="1576"/>
      <c r="D93" s="1576"/>
      <c r="E93" s="1576"/>
      <c r="F93" s="1577">
        <f>SUM(F86:F92)</f>
        <v>0</v>
      </c>
      <c r="G93" s="1576"/>
      <c r="H93" s="1577">
        <f>SUM(H86:H92)</f>
        <v>0</v>
      </c>
    </row>
    <row r="94" spans="1:10" s="1321" customFormat="1">
      <c r="A94" s="1333"/>
      <c r="B94" s="1333"/>
      <c r="C94" s="1333"/>
      <c r="D94" s="1333"/>
      <c r="E94" s="1333"/>
      <c r="F94" s="1500"/>
      <c r="G94" s="1382"/>
      <c r="H94" s="1500"/>
    </row>
    <row r="95" spans="1:10" s="1307" customFormat="1">
      <c r="A95" s="1402" t="s">
        <v>1124</v>
      </c>
      <c r="B95" s="1402"/>
      <c r="C95" s="1402"/>
      <c r="D95" s="1402"/>
      <c r="E95" s="1402"/>
      <c r="F95" s="1402"/>
      <c r="G95" s="1402"/>
      <c r="H95" s="1402"/>
    </row>
    <row r="96" spans="1:10" s="1510" customFormat="1" ht="12.75" customHeight="1">
      <c r="A96" s="1366" t="s">
        <v>1125</v>
      </c>
      <c r="B96" s="1366"/>
      <c r="C96" s="1366"/>
      <c r="D96" s="1366"/>
      <c r="E96" s="1366"/>
      <c r="F96" s="1577">
        <f>SUM(F93+F82+F37+F25)</f>
        <v>0</v>
      </c>
      <c r="G96" s="1366"/>
      <c r="H96" s="1577">
        <f>SUM(H93+H82+H37+H25)</f>
        <v>0</v>
      </c>
    </row>
    <row r="97" spans="1:10" s="1510" customFormat="1">
      <c r="A97" s="1333"/>
      <c r="B97" s="1333"/>
      <c r="C97" s="1333"/>
      <c r="D97" s="1333"/>
      <c r="E97" s="1333"/>
      <c r="F97" s="1591"/>
      <c r="G97" s="1333"/>
      <c r="H97" s="1591"/>
    </row>
    <row r="98" spans="1:10" s="1510" customFormat="1">
      <c r="A98" s="1307" t="s">
        <v>1126</v>
      </c>
      <c r="B98" s="1307"/>
      <c r="C98" s="1307"/>
      <c r="D98" s="1307"/>
      <c r="E98" s="1307"/>
      <c r="F98" s="1582"/>
      <c r="G98" s="1307"/>
      <c r="H98" s="1581"/>
    </row>
    <row r="99" spans="1:10" s="1321" customFormat="1">
      <c r="A99" s="1510" t="s">
        <v>1127</v>
      </c>
      <c r="B99" s="1510"/>
      <c r="C99" s="1510"/>
      <c r="D99" s="1510"/>
      <c r="E99" s="1510"/>
      <c r="F99" s="1592"/>
      <c r="G99" s="1510"/>
      <c r="H99" s="1581"/>
      <c r="I99" s="1354"/>
    </row>
    <row r="100" spans="1:10" s="1321" customFormat="1">
      <c r="A100" s="1510" t="s">
        <v>1128</v>
      </c>
      <c r="B100" s="1510"/>
      <c r="C100" s="1510"/>
      <c r="D100" s="1510"/>
      <c r="E100" s="1510"/>
      <c r="F100" s="1593"/>
      <c r="G100" s="1479"/>
      <c r="H100" s="1434"/>
    </row>
    <row r="101" spans="1:10" s="1321" customFormat="1">
      <c r="A101" s="1594" t="s">
        <v>1129</v>
      </c>
      <c r="B101" s="1595">
        <v>0.1</v>
      </c>
      <c r="C101" s="1596" t="s">
        <v>1130</v>
      </c>
      <c r="D101" s="1597"/>
      <c r="E101" s="1597"/>
      <c r="F101" s="1705">
        <f>SUM(F96*B101)</f>
        <v>0</v>
      </c>
      <c r="G101" s="1694"/>
      <c r="H101" s="1705">
        <v>0</v>
      </c>
      <c r="J101" s="426" t="s">
        <v>1085</v>
      </c>
    </row>
    <row r="102" spans="1:10" s="1321" customFormat="1">
      <c r="F102" s="1706"/>
      <c r="G102" s="1707"/>
      <c r="H102" s="1708"/>
    </row>
    <row r="103" spans="1:10" s="1321" customFormat="1">
      <c r="A103" s="1307" t="s">
        <v>1131</v>
      </c>
      <c r="B103" s="1307"/>
      <c r="C103" s="1307"/>
      <c r="D103" s="1307"/>
      <c r="E103" s="1307"/>
      <c r="F103" s="1706"/>
      <c r="G103" s="1707"/>
      <c r="H103" s="1708"/>
    </row>
    <row r="104" spans="1:10" s="1321" customFormat="1">
      <c r="A104" s="1510" t="s">
        <v>1132</v>
      </c>
      <c r="B104" s="1510"/>
      <c r="C104" s="1510"/>
      <c r="D104" s="1510"/>
      <c r="E104" s="1510"/>
      <c r="F104" s="1709"/>
      <c r="G104" s="1710"/>
      <c r="H104" s="1708"/>
    </row>
    <row r="105" spans="1:10" s="1321" customFormat="1">
      <c r="A105" s="1510" t="s">
        <v>1133</v>
      </c>
      <c r="B105" s="1510"/>
      <c r="C105" s="1510"/>
      <c r="D105" s="1510"/>
      <c r="E105" s="1510"/>
      <c r="F105" s="1709"/>
      <c r="G105" s="1710"/>
      <c r="H105" s="1708"/>
    </row>
    <row r="106" spans="1:10" s="1307" customFormat="1">
      <c r="A106" s="1510" t="s">
        <v>1134</v>
      </c>
      <c r="B106" s="1598"/>
      <c r="C106" s="1596"/>
      <c r="D106" s="1597"/>
      <c r="E106" s="1597"/>
      <c r="F106" s="1709"/>
      <c r="G106" s="1710"/>
      <c r="H106" s="1708"/>
    </row>
    <row r="107" spans="1:10" s="1307" customFormat="1">
      <c r="A107" s="1594" t="s">
        <v>1129</v>
      </c>
      <c r="B107" s="1595">
        <v>0.14000000000000001</v>
      </c>
      <c r="C107" s="1596" t="s">
        <v>1135</v>
      </c>
      <c r="D107" s="1597"/>
      <c r="E107" s="1597"/>
      <c r="F107" s="1705">
        <f>SUM(F96*B107)</f>
        <v>0</v>
      </c>
      <c r="G107" s="1691"/>
      <c r="H107" s="1705">
        <f>SUM(H96*B107)</f>
        <v>0</v>
      </c>
      <c r="I107" s="1763"/>
    </row>
    <row r="108" spans="1:10" s="1307" customFormat="1">
      <c r="A108" s="1321"/>
      <c r="B108" s="1321"/>
      <c r="C108" s="1321"/>
      <c r="D108" s="1321"/>
      <c r="E108" s="1321"/>
      <c r="F108" s="1313"/>
      <c r="G108" s="1321"/>
      <c r="H108" s="1321"/>
    </row>
    <row r="109" spans="1:10" s="1307" customFormat="1" ht="15">
      <c r="A109" s="1307" t="s">
        <v>1290</v>
      </c>
      <c r="B109" s="1585"/>
      <c r="C109" s="1585"/>
      <c r="D109" s="1585"/>
      <c r="E109" s="1585"/>
      <c r="F109" s="1599"/>
      <c r="G109" s="1585"/>
      <c r="H109" s="1585"/>
    </row>
    <row r="110" spans="1:10" s="1321" customFormat="1" ht="15">
      <c r="A110" s="1307"/>
      <c r="B110" s="1585"/>
      <c r="C110" s="1585"/>
      <c r="D110" s="1585"/>
      <c r="E110" s="1585"/>
      <c r="F110" s="1599"/>
      <c r="G110" s="1585"/>
      <c r="H110" s="1585"/>
    </row>
    <row r="111" spans="1:10" s="1520" customFormat="1" ht="15">
      <c r="A111" s="1307"/>
      <c r="B111" s="1585"/>
      <c r="C111" s="1585"/>
      <c r="D111" s="1585"/>
      <c r="E111" s="1585"/>
      <c r="F111" s="1599"/>
      <c r="G111" s="1585"/>
      <c r="H111" s="1585"/>
    </row>
    <row r="112" spans="1:10" s="1396" customFormat="1" ht="15">
      <c r="A112" s="1307"/>
      <c r="B112" s="1585"/>
      <c r="C112" s="1585"/>
      <c r="D112" s="1585"/>
      <c r="E112" s="1585"/>
      <c r="F112" s="1599"/>
      <c r="G112" s="1585"/>
      <c r="H112" s="1585"/>
    </row>
    <row r="113" spans="1:10" s="1321" customFormat="1" ht="15">
      <c r="A113" s="1307"/>
      <c r="B113" s="1585"/>
      <c r="C113" s="1585"/>
      <c r="D113" s="1585"/>
      <c r="E113" s="1585"/>
      <c r="F113" s="1599"/>
      <c r="G113" s="1585"/>
      <c r="H113" s="1585"/>
    </row>
    <row r="114" spans="1:10" s="1520" customFormat="1">
      <c r="A114" s="1307" t="s">
        <v>1136</v>
      </c>
      <c r="B114" s="1307"/>
      <c r="C114" s="1307"/>
      <c r="D114" s="1307"/>
      <c r="E114" s="1307"/>
      <c r="F114" s="1307"/>
      <c r="G114" s="1307"/>
      <c r="H114" s="1307"/>
    </row>
    <row r="115" spans="1:10" s="1396" customFormat="1">
      <c r="A115" s="1420" t="s">
        <v>1137</v>
      </c>
      <c r="B115" s="1307"/>
      <c r="C115" s="1307"/>
      <c r="D115" s="1307"/>
      <c r="E115" s="1307"/>
      <c r="F115" s="1574"/>
      <c r="G115" s="1574"/>
      <c r="H115" s="1574"/>
    </row>
    <row r="116" spans="1:10" s="1321" customFormat="1">
      <c r="A116" s="1307"/>
      <c r="B116" s="1307"/>
      <c r="C116" s="1307"/>
      <c r="D116" s="1307"/>
      <c r="E116" s="1307"/>
      <c r="F116" s="1574" t="s">
        <v>988</v>
      </c>
      <c r="G116" s="1574"/>
      <c r="H116" s="1574" t="s">
        <v>989</v>
      </c>
    </row>
    <row r="117" spans="1:10" s="1520" customFormat="1">
      <c r="A117" s="1354" t="s">
        <v>1138</v>
      </c>
      <c r="B117" s="1354"/>
      <c r="C117" s="1354"/>
      <c r="D117" s="1354" t="s">
        <v>1139</v>
      </c>
      <c r="E117" s="1354"/>
      <c r="F117" s="1486"/>
      <c r="G117" s="1486"/>
      <c r="H117" s="1354"/>
    </row>
    <row r="118" spans="1:10" s="1396" customFormat="1">
      <c r="A118" s="1360" t="s">
        <v>1140</v>
      </c>
      <c r="B118" s="1482"/>
      <c r="C118" s="1482" t="s">
        <v>1141</v>
      </c>
      <c r="D118" s="1482" t="s">
        <v>1142</v>
      </c>
      <c r="E118" s="1481" t="s">
        <v>1143</v>
      </c>
      <c r="F118" s="1482"/>
      <c r="G118" s="1482"/>
      <c r="H118" s="1386"/>
    </row>
    <row r="119" spans="1:10" s="1321" customFormat="1">
      <c r="A119" s="1600">
        <v>2</v>
      </c>
      <c r="B119" s="1601"/>
      <c r="C119" s="1601">
        <v>0</v>
      </c>
      <c r="D119" s="1601"/>
      <c r="E119" s="1427">
        <v>18</v>
      </c>
      <c r="F119" s="1696">
        <f>SUM(A119*C119*E119)</f>
        <v>0</v>
      </c>
      <c r="G119" s="1696"/>
      <c r="H119" s="1697">
        <v>0</v>
      </c>
      <c r="J119" s="358" t="s">
        <v>1086</v>
      </c>
    </row>
    <row r="120" spans="1:10" s="1520" customFormat="1">
      <c r="A120" s="1354" t="s">
        <v>1144</v>
      </c>
      <c r="B120" s="1354"/>
      <c r="C120" s="1354"/>
      <c r="D120" s="1354"/>
      <c r="E120" s="1354"/>
      <c r="F120" s="1698"/>
      <c r="G120" s="1698"/>
      <c r="H120" s="1699"/>
    </row>
    <row r="121" spans="1:10" s="1396" customFormat="1">
      <c r="A121" s="1482" t="s">
        <v>1145</v>
      </c>
      <c r="B121" s="1482" t="s">
        <v>1142</v>
      </c>
      <c r="C121" s="1482" t="s">
        <v>1141</v>
      </c>
      <c r="D121" s="1482" t="s">
        <v>1142</v>
      </c>
      <c r="E121" s="1481" t="s">
        <v>1143</v>
      </c>
      <c r="F121" s="1700"/>
      <c r="G121" s="1700"/>
      <c r="H121" s="1701"/>
    </row>
    <row r="122" spans="1:10" s="1396" customFormat="1">
      <c r="A122" s="1600">
        <v>0</v>
      </c>
      <c r="B122" s="1601"/>
      <c r="C122" s="1601">
        <v>0</v>
      </c>
      <c r="D122" s="1601"/>
      <c r="E122" s="1427">
        <v>3</v>
      </c>
      <c r="F122" s="1696">
        <f>SUM(A122*C122*E122)</f>
        <v>0</v>
      </c>
      <c r="G122" s="1696"/>
      <c r="H122" s="1697">
        <v>0</v>
      </c>
      <c r="J122" s="355" t="s">
        <v>1087</v>
      </c>
    </row>
    <row r="123" spans="1:10" s="1321" customFormat="1">
      <c r="A123" s="1354" t="s">
        <v>1146</v>
      </c>
      <c r="B123" s="1603"/>
      <c r="C123" s="1603" t="s">
        <v>92</v>
      </c>
      <c r="D123" s="1354"/>
      <c r="E123" s="1354"/>
      <c r="F123" s="1699"/>
      <c r="G123" s="1699"/>
      <c r="H123" s="1702"/>
    </row>
    <row r="124" spans="1:10" s="1321" customFormat="1">
      <c r="A124" s="1604" t="s">
        <v>93</v>
      </c>
      <c r="B124" s="1482" t="s">
        <v>1142</v>
      </c>
      <c r="C124" s="1482" t="s">
        <v>1141</v>
      </c>
      <c r="D124" s="1482" t="s">
        <v>1142</v>
      </c>
      <c r="E124" s="1481" t="s">
        <v>1143</v>
      </c>
      <c r="F124" s="1703"/>
      <c r="G124" s="1703"/>
      <c r="H124" s="1704"/>
    </row>
    <row r="125" spans="1:10" s="1321" customFormat="1">
      <c r="A125" s="1601">
        <v>3</v>
      </c>
      <c r="B125" s="1601"/>
      <c r="C125" s="1601">
        <v>0</v>
      </c>
      <c r="D125" s="1601"/>
      <c r="E125" s="1427">
        <v>25</v>
      </c>
      <c r="F125" s="1696">
        <f>SUM(A125*C125*E125)</f>
        <v>0</v>
      </c>
      <c r="G125" s="1696"/>
      <c r="H125" s="1697">
        <v>0</v>
      </c>
      <c r="J125" s="355" t="s">
        <v>1088</v>
      </c>
    </row>
    <row r="126" spans="1:10" s="1321" customFormat="1">
      <c r="A126" s="1354" t="s">
        <v>94</v>
      </c>
      <c r="B126" s="1603"/>
      <c r="C126" s="1603"/>
      <c r="D126" s="1354"/>
      <c r="E126" s="1354"/>
      <c r="F126" s="1699"/>
      <c r="G126" s="1699"/>
      <c r="H126" s="1702"/>
    </row>
    <row r="127" spans="1:10" s="1307" customFormat="1">
      <c r="A127" s="1604" t="s">
        <v>95</v>
      </c>
      <c r="B127" s="1482" t="s">
        <v>1142</v>
      </c>
      <c r="C127" s="1482" t="s">
        <v>1141</v>
      </c>
      <c r="D127" s="1482" t="s">
        <v>1142</v>
      </c>
      <c r="E127" s="1481" t="s">
        <v>1143</v>
      </c>
      <c r="F127" s="1703"/>
      <c r="G127" s="1703"/>
      <c r="H127" s="1704"/>
    </row>
    <row r="128" spans="1:10" s="1321" customFormat="1">
      <c r="A128" s="1600">
        <v>0</v>
      </c>
      <c r="B128" s="1601"/>
      <c r="C128" s="1601">
        <v>0</v>
      </c>
      <c r="D128" s="1601"/>
      <c r="E128" s="1427">
        <v>0</v>
      </c>
      <c r="F128" s="1696">
        <f>SUM(A128*C128*E128)</f>
        <v>0</v>
      </c>
      <c r="G128" s="1696"/>
      <c r="H128" s="1697">
        <v>0</v>
      </c>
      <c r="J128" s="355" t="s">
        <v>1044</v>
      </c>
    </row>
    <row r="129" spans="1:10" s="1321" customFormat="1">
      <c r="A129" s="1354" t="s">
        <v>96</v>
      </c>
      <c r="B129" s="1603"/>
      <c r="C129" s="1603" t="s">
        <v>97</v>
      </c>
      <c r="D129" s="1354"/>
      <c r="E129" s="1354"/>
      <c r="F129" s="1699"/>
      <c r="G129" s="1699"/>
      <c r="H129" s="1702"/>
    </row>
    <row r="130" spans="1:10" s="1307" customFormat="1">
      <c r="A130" s="1482" t="s">
        <v>98</v>
      </c>
      <c r="B130" s="1482" t="s">
        <v>1142</v>
      </c>
      <c r="C130" s="1482" t="s">
        <v>1141</v>
      </c>
      <c r="D130" s="1482" t="s">
        <v>1142</v>
      </c>
      <c r="E130" s="1481" t="s">
        <v>1143</v>
      </c>
      <c r="F130" s="1703"/>
      <c r="G130" s="1703"/>
      <c r="H130" s="1704"/>
    </row>
    <row r="131" spans="1:10" s="1321" customFormat="1">
      <c r="A131" s="1601">
        <v>3</v>
      </c>
      <c r="B131" s="1601"/>
      <c r="C131" s="1601">
        <v>0</v>
      </c>
      <c r="D131" s="1601"/>
      <c r="E131" s="1427">
        <v>60</v>
      </c>
      <c r="F131" s="1696">
        <f>SUM(A131*C131*E131)</f>
        <v>0</v>
      </c>
      <c r="G131" s="1696"/>
      <c r="H131" s="1697">
        <v>0</v>
      </c>
      <c r="J131" s="355" t="s">
        <v>1045</v>
      </c>
    </row>
    <row r="132" spans="1:10" s="1321" customFormat="1">
      <c r="A132" s="1605"/>
      <c r="B132" s="1605"/>
      <c r="C132" s="1605"/>
      <c r="D132" s="1605"/>
      <c r="E132" s="1589"/>
      <c r="F132" s="1606"/>
      <c r="G132" s="1606"/>
      <c r="H132" s="1607"/>
    </row>
    <row r="133" spans="1:10" s="1392" customFormat="1">
      <c r="A133" s="1321" t="s">
        <v>99</v>
      </c>
      <c r="B133" s="1354"/>
      <c r="C133" s="1485"/>
      <c r="D133" s="1354"/>
      <c r="E133" s="1354"/>
      <c r="F133" s="1486"/>
      <c r="G133" s="1445" t="s">
        <v>3467</v>
      </c>
      <c r="H133" s="1445"/>
    </row>
    <row r="134" spans="1:10" s="1392" customFormat="1">
      <c r="A134" s="1321" t="s">
        <v>100</v>
      </c>
      <c r="B134" s="1354"/>
      <c r="C134" s="1485"/>
      <c r="D134" s="1354"/>
      <c r="E134" s="1354"/>
      <c r="F134" s="1486"/>
      <c r="G134" s="1445" t="s">
        <v>3467</v>
      </c>
      <c r="H134" s="1445"/>
    </row>
    <row r="135" spans="1:10" s="1392" customFormat="1">
      <c r="A135" s="1321" t="s">
        <v>101</v>
      </c>
      <c r="B135" s="1354"/>
      <c r="C135" s="1608">
        <v>0.08</v>
      </c>
      <c r="D135" s="1354"/>
      <c r="E135" s="1354"/>
      <c r="F135" s="1486"/>
      <c r="G135" s="1445"/>
      <c r="H135" s="1445"/>
    </row>
    <row r="136" spans="1:10" s="1307" customFormat="1">
      <c r="A136" s="1321" t="s">
        <v>102</v>
      </c>
      <c r="B136" s="1354"/>
      <c r="C136" s="1485"/>
      <c r="D136" s="1354"/>
      <c r="E136" s="1354"/>
      <c r="F136" s="1486"/>
      <c r="G136" s="1445" t="s">
        <v>3467</v>
      </c>
      <c r="H136" s="1445"/>
    </row>
    <row r="137" spans="1:10" s="1307" customFormat="1">
      <c r="A137" s="1354" t="s">
        <v>103</v>
      </c>
      <c r="B137" s="1487"/>
      <c r="C137" s="1609">
        <v>0.18</v>
      </c>
      <c r="D137" s="1360"/>
      <c r="E137" s="1360" t="s">
        <v>104</v>
      </c>
      <c r="F137" s="1481"/>
      <c r="G137" s="1610"/>
      <c r="H137" s="1610" t="s">
        <v>3468</v>
      </c>
    </row>
    <row r="138" spans="1:10" s="1307" customFormat="1">
      <c r="A138" s="1354"/>
      <c r="B138" s="1487"/>
      <c r="C138" s="1611"/>
      <c r="D138" s="1360"/>
      <c r="E138" s="1360"/>
      <c r="F138" s="1481"/>
      <c r="G138" s="1610"/>
      <c r="H138" s="1610"/>
    </row>
    <row r="139" spans="1:10" s="1307" customFormat="1">
      <c r="A139" s="1399" t="s">
        <v>105</v>
      </c>
      <c r="B139" s="1489"/>
      <c r="C139" s="1490" t="s">
        <v>106</v>
      </c>
      <c r="D139" s="1425"/>
      <c r="E139" s="1489"/>
      <c r="F139" s="1341" t="s">
        <v>107</v>
      </c>
      <c r="G139" s="1489"/>
      <c r="H139" s="1491"/>
    </row>
    <row r="140" spans="1:10" s="1307" customFormat="1">
      <c r="A140" s="1415"/>
      <c r="B140" s="1415"/>
      <c r="C140" s="1415"/>
      <c r="D140" s="1415"/>
      <c r="E140" s="1415"/>
      <c r="F140" s="1415"/>
      <c r="G140" s="1415"/>
      <c r="H140" s="1415"/>
    </row>
    <row r="141" spans="1:10" s="1307" customFormat="1">
      <c r="A141" s="1399" t="s">
        <v>108</v>
      </c>
      <c r="B141" s="1399"/>
      <c r="C141" s="1399"/>
      <c r="D141" s="1399"/>
      <c r="E141" s="1399"/>
      <c r="F141" s="1427"/>
      <c r="G141" s="1427"/>
      <c r="H141" s="1612"/>
    </row>
    <row r="142" spans="1:10" s="1307" customFormat="1">
      <c r="A142" s="1366"/>
      <c r="B142" s="1366" t="s">
        <v>109</v>
      </c>
      <c r="C142" s="1366"/>
      <c r="D142" s="1366"/>
      <c r="E142" s="1366"/>
      <c r="F142" s="1683">
        <v>0</v>
      </c>
      <c r="G142" s="1683"/>
      <c r="H142" s="1695">
        <v>0</v>
      </c>
      <c r="J142" s="355" t="s">
        <v>1046</v>
      </c>
    </row>
    <row r="143" spans="1:10" s="1307" customFormat="1">
      <c r="A143" s="1366"/>
      <c r="B143" s="1366" t="s">
        <v>110</v>
      </c>
      <c r="C143" s="1366"/>
      <c r="D143" s="1366"/>
      <c r="E143" s="1366"/>
      <c r="F143" s="1683">
        <v>0</v>
      </c>
      <c r="G143" s="1683"/>
      <c r="H143" s="1695">
        <v>0</v>
      </c>
      <c r="J143" s="355" t="s">
        <v>1046</v>
      </c>
    </row>
    <row r="144" spans="1:10" s="1307" customFormat="1">
      <c r="A144" s="1576" t="s">
        <v>2340</v>
      </c>
      <c r="B144" s="1576"/>
      <c r="C144" s="1576"/>
      <c r="D144" s="1576"/>
      <c r="E144" s="1576"/>
      <c r="F144" s="1577">
        <f>SUM(F118:F143)</f>
        <v>0</v>
      </c>
      <c r="G144" s="1577"/>
      <c r="H144" s="1577">
        <f>SUM(H118:H143)</f>
        <v>0</v>
      </c>
    </row>
    <row r="145" spans="1:10" s="1307" customFormat="1">
      <c r="A145" s="1366" t="s">
        <v>2341</v>
      </c>
      <c r="B145" s="1366"/>
      <c r="C145" s="1366"/>
      <c r="D145" s="1366"/>
      <c r="E145" s="1366"/>
      <c r="F145" s="1613" t="e">
        <f>SUM(F144/F194)</f>
        <v>#DIV/0!</v>
      </c>
      <c r="G145" s="1613"/>
      <c r="H145" s="1613" t="e">
        <f>SUM(H144/H194)</f>
        <v>#DIV/0!</v>
      </c>
    </row>
    <row r="146" spans="1:10" s="1307" customFormat="1">
      <c r="A146" s="1321"/>
      <c r="B146" s="1321"/>
      <c r="C146" s="1321"/>
      <c r="D146" s="1321"/>
      <c r="E146" s="1321"/>
      <c r="F146" s="1313"/>
      <c r="G146" s="1539"/>
      <c r="H146" s="1539"/>
    </row>
    <row r="147" spans="1:10" s="1307" customFormat="1">
      <c r="A147" s="1307" t="s">
        <v>2342</v>
      </c>
      <c r="F147" s="1574"/>
      <c r="G147" s="1539"/>
      <c r="H147" s="1539"/>
    </row>
    <row r="148" spans="1:10" s="1307" customFormat="1">
      <c r="A148" s="1429" t="s">
        <v>2343</v>
      </c>
      <c r="B148" s="1366"/>
      <c r="C148" s="1366"/>
      <c r="D148" s="1366"/>
      <c r="E148" s="1366"/>
      <c r="F148" s="1578">
        <f>SUM(F144+F107+F101+F96)</f>
        <v>0</v>
      </c>
      <c r="G148" s="1578"/>
      <c r="H148" s="1578">
        <f>SUM(H144+H107+H101+H96)</f>
        <v>0</v>
      </c>
    </row>
    <row r="149" spans="1:10" s="1307" customFormat="1">
      <c r="A149" s="1321"/>
      <c r="B149" s="1321"/>
      <c r="C149" s="1321"/>
      <c r="D149" s="1321"/>
      <c r="E149" s="1321"/>
      <c r="F149" s="1313">
        <f>+BudgetWorksheet!H30</f>
        <v>191672.78</v>
      </c>
      <c r="G149" s="1321"/>
      <c r="H149" s="1321"/>
    </row>
    <row r="150" spans="1:10" s="1307" customFormat="1">
      <c r="A150" s="1316" t="s">
        <v>2344</v>
      </c>
      <c r="B150" s="1316"/>
      <c r="C150" s="1316"/>
      <c r="D150" s="1316"/>
      <c r="E150" s="1316"/>
      <c r="F150" s="1317">
        <f>+F148-F149</f>
        <v>-191672.78</v>
      </c>
      <c r="G150" s="1316"/>
      <c r="H150" s="1316"/>
    </row>
    <row r="151" spans="1:10" s="1307" customFormat="1">
      <c r="A151" s="1307" t="s">
        <v>2345</v>
      </c>
      <c r="F151" s="1574">
        <f>+F150/2</f>
        <v>-95836.39</v>
      </c>
    </row>
    <row r="152" spans="1:10" s="1307" customFormat="1">
      <c r="A152" s="1355" t="s">
        <v>2346</v>
      </c>
      <c r="F152" s="1574"/>
    </row>
    <row r="153" spans="1:10" s="1321" customFormat="1">
      <c r="A153" s="1355" t="s">
        <v>2347</v>
      </c>
      <c r="B153" s="1307"/>
      <c r="C153" s="1307"/>
      <c r="D153" s="1307"/>
      <c r="E153" s="1307"/>
      <c r="F153" s="1574"/>
      <c r="G153" s="1307"/>
      <c r="H153" s="1307"/>
    </row>
    <row r="154" spans="1:10" s="1321" customFormat="1">
      <c r="A154" s="1614" t="s">
        <v>2348</v>
      </c>
      <c r="B154" s="1307"/>
      <c r="C154" s="1307"/>
      <c r="D154" s="1307"/>
      <c r="E154" s="1307"/>
      <c r="F154" s="1574"/>
      <c r="G154" s="1307"/>
      <c r="H154" s="1307"/>
      <c r="I154" s="1538"/>
      <c r="J154" s="1314"/>
    </row>
    <row r="155" spans="1:10" s="1321" customFormat="1">
      <c r="A155" s="1355" t="s">
        <v>2349</v>
      </c>
      <c r="B155" s="1307"/>
      <c r="C155" s="1307"/>
      <c r="D155" s="1307"/>
      <c r="E155" s="1307"/>
      <c r="F155" s="1574"/>
      <c r="G155" s="1307"/>
      <c r="H155" s="1307"/>
      <c r="I155" s="1539"/>
      <c r="J155" s="1314"/>
    </row>
    <row r="156" spans="1:10" s="1321" customFormat="1">
      <c r="A156" s="1355" t="s">
        <v>2270</v>
      </c>
      <c r="B156" s="1307"/>
      <c r="C156" s="1307"/>
      <c r="D156" s="1307"/>
      <c r="E156" s="1307"/>
      <c r="F156" s="1574"/>
      <c r="G156" s="1307"/>
      <c r="H156" s="1307"/>
      <c r="I156" s="1539"/>
      <c r="J156" s="1314"/>
    </row>
    <row r="157" spans="1:10" s="1321" customFormat="1">
      <c r="A157" s="1355" t="s">
        <v>2271</v>
      </c>
      <c r="B157" s="1307"/>
      <c r="C157" s="1307"/>
      <c r="D157" s="1307"/>
      <c r="E157" s="1307"/>
      <c r="F157" s="1574"/>
      <c r="G157" s="1307"/>
      <c r="H157" s="1307"/>
      <c r="I157" s="1539"/>
      <c r="J157" s="1314"/>
    </row>
    <row r="158" spans="1:10" s="1321" customFormat="1">
      <c r="A158" s="1355" t="s">
        <v>2272</v>
      </c>
      <c r="B158" s="1307"/>
      <c r="C158" s="1307"/>
      <c r="D158" s="1307"/>
      <c r="E158" s="1307"/>
      <c r="F158" s="1574"/>
      <c r="G158" s="1307"/>
      <c r="H158" s="1307"/>
      <c r="I158" s="1538"/>
      <c r="J158" s="1314"/>
    </row>
    <row r="159" spans="1:10" s="1321" customFormat="1">
      <c r="A159" s="1355" t="s">
        <v>2273</v>
      </c>
      <c r="B159" s="1307"/>
      <c r="C159" s="1307"/>
      <c r="D159" s="1307"/>
      <c r="E159" s="1307"/>
      <c r="F159" s="1574"/>
      <c r="G159" s="1307"/>
      <c r="H159" s="1307"/>
      <c r="I159" s="1538"/>
      <c r="J159" s="1314"/>
    </row>
    <row r="160" spans="1:10" s="1321" customFormat="1">
      <c r="A160" s="1355" t="s">
        <v>2274</v>
      </c>
      <c r="B160" s="1307"/>
      <c r="C160" s="1307"/>
      <c r="D160" s="1307"/>
      <c r="E160" s="1307"/>
      <c r="F160" s="1574"/>
      <c r="G160" s="1307"/>
      <c r="H160" s="1307"/>
      <c r="I160" s="1538"/>
      <c r="J160" s="1314"/>
    </row>
    <row r="161" spans="1:10" s="1321" customFormat="1">
      <c r="A161" s="1355" t="s">
        <v>2275</v>
      </c>
      <c r="B161" s="1307"/>
      <c r="C161" s="1307"/>
      <c r="D161" s="1307"/>
      <c r="E161" s="1307"/>
      <c r="F161" s="1574"/>
      <c r="G161" s="1307"/>
      <c r="H161" s="1307"/>
      <c r="I161" s="1538"/>
      <c r="J161" s="1314"/>
    </row>
    <row r="162" spans="1:10" s="1321" customFormat="1">
      <c r="A162" s="1355" t="s">
        <v>2276</v>
      </c>
      <c r="B162" s="1307"/>
      <c r="C162" s="1307"/>
      <c r="D162" s="1307"/>
      <c r="E162" s="1307"/>
      <c r="F162" s="1574"/>
      <c r="G162" s="1307"/>
      <c r="H162" s="1307"/>
      <c r="I162" s="1539"/>
      <c r="J162" s="1314"/>
    </row>
    <row r="163" spans="1:10" s="1321" customFormat="1">
      <c r="A163" s="1355" t="s">
        <v>2277</v>
      </c>
      <c r="B163" s="1307"/>
      <c r="C163" s="1307"/>
      <c r="D163" s="1307"/>
      <c r="E163" s="1307"/>
      <c r="F163" s="1574"/>
      <c r="G163" s="1307"/>
      <c r="H163" s="1307"/>
      <c r="I163" s="1539"/>
      <c r="J163" s="1314"/>
    </row>
    <row r="164" spans="1:10" s="1321" customFormat="1">
      <c r="A164" s="1355" t="s">
        <v>2278</v>
      </c>
      <c r="B164" s="1307"/>
      <c r="C164" s="1307"/>
      <c r="D164" s="1307"/>
      <c r="E164" s="1307"/>
      <c r="F164" s="1574"/>
      <c r="G164" s="1307"/>
      <c r="H164" s="1307"/>
      <c r="I164" s="1539"/>
      <c r="J164" s="1314"/>
    </row>
    <row r="165" spans="1:10" s="1321" customFormat="1">
      <c r="A165" s="1355" t="s">
        <v>2279</v>
      </c>
      <c r="B165" s="1307"/>
      <c r="C165" s="1307"/>
      <c r="D165" s="1307"/>
      <c r="E165" s="1307"/>
      <c r="F165" s="1574"/>
      <c r="G165" s="1307"/>
      <c r="H165" s="1307"/>
      <c r="I165" s="1539"/>
      <c r="J165" s="1314"/>
    </row>
    <row r="166" spans="1:10" s="1321" customFormat="1">
      <c r="A166" s="1307"/>
      <c r="B166" s="1307"/>
      <c r="C166" s="1307"/>
      <c r="D166" s="1307"/>
      <c r="E166" s="1307"/>
      <c r="F166" s="1574"/>
      <c r="G166" s="1307"/>
      <c r="H166" s="1307"/>
      <c r="I166" s="1539"/>
      <c r="J166" s="1314"/>
    </row>
    <row r="167" spans="1:10" s="1321" customFormat="1">
      <c r="A167" s="1307"/>
      <c r="B167" s="1307"/>
      <c r="C167" s="1306"/>
      <c r="D167" s="1312"/>
      <c r="E167" s="1306"/>
      <c r="F167" s="1314"/>
      <c r="G167" s="1314"/>
      <c r="H167" s="1314"/>
      <c r="I167" s="1314"/>
      <c r="J167" s="1314"/>
    </row>
    <row r="168" spans="1:10" s="1354" customFormat="1">
      <c r="A168" s="1307" t="s">
        <v>2280</v>
      </c>
      <c r="B168" s="1321"/>
      <c r="C168" s="1321"/>
      <c r="D168" s="1321"/>
      <c r="E168" s="1321"/>
      <c r="F168" s="1574" t="s">
        <v>988</v>
      </c>
      <c r="G168" s="1481"/>
      <c r="H168" s="1574" t="s">
        <v>989</v>
      </c>
    </row>
    <row r="169" spans="1:10" s="1321" customFormat="1">
      <c r="A169" s="1355" t="s">
        <v>2281</v>
      </c>
      <c r="C169" s="1389" t="s">
        <v>2282</v>
      </c>
      <c r="D169" s="1520" t="s">
        <v>2283</v>
      </c>
      <c r="E169" s="1538" t="s">
        <v>2284</v>
      </c>
      <c r="F169" s="1615"/>
      <c r="G169" s="1313"/>
      <c r="H169" s="1616" t="s">
        <v>2285</v>
      </c>
      <c r="I169" s="1538"/>
      <c r="J169" s="1314"/>
    </row>
    <row r="170" spans="1:10" s="1321" customFormat="1">
      <c r="A170" s="1452" t="s">
        <v>2286</v>
      </c>
      <c r="B170" s="1452"/>
      <c r="C170" s="1617">
        <v>0</v>
      </c>
      <c r="D170" s="1618">
        <v>450</v>
      </c>
      <c r="E170" s="1476" t="s">
        <v>2284</v>
      </c>
      <c r="F170" s="1711">
        <f t="shared" ref="F170:F175" si="0">SUM(C170*D170)</f>
        <v>0</v>
      </c>
      <c r="G170" s="1620"/>
      <c r="H170" s="1712">
        <v>0</v>
      </c>
      <c r="I170" s="1314"/>
      <c r="J170" s="349" t="s">
        <v>227</v>
      </c>
    </row>
    <row r="171" spans="1:10" s="1321" customFormat="1">
      <c r="A171" s="1452" t="s">
        <v>2287</v>
      </c>
      <c r="B171" s="1452"/>
      <c r="C171" s="1622">
        <v>0</v>
      </c>
      <c r="D171" s="1618">
        <v>560</v>
      </c>
      <c r="E171" s="1476" t="s">
        <v>2284</v>
      </c>
      <c r="F171" s="1711">
        <f t="shared" si="0"/>
        <v>0</v>
      </c>
      <c r="G171" s="1713"/>
      <c r="H171" s="1712">
        <v>0</v>
      </c>
      <c r="I171" s="1314"/>
      <c r="J171" s="349" t="s">
        <v>229</v>
      </c>
    </row>
    <row r="172" spans="1:10" s="1321" customFormat="1">
      <c r="A172" s="1452" t="s">
        <v>2288</v>
      </c>
      <c r="B172" s="1452"/>
      <c r="C172" s="1617">
        <v>0</v>
      </c>
      <c r="D172" s="1618">
        <v>300</v>
      </c>
      <c r="E172" s="1476" t="s">
        <v>2284</v>
      </c>
      <c r="F172" s="1711">
        <f t="shared" si="0"/>
        <v>0</v>
      </c>
      <c r="G172" s="1713"/>
      <c r="H172" s="1712">
        <v>0</v>
      </c>
      <c r="I172" s="1314"/>
      <c r="J172" s="349" t="s">
        <v>231</v>
      </c>
    </row>
    <row r="173" spans="1:10" s="1321" customFormat="1">
      <c r="A173" s="1452" t="s">
        <v>2289</v>
      </c>
      <c r="B173" s="1452"/>
      <c r="C173" s="1623">
        <v>0</v>
      </c>
      <c r="D173" s="1624">
        <v>340</v>
      </c>
      <c r="E173" s="1625" t="s">
        <v>2284</v>
      </c>
      <c r="F173" s="1711">
        <f t="shared" si="0"/>
        <v>0</v>
      </c>
      <c r="G173" s="1715"/>
      <c r="H173" s="1716">
        <v>0</v>
      </c>
      <c r="I173" s="1314"/>
      <c r="J173" s="349" t="s">
        <v>233</v>
      </c>
    </row>
    <row r="174" spans="1:10" s="1321" customFormat="1">
      <c r="A174" s="1452" t="s">
        <v>2290</v>
      </c>
      <c r="B174" s="1365"/>
      <c r="C174" s="1623">
        <v>0</v>
      </c>
      <c r="D174" s="1624">
        <v>200</v>
      </c>
      <c r="E174" s="1625" t="s">
        <v>2284</v>
      </c>
      <c r="F174" s="1711">
        <f t="shared" si="0"/>
        <v>0</v>
      </c>
      <c r="G174" s="1715"/>
      <c r="H174" s="1716">
        <v>0</v>
      </c>
      <c r="I174" s="1314"/>
      <c r="J174" s="349" t="s">
        <v>235</v>
      </c>
    </row>
    <row r="175" spans="1:10" s="1307" customFormat="1">
      <c r="A175" s="1365" t="s">
        <v>2291</v>
      </c>
      <c r="B175" s="1365"/>
      <c r="C175" s="1623">
        <v>0</v>
      </c>
      <c r="D175" s="1624">
        <v>400</v>
      </c>
      <c r="E175" s="1625" t="s">
        <v>2284</v>
      </c>
      <c r="F175" s="1711">
        <f t="shared" si="0"/>
        <v>0</v>
      </c>
      <c r="G175" s="1715"/>
      <c r="H175" s="1716">
        <v>0</v>
      </c>
      <c r="I175" s="1312"/>
      <c r="J175" s="349" t="s">
        <v>237</v>
      </c>
    </row>
    <row r="176" spans="1:10" s="1321" customFormat="1">
      <c r="I176" s="1314"/>
      <c r="J176" s="1314"/>
    </row>
    <row r="177" spans="1:10" s="1321" customFormat="1">
      <c r="I177" s="1314"/>
      <c r="J177" s="1314"/>
    </row>
    <row r="178" spans="1:10" s="1321" customFormat="1">
      <c r="A178" s="1452" t="s">
        <v>2292</v>
      </c>
      <c r="B178" s="1452"/>
      <c r="C178" s="1617" t="s">
        <v>2282</v>
      </c>
      <c r="D178" s="1618" t="s">
        <v>2283</v>
      </c>
      <c r="E178" s="1476"/>
      <c r="F178" s="1619" t="s">
        <v>988</v>
      </c>
      <c r="G178" s="1620"/>
      <c r="H178" s="1621" t="s">
        <v>989</v>
      </c>
      <c r="I178" s="1314"/>
      <c r="J178" s="1314"/>
    </row>
    <row r="179" spans="1:10" s="1321" customFormat="1">
      <c r="A179" s="1452" t="s">
        <v>2293</v>
      </c>
      <c r="B179" s="1452"/>
      <c r="C179" s="1617">
        <v>0</v>
      </c>
      <c r="D179" s="1626">
        <v>570</v>
      </c>
      <c r="E179" s="1476" t="s">
        <v>2284</v>
      </c>
      <c r="F179" s="1711">
        <f t="shared" ref="F179:F187" si="1">SUM(C179*D179)</f>
        <v>0</v>
      </c>
      <c r="G179" s="1713"/>
      <c r="H179" s="1712">
        <v>0</v>
      </c>
      <c r="J179" s="355" t="s">
        <v>228</v>
      </c>
    </row>
    <row r="180" spans="1:10" s="1321" customFormat="1">
      <c r="A180" s="1452" t="s">
        <v>2294</v>
      </c>
      <c r="B180" s="1452"/>
      <c r="C180" s="1622">
        <v>0</v>
      </c>
      <c r="D180" s="1626">
        <v>670</v>
      </c>
      <c r="E180" s="1476" t="s">
        <v>2284</v>
      </c>
      <c r="F180" s="1711">
        <f t="shared" si="1"/>
        <v>0</v>
      </c>
      <c r="G180" s="1713"/>
      <c r="H180" s="1712">
        <v>0</v>
      </c>
      <c r="J180" s="355" t="s">
        <v>230</v>
      </c>
    </row>
    <row r="181" spans="1:10" s="1321" customFormat="1">
      <c r="A181" s="1452" t="s">
        <v>2295</v>
      </c>
      <c r="B181" s="1452"/>
      <c r="C181" s="1627">
        <v>0</v>
      </c>
      <c r="D181" s="1628">
        <v>305</v>
      </c>
      <c r="E181" s="1629" t="s">
        <v>2284</v>
      </c>
      <c r="F181" s="1711">
        <f t="shared" si="1"/>
        <v>0</v>
      </c>
      <c r="G181" s="1714"/>
      <c r="H181" s="1711">
        <v>0</v>
      </c>
      <c r="I181" s="1355"/>
      <c r="J181" s="355" t="s">
        <v>232</v>
      </c>
    </row>
    <row r="182" spans="1:10" s="1321" customFormat="1">
      <c r="A182" s="1452" t="s">
        <v>2289</v>
      </c>
      <c r="B182" s="1452"/>
      <c r="C182" s="1623">
        <v>0</v>
      </c>
      <c r="D182" s="1624">
        <v>333</v>
      </c>
      <c r="E182" s="1625" t="s">
        <v>2284</v>
      </c>
      <c r="F182" s="1711">
        <f t="shared" si="1"/>
        <v>0</v>
      </c>
      <c r="G182" s="1715"/>
      <c r="H182" s="1716">
        <v>0</v>
      </c>
      <c r="I182" s="1355"/>
      <c r="J182" s="355" t="s">
        <v>234</v>
      </c>
    </row>
    <row r="183" spans="1:10" s="1321" customFormat="1">
      <c r="A183" s="1452" t="s">
        <v>2290</v>
      </c>
      <c r="B183" s="1452"/>
      <c r="C183" s="1617">
        <v>0</v>
      </c>
      <c r="D183" s="1618">
        <v>230</v>
      </c>
      <c r="E183" s="1476" t="s">
        <v>2284</v>
      </c>
      <c r="F183" s="1711">
        <f t="shared" si="1"/>
        <v>0</v>
      </c>
      <c r="G183" s="1717"/>
      <c r="H183" s="1712">
        <v>0</v>
      </c>
      <c r="I183" s="1355"/>
      <c r="J183" s="355" t="s">
        <v>236</v>
      </c>
    </row>
    <row r="184" spans="1:10" s="1321" customFormat="1">
      <c r="A184" s="1365" t="s">
        <v>2291</v>
      </c>
      <c r="B184" s="1365"/>
      <c r="C184" s="1631">
        <v>0</v>
      </c>
      <c r="D184" s="1624">
        <v>350</v>
      </c>
      <c r="E184" s="1625" t="s">
        <v>2284</v>
      </c>
      <c r="F184" s="1711">
        <f t="shared" si="1"/>
        <v>0</v>
      </c>
      <c r="G184" s="1718"/>
      <c r="H184" s="1716">
        <v>0</v>
      </c>
      <c r="J184" s="355" t="s">
        <v>1048</v>
      </c>
    </row>
    <row r="185" spans="1:10" s="1321" customFormat="1">
      <c r="A185" s="1452" t="s">
        <v>2296</v>
      </c>
      <c r="B185" s="1452"/>
      <c r="C185" s="1617">
        <v>0</v>
      </c>
      <c r="D185" s="1618">
        <v>0</v>
      </c>
      <c r="E185" s="1476" t="s">
        <v>2284</v>
      </c>
      <c r="F185" s="1720">
        <f t="shared" si="1"/>
        <v>0</v>
      </c>
      <c r="G185" s="1721"/>
      <c r="H185" s="1722">
        <v>0</v>
      </c>
      <c r="J185" s="1719" t="s">
        <v>1050</v>
      </c>
    </row>
    <row r="186" spans="1:10" s="1321" customFormat="1">
      <c r="A186" s="1365" t="s">
        <v>2297</v>
      </c>
      <c r="B186" s="1365"/>
      <c r="C186" s="1631">
        <v>0</v>
      </c>
      <c r="D186" s="1624">
        <v>200</v>
      </c>
      <c r="E186" s="1625" t="s">
        <v>2284</v>
      </c>
      <c r="F186" s="1720">
        <f t="shared" si="1"/>
        <v>0</v>
      </c>
      <c r="G186" s="1723"/>
      <c r="H186" s="1724">
        <v>0</v>
      </c>
      <c r="J186" s="355" t="s">
        <v>1049</v>
      </c>
    </row>
    <row r="187" spans="1:10" s="1321" customFormat="1">
      <c r="A187" s="1452"/>
      <c r="B187" s="1452"/>
      <c r="C187" s="1617">
        <v>0</v>
      </c>
      <c r="D187" s="1618">
        <v>0</v>
      </c>
      <c r="E187" s="1476" t="s">
        <v>2284</v>
      </c>
      <c r="F187" s="1619">
        <f t="shared" si="1"/>
        <v>0</v>
      </c>
      <c r="G187" s="1630"/>
      <c r="H187" s="1621">
        <v>0</v>
      </c>
    </row>
    <row r="188" spans="1:10" s="1321" customFormat="1">
      <c r="A188" s="1632"/>
      <c r="B188" s="1632"/>
      <c r="C188" s="1633"/>
      <c r="D188" s="1634"/>
      <c r="E188" s="1476"/>
      <c r="F188" s="1619"/>
      <c r="G188" s="1635"/>
      <c r="H188" s="1636"/>
    </row>
    <row r="189" spans="1:10" s="1321" customFormat="1">
      <c r="A189" s="1333" t="s">
        <v>2298</v>
      </c>
      <c r="B189" s="1354"/>
      <c r="C189" s="1633"/>
      <c r="D189" s="1634"/>
      <c r="E189" s="1329" t="s">
        <v>2299</v>
      </c>
      <c r="F189" s="1329"/>
      <c r="G189" s="1635"/>
      <c r="H189" s="1636"/>
    </row>
    <row r="190" spans="1:10" s="1321" customFormat="1">
      <c r="A190" s="1333" t="s">
        <v>2300</v>
      </c>
      <c r="B190" s="1354"/>
      <c r="C190" s="1633"/>
      <c r="D190" s="1634"/>
      <c r="E190" s="1329" t="s">
        <v>2301</v>
      </c>
      <c r="F190" s="1329"/>
      <c r="G190" s="1635"/>
      <c r="H190" s="1636"/>
    </row>
    <row r="191" spans="1:10" s="1321" customFormat="1">
      <c r="A191" s="1333"/>
      <c r="B191" s="1354"/>
      <c r="C191" s="1633"/>
      <c r="D191" s="1634"/>
      <c r="E191" s="1333"/>
      <c r="F191" s="1333"/>
      <c r="G191" s="1635"/>
      <c r="H191" s="1636"/>
    </row>
    <row r="192" spans="1:10" s="1321" customFormat="1">
      <c r="D192" s="1314"/>
      <c r="E192" s="1306"/>
      <c r="F192" s="1520" t="s">
        <v>2302</v>
      </c>
      <c r="G192" s="1314"/>
      <c r="H192" s="1520" t="s">
        <v>989</v>
      </c>
    </row>
    <row r="193" spans="1:10" s="1321" customFormat="1">
      <c r="A193" s="1307" t="s">
        <v>287</v>
      </c>
      <c r="C193" s="1314"/>
      <c r="D193" s="1314"/>
      <c r="E193" s="1637"/>
      <c r="F193" s="1520" t="s">
        <v>2303</v>
      </c>
      <c r="G193" s="1314"/>
      <c r="H193" s="1520" t="s">
        <v>2303</v>
      </c>
    </row>
    <row r="194" spans="1:10" s="1307" customFormat="1">
      <c r="A194" s="1402" t="s">
        <v>2304</v>
      </c>
      <c r="B194" s="1402"/>
      <c r="C194" s="1638"/>
      <c r="D194" s="1400"/>
      <c r="E194" s="1400"/>
      <c r="F194" s="1726">
        <f>SUM(C178:C184,C170:C172)</f>
        <v>0</v>
      </c>
      <c r="G194" s="1727"/>
      <c r="H194" s="1726">
        <v>0</v>
      </c>
    </row>
    <row r="195" spans="1:10" s="1321" customFormat="1">
      <c r="A195" s="1399" t="s">
        <v>2305</v>
      </c>
      <c r="B195" s="1399"/>
      <c r="C195" s="1400"/>
      <c r="D195" s="1400"/>
      <c r="E195" s="1640"/>
      <c r="F195" s="1617">
        <v>226</v>
      </c>
      <c r="G195" s="1400"/>
      <c r="H195" s="1617">
        <v>226</v>
      </c>
    </row>
    <row r="196" spans="1:10" s="1321" customFormat="1">
      <c r="A196" s="1354"/>
      <c r="B196" s="1354"/>
      <c r="C196" s="1386"/>
      <c r="D196" s="1386"/>
      <c r="E196" s="1641"/>
      <c r="F196" s="1633"/>
      <c r="G196" s="1386"/>
      <c r="H196" s="1633"/>
    </row>
    <row r="197" spans="1:10" s="1321" customFormat="1">
      <c r="A197" s="1354"/>
      <c r="B197" s="1354"/>
      <c r="C197" s="1386"/>
      <c r="D197" s="1386"/>
      <c r="E197" s="1641"/>
      <c r="F197" s="1633"/>
      <c r="G197" s="1386"/>
      <c r="H197" s="1633"/>
    </row>
    <row r="198" spans="1:10" s="1321" customFormat="1">
      <c r="E198" s="1581"/>
      <c r="F198" s="1313"/>
      <c r="H198" s="1581"/>
    </row>
    <row r="199" spans="1:10" s="1321" customFormat="1">
      <c r="A199" s="1402" t="s">
        <v>2306</v>
      </c>
      <c r="B199" s="1402"/>
      <c r="C199" s="1402"/>
      <c r="D199" s="1638"/>
      <c r="E199" s="1400"/>
      <c r="F199" s="1728">
        <f>SUM(F178:F187,F170:F175)</f>
        <v>0</v>
      </c>
      <c r="G199" s="1729"/>
      <c r="H199" s="1728">
        <f>SUM(H178:H187,H170:H175)</f>
        <v>0</v>
      </c>
    </row>
    <row r="200" spans="1:10" s="1321" customFormat="1">
      <c r="E200" s="1581"/>
      <c r="F200" s="1313"/>
      <c r="H200" s="1581"/>
    </row>
    <row r="201" spans="1:10" s="1321" customFormat="1">
      <c r="A201" s="1307" t="s">
        <v>2307</v>
      </c>
      <c r="E201" s="1581"/>
      <c r="F201" s="1313"/>
      <c r="H201" s="1581"/>
    </row>
    <row r="202" spans="1:10" s="1321" customFormat="1">
      <c r="A202" s="1399" t="s">
        <v>2308</v>
      </c>
      <c r="B202" s="1399"/>
      <c r="C202" s="1399"/>
      <c r="D202" s="1399"/>
      <c r="E202" s="1400"/>
      <c r="F202" s="1730">
        <v>0</v>
      </c>
      <c r="G202" s="1729"/>
      <c r="H202" s="1730">
        <v>0</v>
      </c>
      <c r="J202" s="381" t="s">
        <v>2208</v>
      </c>
    </row>
    <row r="203" spans="1:10" s="1321" customFormat="1">
      <c r="A203" s="1399" t="s">
        <v>2309</v>
      </c>
      <c r="B203" s="1399"/>
      <c r="C203" s="1399"/>
      <c r="D203" s="1399"/>
      <c r="E203" s="1400"/>
      <c r="F203" s="1730">
        <v>0</v>
      </c>
      <c r="G203" s="1729"/>
      <c r="H203" s="1730">
        <v>0</v>
      </c>
      <c r="J203" s="349" t="s">
        <v>871</v>
      </c>
    </row>
    <row r="204" spans="1:10" s="1321" customFormat="1">
      <c r="A204" s="1399" t="s">
        <v>2310</v>
      </c>
      <c r="B204" s="1399"/>
      <c r="C204" s="1399"/>
      <c r="D204" s="1399"/>
      <c r="E204" s="1400"/>
      <c r="F204" s="1730">
        <v>0</v>
      </c>
      <c r="G204" s="1729"/>
      <c r="H204" s="1730">
        <v>0</v>
      </c>
      <c r="J204" s="381" t="s">
        <v>2209</v>
      </c>
    </row>
    <row r="205" spans="1:10" s="1321" customFormat="1">
      <c r="A205" s="1399" t="s">
        <v>2311</v>
      </c>
      <c r="B205" s="1399"/>
      <c r="C205" s="1399"/>
      <c r="D205" s="1399"/>
      <c r="E205" s="1400"/>
      <c r="F205" s="1730">
        <v>0</v>
      </c>
      <c r="G205" s="1729"/>
      <c r="H205" s="1730">
        <v>0</v>
      </c>
      <c r="J205" s="381" t="s">
        <v>870</v>
      </c>
    </row>
    <row r="206" spans="1:10" s="1321" customFormat="1">
      <c r="A206" s="1399" t="s">
        <v>2312</v>
      </c>
      <c r="B206" s="1399"/>
      <c r="C206" s="1399"/>
      <c r="D206" s="1399"/>
      <c r="E206" s="1400"/>
      <c r="F206" s="1730">
        <v>0</v>
      </c>
      <c r="G206" s="1729"/>
      <c r="H206" s="1730">
        <v>0</v>
      </c>
      <c r="J206" s="1732" t="s">
        <v>2210</v>
      </c>
    </row>
    <row r="207" spans="1:10" s="1321" customFormat="1">
      <c r="A207" s="1399" t="s">
        <v>2313</v>
      </c>
      <c r="B207" s="1399"/>
      <c r="C207" s="1399" t="s">
        <v>2314</v>
      </c>
      <c r="D207" s="1399"/>
      <c r="E207" s="1400"/>
      <c r="F207" s="1730">
        <v>0</v>
      </c>
      <c r="G207" s="1729"/>
      <c r="H207" s="1730">
        <v>0</v>
      </c>
      <c r="I207" s="1734"/>
      <c r="J207" s="1733" t="s">
        <v>872</v>
      </c>
    </row>
    <row r="208" spans="1:10" s="1321" customFormat="1">
      <c r="A208" s="1402" t="s">
        <v>2315</v>
      </c>
      <c r="B208" s="1399"/>
      <c r="C208" s="1399"/>
      <c r="D208" s="1399"/>
      <c r="E208" s="1400"/>
      <c r="F208" s="1642">
        <f>SUM(F202:F207)</f>
        <v>0</v>
      </c>
      <c r="G208" s="1402"/>
      <c r="H208" s="1642">
        <f>SUM(H202:H207)</f>
        <v>0</v>
      </c>
    </row>
    <row r="209" spans="1:10" s="1321" customFormat="1">
      <c r="E209" s="1386"/>
      <c r="F209" s="1581"/>
      <c r="H209" s="1581"/>
    </row>
    <row r="210" spans="1:10" s="1321" customFormat="1">
      <c r="A210" s="1402" t="s">
        <v>446</v>
      </c>
      <c r="B210" s="1402"/>
      <c r="C210" s="1402"/>
      <c r="D210" s="1402"/>
      <c r="E210" s="1400"/>
      <c r="F210" s="1728">
        <f>SUM(+F199+F208)</f>
        <v>0</v>
      </c>
      <c r="G210" s="1729"/>
      <c r="H210" s="1728">
        <f>SUM(+H199+H208)</f>
        <v>0</v>
      </c>
      <c r="J210" s="1761"/>
    </row>
    <row r="211" spans="1:10" s="1377" customFormat="1">
      <c r="A211" s="1307"/>
      <c r="B211" s="1321"/>
      <c r="C211" s="1321"/>
      <c r="D211" s="1314"/>
      <c r="E211" s="1581"/>
      <c r="F211" s="1313"/>
      <c r="G211" s="1321"/>
      <c r="H211" s="1321"/>
    </row>
    <row r="212" spans="1:10" s="1321" customFormat="1">
      <c r="F212" s="1313"/>
    </row>
    <row r="213" spans="1:10" ht="15">
      <c r="A213" s="1307" t="s">
        <v>1290</v>
      </c>
      <c r="B213" s="1585"/>
      <c r="C213" s="1585"/>
      <c r="D213" s="1585"/>
      <c r="E213" s="1585"/>
      <c r="F213" s="1599"/>
      <c r="G213" s="1585"/>
      <c r="H213" s="1585"/>
    </row>
    <row r="214" spans="1:10" ht="15.75">
      <c r="A214" s="1310"/>
      <c r="B214" s="1585"/>
      <c r="C214" s="1585"/>
      <c r="D214" s="1585"/>
      <c r="E214" s="1585"/>
      <c r="F214" s="1599"/>
      <c r="G214" s="1585"/>
      <c r="H214" s="1585"/>
    </row>
    <row r="215" spans="1:10" ht="15">
      <c r="A215" s="1585"/>
      <c r="B215" s="1585"/>
      <c r="C215" s="1585"/>
      <c r="D215" s="1585"/>
      <c r="E215" s="1585"/>
      <c r="F215" s="1599"/>
      <c r="G215" s="1585"/>
      <c r="H215" s="1585"/>
    </row>
    <row r="216" spans="1:10" ht="15">
      <c r="A216" s="1585"/>
      <c r="B216" s="1585"/>
      <c r="C216" s="1585"/>
      <c r="D216" s="1585"/>
      <c r="E216" s="1585"/>
      <c r="F216" s="1599"/>
      <c r="G216" s="1585"/>
      <c r="H216" s="1585"/>
    </row>
    <row r="217" spans="1:10" ht="15">
      <c r="A217" s="1643" t="s">
        <v>447</v>
      </c>
      <c r="B217" s="1418"/>
      <c r="C217" s="1418"/>
      <c r="D217" s="1418"/>
      <c r="E217" s="1418"/>
      <c r="F217" s="1644"/>
      <c r="G217" s="1418"/>
      <c r="H217" s="1418"/>
    </row>
    <row r="218" spans="1:10">
      <c r="A218" s="1307" t="s">
        <v>448</v>
      </c>
      <c r="B218" s="1321"/>
      <c r="C218" s="1321"/>
      <c r="D218" s="1321"/>
      <c r="E218" s="1321"/>
      <c r="G218" s="1321"/>
      <c r="H218" s="1321"/>
      <c r="I218" s="1394"/>
    </row>
    <row r="219" spans="1:10">
      <c r="A219" s="1399" t="s">
        <v>449</v>
      </c>
      <c r="B219" s="1399"/>
      <c r="C219" s="1399"/>
      <c r="D219" s="1399"/>
      <c r="E219" s="1399"/>
      <c r="F219" s="1602">
        <f>SUM(F210)</f>
        <v>0</v>
      </c>
      <c r="G219" s="1427"/>
      <c r="H219" s="1602">
        <f>SUM(H210)</f>
        <v>0</v>
      </c>
      <c r="I219" s="1394"/>
    </row>
    <row r="220" spans="1:10">
      <c r="A220" s="1402" t="s">
        <v>450</v>
      </c>
      <c r="B220" s="1399"/>
      <c r="C220" s="1399"/>
      <c r="D220" s="1399"/>
      <c r="E220" s="1399"/>
      <c r="F220" s="1602">
        <f>SUM(F219:F219)</f>
        <v>0</v>
      </c>
      <c r="G220" s="1427"/>
      <c r="H220" s="1602">
        <f>SUM(H219:H219)</f>
        <v>0</v>
      </c>
      <c r="I220" s="1394"/>
    </row>
    <row r="221" spans="1:10">
      <c r="A221" s="1321"/>
      <c r="B221" s="1321"/>
      <c r="C221" s="1321"/>
      <c r="D221" s="1321"/>
      <c r="E221" s="1321"/>
      <c r="G221" s="1321"/>
      <c r="H221" s="1321"/>
      <c r="I221" s="1394"/>
    </row>
    <row r="222" spans="1:10">
      <c r="A222" s="1307" t="s">
        <v>451</v>
      </c>
      <c r="B222" s="1321"/>
      <c r="C222" s="1321"/>
      <c r="D222" s="1321"/>
      <c r="E222" s="1321"/>
      <c r="G222" s="1321"/>
      <c r="H222" s="1321"/>
      <c r="I222" s="1394"/>
    </row>
    <row r="223" spans="1:10">
      <c r="A223" s="1399" t="s">
        <v>452</v>
      </c>
      <c r="B223" s="1399"/>
      <c r="C223" s="1399"/>
      <c r="D223" s="1399"/>
      <c r="E223" s="1399"/>
      <c r="F223" s="1602">
        <f>SUM(F148)</f>
        <v>0</v>
      </c>
      <c r="G223" s="1645"/>
      <c r="H223" s="1602">
        <f>SUM(H148)</f>
        <v>0</v>
      </c>
      <c r="I223" s="1394"/>
    </row>
    <row r="224" spans="1:10">
      <c r="A224" s="1402" t="s">
        <v>453</v>
      </c>
      <c r="B224" s="1399"/>
      <c r="C224" s="1399"/>
      <c r="D224" s="1399"/>
      <c r="E224" s="1399"/>
      <c r="F224" s="1602">
        <f>SUM(F223:F223)</f>
        <v>0</v>
      </c>
      <c r="G224" s="1645"/>
      <c r="H224" s="1602">
        <f>SUM(H223:H223)</f>
        <v>0</v>
      </c>
      <c r="I224" s="1394"/>
    </row>
    <row r="225" spans="1:10">
      <c r="A225" s="1321"/>
      <c r="B225" s="1321"/>
      <c r="C225" s="1321"/>
      <c r="D225" s="1321"/>
      <c r="E225" s="1321"/>
      <c r="G225" s="1321"/>
      <c r="H225" s="1321"/>
      <c r="I225" s="1394"/>
    </row>
    <row r="226" spans="1:10">
      <c r="A226" s="1569" t="s">
        <v>454</v>
      </c>
      <c r="B226" s="1569"/>
      <c r="C226" s="1569"/>
      <c r="D226" s="1569"/>
      <c r="E226" s="1569"/>
      <c r="F226" s="1646">
        <f>SUM(F220-F224)</f>
        <v>0</v>
      </c>
      <c r="G226" s="1647"/>
      <c r="H226" s="1646">
        <f>SUM(H220-H224)</f>
        <v>0</v>
      </c>
      <c r="I226" s="1394"/>
    </row>
    <row r="227" spans="1:10">
      <c r="A227" s="1321" t="s">
        <v>455</v>
      </c>
      <c r="B227" s="1321"/>
      <c r="C227" s="1321"/>
      <c r="D227" s="1321"/>
      <c r="E227" s="1321"/>
      <c r="G227" s="1321"/>
      <c r="H227" s="1321"/>
      <c r="I227" s="1394"/>
    </row>
    <row r="228" spans="1:10" ht="15">
      <c r="A228" s="1585"/>
      <c r="B228" s="1585"/>
      <c r="C228" s="1585"/>
      <c r="D228" s="1585"/>
      <c r="E228" s="1585"/>
      <c r="F228" s="1599"/>
      <c r="G228" s="1585"/>
      <c r="H228" s="1585"/>
      <c r="I228" s="1394"/>
    </row>
    <row r="229" spans="1:10">
      <c r="A229" s="1316" t="s">
        <v>456</v>
      </c>
      <c r="B229" s="1418"/>
      <c r="C229" s="1418"/>
      <c r="D229" s="1418"/>
      <c r="E229" s="1418"/>
      <c r="F229" s="1418"/>
      <c r="G229" s="1418"/>
      <c r="H229" s="1418"/>
      <c r="I229" s="1394"/>
    </row>
    <row r="230" spans="1:10">
      <c r="A230" s="1316" t="s">
        <v>457</v>
      </c>
      <c r="B230" s="1418"/>
      <c r="C230" s="1418"/>
      <c r="D230" s="1418"/>
      <c r="E230" s="1418"/>
      <c r="F230" s="1317" t="s">
        <v>988</v>
      </c>
      <c r="G230" s="1317"/>
      <c r="H230" s="1317" t="s">
        <v>989</v>
      </c>
      <c r="I230" s="1394"/>
    </row>
    <row r="231" spans="1:10">
      <c r="A231" s="1402" t="s">
        <v>458</v>
      </c>
      <c r="B231" s="1399"/>
      <c r="C231" s="1399"/>
      <c r="D231" s="1399"/>
      <c r="E231" s="1399"/>
      <c r="F231" s="1730">
        <v>0</v>
      </c>
      <c r="G231" s="1729"/>
      <c r="H231" s="1730">
        <v>0</v>
      </c>
      <c r="I231" s="1394"/>
      <c r="J231" s="422" t="s">
        <v>915</v>
      </c>
    </row>
    <row r="232" spans="1:10">
      <c r="A232" s="1307" t="s">
        <v>459</v>
      </c>
      <c r="B232" s="1321"/>
      <c r="C232" s="1321"/>
      <c r="D232" s="1321"/>
      <c r="E232" s="1321"/>
      <c r="F232" s="1581"/>
      <c r="G232" s="1581"/>
      <c r="H232" s="1581"/>
      <c r="I232" s="1394"/>
    </row>
    <row r="233" spans="1:10">
      <c r="A233" s="1399" t="s">
        <v>460</v>
      </c>
      <c r="B233" s="1399"/>
      <c r="C233" s="1399"/>
      <c r="D233" s="1399"/>
      <c r="E233" s="1399"/>
      <c r="F233" s="1730">
        <v>0</v>
      </c>
      <c r="G233" s="1729"/>
      <c r="H233" s="1730">
        <v>0</v>
      </c>
      <c r="I233" s="1394"/>
      <c r="J233" s="422" t="s">
        <v>1070</v>
      </c>
    </row>
    <row r="234" spans="1:10">
      <c r="A234" s="1399" t="s">
        <v>461</v>
      </c>
      <c r="B234" s="1399"/>
      <c r="C234" s="1399"/>
      <c r="D234" s="1399"/>
      <c r="E234" s="1399"/>
      <c r="F234" s="1730">
        <v>0</v>
      </c>
      <c r="G234" s="1729"/>
      <c r="H234" s="1730">
        <v>0</v>
      </c>
      <c r="I234" s="1394"/>
      <c r="J234" s="422" t="s">
        <v>906</v>
      </c>
    </row>
    <row r="235" spans="1:10">
      <c r="A235" s="1399" t="s">
        <v>462</v>
      </c>
      <c r="B235" s="1399"/>
      <c r="C235" s="1399"/>
      <c r="D235" s="1399"/>
      <c r="E235" s="1399"/>
      <c r="F235" s="1730">
        <v>0</v>
      </c>
      <c r="G235" s="1729"/>
      <c r="H235" s="1730">
        <v>0</v>
      </c>
      <c r="I235" s="1394"/>
      <c r="J235" s="422" t="s">
        <v>1069</v>
      </c>
    </row>
    <row r="236" spans="1:10">
      <c r="A236" s="1399" t="s">
        <v>463</v>
      </c>
      <c r="B236" s="1399"/>
      <c r="C236" s="1399"/>
      <c r="D236" s="1399"/>
      <c r="E236" s="1399"/>
      <c r="F236" s="1730">
        <v>0</v>
      </c>
      <c r="G236" s="1729"/>
      <c r="H236" s="1730">
        <v>0</v>
      </c>
      <c r="I236" s="1394"/>
      <c r="J236" s="422" t="s">
        <v>907</v>
      </c>
    </row>
    <row r="237" spans="1:10">
      <c r="A237" s="1399" t="s">
        <v>464</v>
      </c>
      <c r="B237" s="1399"/>
      <c r="C237" s="1399" t="s">
        <v>465</v>
      </c>
      <c r="D237" s="1478"/>
      <c r="E237" s="1427"/>
      <c r="F237" s="1730">
        <v>0</v>
      </c>
      <c r="G237" s="1729"/>
      <c r="H237" s="1730">
        <v>0</v>
      </c>
      <c r="I237" s="1394"/>
      <c r="J237" s="422" t="s">
        <v>908</v>
      </c>
    </row>
    <row r="238" spans="1:10">
      <c r="A238" s="1399" t="s">
        <v>466</v>
      </c>
      <c r="B238" s="1399"/>
      <c r="C238" s="1478"/>
      <c r="D238" s="1478"/>
      <c r="E238" s="1427"/>
      <c r="F238" s="1730">
        <v>0</v>
      </c>
      <c r="G238" s="1729"/>
      <c r="H238" s="1730">
        <v>0</v>
      </c>
      <c r="I238" s="1394"/>
      <c r="J238" s="422" t="s">
        <v>1067</v>
      </c>
    </row>
    <row r="239" spans="1:10">
      <c r="A239" s="1399" t="s">
        <v>467</v>
      </c>
      <c r="B239" s="1399"/>
      <c r="C239" s="1399"/>
      <c r="D239" s="1399"/>
      <c r="E239" s="1399"/>
      <c r="F239" s="1730">
        <v>0</v>
      </c>
      <c r="G239" s="1729"/>
      <c r="H239" s="1730">
        <v>0</v>
      </c>
      <c r="I239" s="1394"/>
      <c r="J239" s="422" t="s">
        <v>916</v>
      </c>
    </row>
    <row r="240" spans="1:10">
      <c r="A240" s="1314"/>
      <c r="B240" s="1391" t="s">
        <v>468</v>
      </c>
      <c r="C240" s="1440"/>
      <c r="D240" s="1391" t="s">
        <v>469</v>
      </c>
      <c r="E240" s="1505"/>
      <c r="F240" s="1386"/>
      <c r="G240" s="1354"/>
      <c r="H240" s="1386"/>
      <c r="I240" s="1394"/>
    </row>
    <row r="241" spans="1:10">
      <c r="A241" s="1321"/>
      <c r="B241" s="1649">
        <v>0</v>
      </c>
      <c r="C241" s="1650"/>
      <c r="D241" s="1649">
        <v>0</v>
      </c>
      <c r="E241" s="1651"/>
      <c r="F241" s="1648"/>
      <c r="G241" s="1427"/>
      <c r="H241" s="1648"/>
      <c r="I241" s="1394"/>
    </row>
    <row r="242" spans="1:10">
      <c r="A242" s="1314"/>
      <c r="B242" s="1545" t="s">
        <v>470</v>
      </c>
      <c r="C242" s="1440" t="s">
        <v>1142</v>
      </c>
      <c r="D242" s="1440" t="s">
        <v>471</v>
      </c>
      <c r="E242" s="1505"/>
      <c r="F242" s="1434"/>
      <c r="G242" s="1434"/>
      <c r="H242" s="1434"/>
      <c r="I242" s="1394"/>
    </row>
    <row r="243" spans="1:10">
      <c r="A243" s="1314"/>
      <c r="B243" s="1649">
        <v>4</v>
      </c>
      <c r="C243" s="1650"/>
      <c r="D243" s="1650">
        <v>0</v>
      </c>
      <c r="E243" s="1651" t="s">
        <v>2284</v>
      </c>
      <c r="F243" s="1728">
        <f>D243*B243</f>
        <v>0</v>
      </c>
      <c r="G243" s="1730"/>
      <c r="H243" s="1728">
        <v>0</v>
      </c>
      <c r="I243" s="1394"/>
      <c r="J243" s="422" t="s">
        <v>911</v>
      </c>
    </row>
    <row r="244" spans="1:10">
      <c r="A244" s="1314"/>
      <c r="B244" s="1545" t="s">
        <v>472</v>
      </c>
      <c r="C244" s="1440" t="s">
        <v>1142</v>
      </c>
      <c r="D244" s="1440" t="s">
        <v>471</v>
      </c>
      <c r="E244" s="1505"/>
      <c r="F244" s="1738"/>
      <c r="G244" s="1738"/>
      <c r="H244" s="1738"/>
      <c r="I244" s="1394"/>
    </row>
    <row r="245" spans="1:10">
      <c r="A245" s="1314"/>
      <c r="B245" s="1649">
        <v>3</v>
      </c>
      <c r="C245" s="1650"/>
      <c r="D245" s="1650">
        <v>0</v>
      </c>
      <c r="E245" s="1651" t="s">
        <v>2284</v>
      </c>
      <c r="F245" s="1728">
        <f>D245*B245</f>
        <v>0</v>
      </c>
      <c r="G245" s="1730"/>
      <c r="H245" s="1728">
        <v>0</v>
      </c>
      <c r="I245" s="1394"/>
      <c r="J245" s="422" t="s">
        <v>912</v>
      </c>
    </row>
    <row r="246" spans="1:10">
      <c r="A246" s="1314"/>
      <c r="B246" s="1546" t="s">
        <v>473</v>
      </c>
      <c r="C246" s="1440" t="s">
        <v>1142</v>
      </c>
      <c r="D246" s="1440" t="s">
        <v>474</v>
      </c>
      <c r="E246" s="1505"/>
      <c r="F246" s="1738"/>
      <c r="G246" s="1738"/>
      <c r="H246" s="1738"/>
      <c r="I246" s="1394"/>
    </row>
    <row r="247" spans="1:10">
      <c r="A247" s="1321"/>
      <c r="B247" s="1649">
        <v>7</v>
      </c>
      <c r="C247" s="1567"/>
      <c r="D247" s="1650">
        <v>0</v>
      </c>
      <c r="E247" s="1651" t="s">
        <v>2284</v>
      </c>
      <c r="F247" s="1728">
        <f>D247*B247</f>
        <v>0</v>
      </c>
      <c r="G247" s="1730"/>
      <c r="H247" s="1728">
        <v>0</v>
      </c>
      <c r="I247" s="1394"/>
      <c r="J247" s="422" t="s">
        <v>913</v>
      </c>
    </row>
    <row r="248" spans="1:10">
      <c r="A248" s="1399" t="s">
        <v>475</v>
      </c>
      <c r="B248" s="1399"/>
      <c r="C248" s="1399"/>
      <c r="D248" s="1399"/>
      <c r="E248" s="1399"/>
      <c r="F248" s="1730">
        <v>0</v>
      </c>
      <c r="G248" s="1729"/>
      <c r="H248" s="1730">
        <v>0</v>
      </c>
      <c r="I248" s="1394"/>
      <c r="J248" s="422" t="s">
        <v>909</v>
      </c>
    </row>
    <row r="249" spans="1:10">
      <c r="A249" s="1402" t="s">
        <v>476</v>
      </c>
      <c r="B249" s="1399"/>
      <c r="C249" s="1399"/>
      <c r="D249" s="1399"/>
      <c r="E249" s="1399"/>
      <c r="F249" s="1642">
        <f>SUM(F232:F248)</f>
        <v>0</v>
      </c>
      <c r="G249" s="1652"/>
      <c r="H249" s="1642">
        <f>SUM(H232:H248)</f>
        <v>0</v>
      </c>
      <c r="I249" s="1394"/>
    </row>
    <row r="250" spans="1:10">
      <c r="A250" s="1321"/>
      <c r="B250" s="1321"/>
      <c r="C250" s="1321"/>
      <c r="D250" s="1321"/>
      <c r="E250" s="1321"/>
      <c r="F250" s="1581"/>
      <c r="G250" s="1581"/>
      <c r="H250" s="1581"/>
      <c r="I250" s="1394"/>
    </row>
    <row r="251" spans="1:10">
      <c r="A251" s="1307" t="s">
        <v>477</v>
      </c>
      <c r="B251" s="1321"/>
      <c r="C251" s="1321"/>
      <c r="D251" s="1321"/>
      <c r="E251" s="1321"/>
      <c r="F251" s="1582"/>
      <c r="G251" s="1582"/>
      <c r="H251" s="1582"/>
      <c r="I251" s="1394"/>
    </row>
    <row r="252" spans="1:10">
      <c r="A252" s="1355" t="s">
        <v>478</v>
      </c>
      <c r="B252" s="1321"/>
      <c r="C252" s="1321"/>
      <c r="D252" s="1321"/>
      <c r="E252" s="1321"/>
      <c r="G252" s="1321"/>
      <c r="H252" s="1321"/>
      <c r="I252" s="1394"/>
    </row>
    <row r="253" spans="1:10">
      <c r="A253" s="1370" t="s">
        <v>978</v>
      </c>
      <c r="B253" s="1399"/>
      <c r="C253" s="1399"/>
      <c r="D253" s="1399"/>
      <c r="E253" s="1399"/>
      <c r="F253" s="1730">
        <v>0</v>
      </c>
      <c r="G253" s="1729"/>
      <c r="H253" s="1730">
        <v>0</v>
      </c>
      <c r="I253" s="1394"/>
      <c r="J253" s="422" t="s">
        <v>916</v>
      </c>
    </row>
    <row r="254" spans="1:10">
      <c r="A254" s="1370" t="s">
        <v>979</v>
      </c>
      <c r="B254" s="1399"/>
      <c r="C254" s="1399"/>
      <c r="D254" s="1399"/>
      <c r="E254" s="1399"/>
      <c r="F254" s="1730">
        <v>0</v>
      </c>
      <c r="G254" s="1730"/>
      <c r="H254" s="1730">
        <v>0</v>
      </c>
      <c r="I254" s="1394"/>
      <c r="J254" s="422" t="s">
        <v>916</v>
      </c>
    </row>
    <row r="255" spans="1:10">
      <c r="A255" s="1370" t="s">
        <v>980</v>
      </c>
      <c r="B255" s="1399"/>
      <c r="C255" s="1399"/>
      <c r="D255" s="1399"/>
      <c r="E255" s="1399"/>
      <c r="F255" s="1730">
        <v>0</v>
      </c>
      <c r="G255" s="1730"/>
      <c r="H255" s="1730">
        <v>0</v>
      </c>
      <c r="I255" s="1394"/>
      <c r="J255" s="422" t="s">
        <v>916</v>
      </c>
    </row>
    <row r="256" spans="1:10">
      <c r="A256" s="1402" t="s">
        <v>479</v>
      </c>
      <c r="B256" s="1399"/>
      <c r="C256" s="1399"/>
      <c r="D256" s="1399"/>
      <c r="E256" s="1399"/>
      <c r="F256" s="1642">
        <f>SUM(F253:F255)</f>
        <v>0</v>
      </c>
      <c r="G256" s="1427"/>
      <c r="H256" s="1642">
        <f>SUM(H253:H255)</f>
        <v>0</v>
      </c>
      <c r="I256" s="1394"/>
    </row>
    <row r="257" spans="1:10">
      <c r="A257" s="1307"/>
      <c r="B257" s="1321"/>
      <c r="C257" s="1321"/>
      <c r="D257" s="1321"/>
      <c r="E257" s="1321"/>
      <c r="F257" s="1581"/>
      <c r="G257" s="1581"/>
      <c r="H257" s="1581"/>
      <c r="I257" s="1394"/>
    </row>
    <row r="258" spans="1:10">
      <c r="A258" s="1307" t="s">
        <v>480</v>
      </c>
      <c r="B258" s="1321"/>
      <c r="C258" s="1321"/>
      <c r="D258" s="1321"/>
      <c r="E258" s="1321"/>
      <c r="F258" s="1314"/>
      <c r="G258" s="1314"/>
      <c r="H258" s="1314"/>
      <c r="I258" s="1394"/>
    </row>
    <row r="259" spans="1:10">
      <c r="A259" s="1399" t="s">
        <v>481</v>
      </c>
      <c r="B259" s="1399"/>
      <c r="C259" s="1399"/>
      <c r="D259" s="1399"/>
      <c r="E259" s="1399"/>
      <c r="F259" s="1642">
        <f>SUM(F231+F249+F256)</f>
        <v>0</v>
      </c>
      <c r="G259" s="1652"/>
      <c r="H259" s="1642">
        <f>SUM(H231+H249+H256)</f>
        <v>0</v>
      </c>
      <c r="I259" s="1394"/>
    </row>
    <row r="260" spans="1:10">
      <c r="A260" s="1321"/>
      <c r="B260" s="1321"/>
      <c r="C260" s="1321"/>
      <c r="D260" s="1321"/>
      <c r="E260" s="1321"/>
      <c r="F260" s="1581"/>
      <c r="G260" s="1581"/>
      <c r="H260" s="1581"/>
      <c r="I260" s="1394"/>
    </row>
    <row r="261" spans="1:10">
      <c r="A261" s="1307" t="s">
        <v>482</v>
      </c>
      <c r="B261" s="1321"/>
      <c r="C261" s="1321"/>
      <c r="D261" s="1321"/>
      <c r="E261" s="1321"/>
      <c r="G261" s="1581"/>
      <c r="I261" s="1394"/>
    </row>
    <row r="262" spans="1:10">
      <c r="A262" s="1653" t="s">
        <v>1129</v>
      </c>
      <c r="B262" s="1595">
        <v>0.1</v>
      </c>
      <c r="C262" s="1402" t="s">
        <v>483</v>
      </c>
      <c r="D262" s="1399"/>
      <c r="E262" s="1399"/>
      <c r="F262" s="1728">
        <f>SUM(B262*F259)</f>
        <v>0</v>
      </c>
      <c r="G262" s="1730"/>
      <c r="H262" s="1728">
        <f>SUM(D262*H259)</f>
        <v>0</v>
      </c>
      <c r="I262" s="1394"/>
      <c r="J262" s="422" t="s">
        <v>916</v>
      </c>
    </row>
    <row r="263" spans="1:10">
      <c r="A263" s="1321"/>
      <c r="B263" s="1321"/>
      <c r="C263" s="1321"/>
      <c r="D263" s="1321"/>
      <c r="E263" s="1321"/>
      <c r="F263" s="1581"/>
      <c r="G263" s="1581"/>
      <c r="H263" s="1581"/>
      <c r="I263" s="1394"/>
    </row>
    <row r="264" spans="1:10">
      <c r="A264" s="1307" t="s">
        <v>484</v>
      </c>
      <c r="B264" s="1321"/>
      <c r="C264" s="1321"/>
      <c r="D264" s="1321"/>
      <c r="E264" s="1321"/>
      <c r="G264" s="1321"/>
      <c r="H264" s="1321"/>
      <c r="I264" s="1394"/>
    </row>
    <row r="265" spans="1:10">
      <c r="A265" s="1355" t="s">
        <v>485</v>
      </c>
      <c r="B265" s="1321"/>
      <c r="C265" s="1321"/>
      <c r="D265" s="1321"/>
      <c r="E265" s="1321"/>
      <c r="G265" s="1321"/>
      <c r="H265" s="1321"/>
      <c r="I265" s="1394"/>
    </row>
    <row r="266" spans="1:10">
      <c r="A266" s="1355" t="s">
        <v>2351</v>
      </c>
      <c r="B266" s="1321"/>
      <c r="C266" s="1321"/>
      <c r="D266" s="1321"/>
      <c r="E266" s="1321"/>
      <c r="G266" s="1321"/>
      <c r="H266" s="1321"/>
      <c r="I266" s="1394"/>
    </row>
    <row r="267" spans="1:10">
      <c r="A267" s="1355" t="s">
        <v>2352</v>
      </c>
      <c r="B267" s="1321"/>
      <c r="C267" s="1321"/>
      <c r="D267" s="1321"/>
      <c r="E267" s="1321"/>
      <c r="G267" s="1321"/>
      <c r="H267" s="1321"/>
      <c r="I267" s="1394"/>
    </row>
    <row r="268" spans="1:10">
      <c r="A268" s="1653" t="s">
        <v>1129</v>
      </c>
      <c r="B268" s="1595">
        <v>0.15</v>
      </c>
      <c r="C268" s="1402" t="s">
        <v>483</v>
      </c>
      <c r="D268" s="1399"/>
      <c r="E268" s="1399"/>
      <c r="F268" s="1696">
        <f>(F259*B268)</f>
        <v>0</v>
      </c>
      <c r="G268" s="1693"/>
      <c r="H268" s="1696">
        <f>SUM(H259*0.14)</f>
        <v>0</v>
      </c>
      <c r="I268" s="1394"/>
      <c r="J268" s="422" t="s">
        <v>916</v>
      </c>
    </row>
    <row r="269" spans="1:10">
      <c r="A269" s="1321"/>
      <c r="B269" s="1321"/>
      <c r="C269" s="1321"/>
      <c r="D269" s="1321"/>
      <c r="E269" s="1321"/>
      <c r="F269" s="1581">
        <f>+F259+F262+F268</f>
        <v>0</v>
      </c>
      <c r="G269" s="1581"/>
      <c r="H269" s="1581">
        <f>+H259+H262+H268</f>
        <v>0</v>
      </c>
      <c r="I269" s="1394"/>
    </row>
    <row r="270" spans="1:10">
      <c r="A270" s="1307" t="s">
        <v>2353</v>
      </c>
      <c r="B270" s="1321"/>
      <c r="C270" s="1321"/>
      <c r="D270" s="1321"/>
      <c r="E270" s="1321"/>
      <c r="F270" s="1582" t="s">
        <v>988</v>
      </c>
      <c r="G270" s="1582"/>
      <c r="H270" s="1582" t="s">
        <v>989</v>
      </c>
    </row>
    <row r="271" spans="1:10">
      <c r="A271" s="1354" t="s">
        <v>2354</v>
      </c>
      <c r="B271" s="1354"/>
      <c r="C271" s="1354"/>
      <c r="D271" s="1354"/>
      <c r="E271" s="1354"/>
      <c r="F271" s="1386"/>
      <c r="G271" s="1486"/>
      <c r="H271" s="1354"/>
    </row>
    <row r="272" spans="1:10">
      <c r="A272" s="1360" t="s">
        <v>1140</v>
      </c>
      <c r="B272" s="1482"/>
      <c r="C272" s="1360" t="s">
        <v>2355</v>
      </c>
      <c r="D272" s="1321" t="s">
        <v>2356</v>
      </c>
      <c r="E272" s="1396"/>
      <c r="F272" s="1386"/>
      <c r="G272" s="1482"/>
      <c r="H272" s="1386"/>
    </row>
    <row r="273" spans="1:10">
      <c r="A273" s="1601">
        <v>4</v>
      </c>
      <c r="B273" s="1601" t="s">
        <v>190</v>
      </c>
      <c r="C273" s="1601">
        <v>0</v>
      </c>
      <c r="D273" s="1427">
        <v>12</v>
      </c>
      <c r="E273" s="1399"/>
      <c r="F273" s="1696">
        <f>SUM(A273*C273*D273)</f>
        <v>0</v>
      </c>
      <c r="G273" s="1739"/>
      <c r="H273" s="1697">
        <v>0</v>
      </c>
      <c r="J273" s="358" t="s">
        <v>919</v>
      </c>
    </row>
    <row r="274" spans="1:10">
      <c r="A274" s="1321" t="s">
        <v>191</v>
      </c>
      <c r="B274" s="1321"/>
      <c r="C274" s="1321"/>
      <c r="D274" s="1321"/>
      <c r="E274" s="1321"/>
      <c r="F274" s="1708"/>
      <c r="G274" s="1708"/>
      <c r="H274" s="1708"/>
    </row>
    <row r="275" spans="1:10">
      <c r="A275" s="1396" t="s">
        <v>192</v>
      </c>
      <c r="B275" s="1396" t="s">
        <v>1142</v>
      </c>
      <c r="C275" s="1321" t="s">
        <v>193</v>
      </c>
      <c r="D275" s="1321" t="s">
        <v>2356</v>
      </c>
      <c r="E275" s="1396"/>
      <c r="F275" s="1708"/>
      <c r="G275" s="1708"/>
      <c r="H275" s="1708"/>
    </row>
    <row r="276" spans="1:10">
      <c r="A276" s="1478">
        <v>11</v>
      </c>
      <c r="B276" s="1400"/>
      <c r="C276" s="1654">
        <v>0</v>
      </c>
      <c r="D276" s="1427">
        <v>5</v>
      </c>
      <c r="E276" s="1399"/>
      <c r="F276" s="1696">
        <f>SUM(A276*C276*D276)</f>
        <v>0</v>
      </c>
      <c r="G276" s="1693"/>
      <c r="H276" s="1693">
        <v>0</v>
      </c>
      <c r="J276" s="355" t="s">
        <v>920</v>
      </c>
    </row>
    <row r="277" spans="1:10">
      <c r="A277" s="1655"/>
      <c r="B277" s="1314"/>
      <c r="C277" s="1321"/>
      <c r="D277" s="1656"/>
      <c r="E277" s="1321"/>
      <c r="F277" s="1708"/>
      <c r="G277" s="1708"/>
      <c r="H277" s="1708"/>
    </row>
    <row r="278" spans="1:10">
      <c r="A278" s="1321" t="s">
        <v>194</v>
      </c>
      <c r="B278" s="1657"/>
      <c r="C278" s="1657"/>
      <c r="D278" s="1656"/>
      <c r="E278" s="1321"/>
      <c r="F278" s="1708"/>
      <c r="G278" s="1708"/>
      <c r="H278" s="1708"/>
    </row>
    <row r="279" spans="1:10">
      <c r="A279" s="1395" t="s">
        <v>93</v>
      </c>
      <c r="B279" s="1396" t="s">
        <v>1142</v>
      </c>
      <c r="C279" s="1321" t="s">
        <v>193</v>
      </c>
      <c r="D279" s="1656" t="s">
        <v>2356</v>
      </c>
      <c r="E279" s="1396"/>
      <c r="F279" s="1708"/>
      <c r="G279" s="1708"/>
      <c r="H279" s="1708"/>
    </row>
    <row r="280" spans="1:10">
      <c r="A280" s="1478">
        <v>4</v>
      </c>
      <c r="B280" s="1400"/>
      <c r="C280" s="1658">
        <v>0</v>
      </c>
      <c r="D280" s="1427">
        <v>19</v>
      </c>
      <c r="E280" s="1399"/>
      <c r="F280" s="1696">
        <f>SUM(A280*C280*D280)</f>
        <v>0</v>
      </c>
      <c r="G280" s="1693"/>
      <c r="H280" s="1693">
        <v>0</v>
      </c>
      <c r="J280" s="355" t="s">
        <v>921</v>
      </c>
    </row>
    <row r="281" spans="1:10">
      <c r="A281" s="1655"/>
      <c r="B281" s="1314"/>
      <c r="C281" s="1659"/>
      <c r="D281" s="1656"/>
      <c r="E281" s="1321"/>
      <c r="F281" s="1581"/>
      <c r="G281" s="1581"/>
      <c r="H281" s="1581"/>
    </row>
    <row r="282" spans="1:10">
      <c r="A282" s="1321" t="s">
        <v>195</v>
      </c>
      <c r="B282" s="1657"/>
      <c r="C282" s="1660"/>
      <c r="D282" s="1656"/>
      <c r="E282" s="1321"/>
      <c r="F282" s="1581"/>
      <c r="G282" s="1581"/>
      <c r="H282" s="1581"/>
    </row>
    <row r="283" spans="1:10">
      <c r="A283" s="1396" t="s">
        <v>196</v>
      </c>
      <c r="B283" s="1396" t="s">
        <v>1142</v>
      </c>
      <c r="C283" s="1659" t="s">
        <v>193</v>
      </c>
      <c r="D283" s="1656" t="s">
        <v>2356</v>
      </c>
      <c r="E283" s="1396"/>
      <c r="F283" s="1581"/>
      <c r="G283" s="1581"/>
      <c r="H283" s="1581"/>
    </row>
    <row r="284" spans="1:10">
      <c r="A284" s="1478">
        <v>2</v>
      </c>
      <c r="B284" s="1400"/>
      <c r="C284" s="1658">
        <v>0</v>
      </c>
      <c r="D284" s="1427">
        <v>200</v>
      </c>
      <c r="E284" s="1490" t="s">
        <v>2284</v>
      </c>
      <c r="F284" s="1696">
        <f>SUM(A284*C284*D284)</f>
        <v>0</v>
      </c>
      <c r="G284" s="1693"/>
      <c r="H284" s="1693">
        <v>0</v>
      </c>
      <c r="J284" s="396" t="s">
        <v>922</v>
      </c>
    </row>
    <row r="285" spans="1:10">
      <c r="A285" s="1321"/>
      <c r="B285" s="1321"/>
      <c r="C285" s="1321"/>
      <c r="D285" s="1321"/>
      <c r="E285" s="1321"/>
      <c r="F285" s="1581"/>
      <c r="G285" s="1581"/>
      <c r="H285" s="1581"/>
    </row>
    <row r="286" spans="1:10">
      <c r="A286" s="1402" t="s">
        <v>197</v>
      </c>
      <c r="B286" s="1399"/>
      <c r="C286" s="1399"/>
      <c r="D286" s="1399"/>
      <c r="E286" s="1399"/>
      <c r="F286" s="1642">
        <f>SUM(F273:F284)</f>
        <v>0</v>
      </c>
      <c r="G286" s="1652"/>
      <c r="H286" s="1642">
        <f>SUM(H273:H284)</f>
        <v>0</v>
      </c>
    </row>
    <row r="287" spans="1:10">
      <c r="A287" s="1399" t="s">
        <v>198</v>
      </c>
      <c r="B287" s="1399"/>
      <c r="C287" s="1399"/>
      <c r="D287" s="1399"/>
      <c r="E287" s="1399"/>
      <c r="F287" s="1602" t="e">
        <f>SUM(F334/F286)</f>
        <v>#DIV/0!</v>
      </c>
      <c r="G287" s="1427"/>
      <c r="H287" s="1602" t="e">
        <f>SUM(H334/H286)</f>
        <v>#DIV/0!</v>
      </c>
    </row>
    <row r="288" spans="1:10">
      <c r="A288" s="1321"/>
      <c r="B288" s="1321"/>
      <c r="C288" s="1321"/>
      <c r="D288" s="1321"/>
      <c r="E288" s="1321"/>
      <c r="F288" s="1581"/>
      <c r="G288" s="1581"/>
      <c r="H288" s="1581"/>
    </row>
    <row r="289" spans="1:8">
      <c r="A289" s="1307" t="s">
        <v>199</v>
      </c>
      <c r="B289" s="1321"/>
      <c r="C289" s="1321"/>
      <c r="D289" s="1321"/>
      <c r="E289" s="1321"/>
      <c r="F289" s="1581"/>
      <c r="G289" s="1581"/>
      <c r="H289" s="1581"/>
    </row>
    <row r="290" spans="1:8">
      <c r="A290" s="1402" t="s">
        <v>200</v>
      </c>
      <c r="B290" s="1402"/>
      <c r="C290" s="1402"/>
      <c r="D290" s="1402"/>
      <c r="E290" s="1402"/>
      <c r="F290" s="1642">
        <f>SUM(F259+F262+F268+F286)</f>
        <v>0</v>
      </c>
      <c r="G290" s="1652"/>
      <c r="H290" s="1642">
        <f>SUM(H259+H262+H268+H286)</f>
        <v>0</v>
      </c>
    </row>
    <row r="291" spans="1:8">
      <c r="A291" s="1307" t="s">
        <v>1290</v>
      </c>
      <c r="B291" s="1321"/>
      <c r="C291" s="1321"/>
      <c r="D291" s="1321"/>
      <c r="E291" s="1321"/>
      <c r="F291" s="1581"/>
      <c r="G291" s="1581"/>
      <c r="H291" s="1581"/>
    </row>
    <row r="292" spans="1:8">
      <c r="A292" s="1307"/>
      <c r="B292" s="1321"/>
      <c r="C292" s="1321"/>
      <c r="D292" s="1321"/>
      <c r="E292" s="1321"/>
      <c r="F292" s="1581"/>
      <c r="G292" s="1581"/>
      <c r="H292" s="1581"/>
    </row>
    <row r="293" spans="1:8">
      <c r="A293" s="1307"/>
      <c r="B293" s="1321"/>
      <c r="C293" s="1321"/>
      <c r="D293" s="1321"/>
      <c r="E293" s="1321"/>
      <c r="F293" s="1581"/>
      <c r="G293" s="1581"/>
      <c r="H293" s="1581"/>
    </row>
    <row r="294" spans="1:8">
      <c r="A294" s="1307"/>
      <c r="B294" s="1321"/>
      <c r="C294" s="1321"/>
      <c r="D294" s="1321"/>
      <c r="E294" s="1321"/>
      <c r="F294" s="1581"/>
      <c r="G294" s="1581"/>
      <c r="H294" s="1581"/>
    </row>
    <row r="295" spans="1:8">
      <c r="A295" s="1316" t="s">
        <v>201</v>
      </c>
      <c r="B295" s="1418"/>
      <c r="C295" s="1418"/>
      <c r="D295" s="1418"/>
      <c r="E295" s="1418"/>
      <c r="F295" s="1661"/>
      <c r="G295" s="1661"/>
      <c r="H295" s="1661"/>
    </row>
    <row r="296" spans="1:8">
      <c r="A296" s="1355" t="s">
        <v>2346</v>
      </c>
      <c r="B296" s="1321"/>
      <c r="C296" s="1321"/>
      <c r="D296" s="1321"/>
      <c r="E296" s="1321"/>
      <c r="G296" s="1321"/>
      <c r="H296" s="1321"/>
    </row>
    <row r="297" spans="1:8">
      <c r="A297" s="1355" t="s">
        <v>2347</v>
      </c>
      <c r="B297" s="1321"/>
      <c r="C297" s="1321"/>
      <c r="D297" s="1321"/>
      <c r="E297" s="1321"/>
      <c r="G297" s="1321"/>
      <c r="H297" s="1321"/>
    </row>
    <row r="298" spans="1:8">
      <c r="A298" s="1355" t="s">
        <v>202</v>
      </c>
      <c r="B298" s="1321"/>
      <c r="C298" s="1321"/>
      <c r="D298" s="1321"/>
      <c r="E298" s="1321"/>
      <c r="G298" s="1321"/>
      <c r="H298" s="1321"/>
    </row>
    <row r="299" spans="1:8">
      <c r="A299" s="1355" t="s">
        <v>203</v>
      </c>
      <c r="B299" s="1321"/>
      <c r="C299" s="1321"/>
      <c r="D299" s="1321"/>
      <c r="E299" s="1321"/>
      <c r="G299" s="1321"/>
      <c r="H299" s="1321"/>
    </row>
    <row r="300" spans="1:8">
      <c r="A300" s="1355" t="s">
        <v>715</v>
      </c>
      <c r="B300" s="1321"/>
      <c r="C300" s="1321"/>
      <c r="D300" s="1321"/>
      <c r="E300" s="1321"/>
      <c r="G300" s="1321"/>
      <c r="H300" s="1321"/>
    </row>
    <row r="301" spans="1:8">
      <c r="A301" s="1355" t="s">
        <v>716</v>
      </c>
      <c r="B301" s="1321"/>
      <c r="C301" s="1321"/>
      <c r="D301" s="1321"/>
      <c r="E301" s="1321"/>
      <c r="G301" s="1321"/>
      <c r="H301" s="1321"/>
    </row>
    <row r="302" spans="1:8">
      <c r="A302" s="1355" t="s">
        <v>717</v>
      </c>
      <c r="B302" s="1321"/>
      <c r="C302" s="1321"/>
      <c r="D302" s="1321"/>
      <c r="E302" s="1321"/>
      <c r="G302" s="1321"/>
      <c r="H302" s="1321"/>
    </row>
    <row r="303" spans="1:8">
      <c r="A303" s="1355" t="s">
        <v>718</v>
      </c>
      <c r="B303" s="1321"/>
      <c r="C303" s="1321"/>
      <c r="D303" s="1321"/>
      <c r="E303" s="1321"/>
      <c r="G303" s="1321"/>
      <c r="H303" s="1321"/>
    </row>
    <row r="304" spans="1:8">
      <c r="A304" s="1355" t="s">
        <v>2278</v>
      </c>
      <c r="B304" s="1321"/>
      <c r="C304" s="1321"/>
      <c r="D304" s="1321"/>
      <c r="E304" s="1321"/>
      <c r="G304" s="1321"/>
      <c r="H304" s="1321"/>
    </row>
    <row r="305" spans="1:10">
      <c r="A305" s="1355"/>
      <c r="B305" s="1321"/>
      <c r="C305" s="1321"/>
      <c r="D305" s="1321"/>
      <c r="E305" s="1321"/>
      <c r="G305" s="1321"/>
      <c r="H305" s="1321"/>
    </row>
    <row r="306" spans="1:10">
      <c r="A306" s="1307" t="s">
        <v>719</v>
      </c>
      <c r="B306" s="1321"/>
      <c r="C306" s="1321"/>
      <c r="D306" s="1321"/>
      <c r="E306" s="1321"/>
      <c r="F306" s="1314"/>
      <c r="G306" s="1314"/>
      <c r="H306" s="1314"/>
    </row>
    <row r="307" spans="1:10">
      <c r="A307" s="1307" t="s">
        <v>720</v>
      </c>
      <c r="B307" s="1321"/>
      <c r="C307" s="1321"/>
      <c r="D307" s="1321"/>
      <c r="E307" s="1321"/>
      <c r="F307" s="1574" t="s">
        <v>988</v>
      </c>
      <c r="G307" s="1574"/>
      <c r="H307" s="1574" t="s">
        <v>989</v>
      </c>
      <c r="I307" s="1394"/>
    </row>
    <row r="308" spans="1:10" ht="13.5" thickBot="1">
      <c r="A308" s="1321" t="s">
        <v>2281</v>
      </c>
      <c r="B308" s="1321"/>
      <c r="C308" s="1389" t="s">
        <v>2282</v>
      </c>
      <c r="D308" s="1520" t="s">
        <v>2283</v>
      </c>
      <c r="E308" s="1538"/>
      <c r="F308" s="1615"/>
      <c r="G308" s="1662"/>
      <c r="H308" s="1663"/>
      <c r="I308" s="1394"/>
    </row>
    <row r="309" spans="1:10" ht="13.5" thickBot="1">
      <c r="A309" s="1399" t="s">
        <v>2286</v>
      </c>
      <c r="B309" s="1399"/>
      <c r="C309" s="1617">
        <v>0</v>
      </c>
      <c r="D309" s="1618">
        <v>400</v>
      </c>
      <c r="E309" s="1476" t="s">
        <v>2284</v>
      </c>
      <c r="F309" s="1744">
        <f>SUM(C309*D309)</f>
        <v>0</v>
      </c>
      <c r="G309" s="1745"/>
      <c r="H309" s="1722">
        <v>0</v>
      </c>
      <c r="I309" s="1394"/>
      <c r="J309" s="1743" t="s">
        <v>2396</v>
      </c>
    </row>
    <row r="310" spans="1:10" ht="13.5" thickBot="1">
      <c r="A310" s="1399" t="s">
        <v>2287</v>
      </c>
      <c r="B310" s="1399"/>
      <c r="C310" s="1617">
        <v>0</v>
      </c>
      <c r="D310" s="1618">
        <v>450</v>
      </c>
      <c r="E310" s="1476" t="s">
        <v>2284</v>
      </c>
      <c r="F310" s="1744">
        <f>SUM(C310*D310)</f>
        <v>0</v>
      </c>
      <c r="G310" s="1745"/>
      <c r="H310" s="1722">
        <v>0</v>
      </c>
      <c r="I310" s="1394"/>
      <c r="J310" s="1743" t="s">
        <v>2396</v>
      </c>
    </row>
    <row r="311" spans="1:10">
      <c r="A311" s="1354"/>
      <c r="B311" s="1354"/>
      <c r="C311" s="1633"/>
      <c r="D311" s="1634"/>
      <c r="E311" s="1664"/>
      <c r="F311" s="1746"/>
      <c r="G311" s="1747"/>
      <c r="H311" s="1746"/>
      <c r="I311" s="1394"/>
    </row>
    <row r="312" spans="1:10" ht="13.5" thickBot="1">
      <c r="A312" s="1321" t="s">
        <v>721</v>
      </c>
      <c r="B312" s="1321"/>
      <c r="C312" s="1389" t="s">
        <v>2282</v>
      </c>
      <c r="D312" s="1520" t="s">
        <v>2283</v>
      </c>
      <c r="E312" s="1538"/>
      <c r="F312" s="1748"/>
      <c r="G312" s="1749"/>
      <c r="H312" s="1748"/>
      <c r="I312" s="1394"/>
    </row>
    <row r="313" spans="1:10" ht="13.5" thickBot="1">
      <c r="A313" s="1399" t="s">
        <v>2286</v>
      </c>
      <c r="B313" s="1399"/>
      <c r="C313" s="1617">
        <v>0</v>
      </c>
      <c r="D313" s="1618">
        <v>500</v>
      </c>
      <c r="E313" s="1476" t="s">
        <v>2284</v>
      </c>
      <c r="F313" s="1744">
        <f>SUM(C313*D313)</f>
        <v>0</v>
      </c>
      <c r="G313" s="1745"/>
      <c r="H313" s="1722">
        <v>0</v>
      </c>
      <c r="I313" s="1394"/>
      <c r="J313" s="1743" t="s">
        <v>2398</v>
      </c>
    </row>
    <row r="314" spans="1:10" ht="13.5" thickBot="1">
      <c r="A314" s="1399" t="s">
        <v>2287</v>
      </c>
      <c r="B314" s="1399"/>
      <c r="C314" s="1617">
        <v>0</v>
      </c>
      <c r="D314" s="1618">
        <v>550</v>
      </c>
      <c r="E314" s="1476" t="s">
        <v>2284</v>
      </c>
      <c r="F314" s="1744">
        <f>SUM(C314*D314)</f>
        <v>0</v>
      </c>
      <c r="G314" s="1745"/>
      <c r="H314" s="1722">
        <v>0</v>
      </c>
      <c r="I314" s="1394"/>
      <c r="J314" s="1743" t="s">
        <v>2398</v>
      </c>
    </row>
    <row r="315" spans="1:10" ht="13.5" thickBot="1">
      <c r="A315" s="1399" t="s">
        <v>722</v>
      </c>
      <c r="B315" s="1399"/>
      <c r="C315" s="1617">
        <v>0</v>
      </c>
      <c r="D315" s="1618">
        <v>200</v>
      </c>
      <c r="E315" s="1476" t="s">
        <v>2284</v>
      </c>
      <c r="F315" s="1744">
        <f>SUM(C315*D315)</f>
        <v>0</v>
      </c>
      <c r="G315" s="1745"/>
      <c r="H315" s="1722">
        <v>0</v>
      </c>
      <c r="I315" s="1394"/>
      <c r="J315" s="1743" t="s">
        <v>645</v>
      </c>
    </row>
    <row r="316" spans="1:10">
      <c r="A316" s="1321"/>
      <c r="B316" s="1321"/>
      <c r="C316" s="1666"/>
      <c r="D316" s="1539"/>
      <c r="E316" s="1539"/>
      <c r="F316" s="1667"/>
      <c r="G316" s="1666"/>
      <c r="H316" s="1539"/>
      <c r="I316" s="1394"/>
    </row>
    <row r="317" spans="1:10">
      <c r="A317" s="1321"/>
      <c r="B317" s="1321"/>
      <c r="C317" s="1666"/>
      <c r="D317" s="1539"/>
      <c r="E317" s="1539"/>
      <c r="F317" s="1667"/>
      <c r="G317" s="1666"/>
      <c r="H317" s="1539"/>
      <c r="I317" s="1394"/>
    </row>
    <row r="318" spans="1:10">
      <c r="A318" s="1321"/>
      <c r="B318" s="1321"/>
      <c r="C318" s="1321"/>
      <c r="D318" s="1657"/>
      <c r="E318" s="1321"/>
      <c r="G318" s="1321"/>
      <c r="H318" s="1321"/>
      <c r="I318" s="1394"/>
    </row>
    <row r="319" spans="1:10">
      <c r="A319" s="1307" t="s">
        <v>723</v>
      </c>
      <c r="B319" s="1321"/>
      <c r="C319" s="1321"/>
      <c r="D319" s="1657"/>
      <c r="E319" s="1321"/>
      <c r="F319" s="1574" t="s">
        <v>988</v>
      </c>
      <c r="G319" s="1574"/>
      <c r="H319" s="1574" t="s">
        <v>989</v>
      </c>
      <c r="I319" s="1394"/>
      <c r="J319" s="1314">
        <f>+F322+F321+F310+F309</f>
        <v>0</v>
      </c>
    </row>
    <row r="320" spans="1:10" ht="13.5" thickBot="1">
      <c r="A320" s="1321" t="s">
        <v>2281</v>
      </c>
      <c r="B320" s="1321"/>
      <c r="C320" s="1389" t="s">
        <v>2282</v>
      </c>
      <c r="D320" s="1520" t="s">
        <v>2283</v>
      </c>
      <c r="E320" s="1538"/>
      <c r="F320" s="1615"/>
      <c r="G320" s="1662"/>
      <c r="H320" s="1663"/>
      <c r="I320" s="1394"/>
    </row>
    <row r="321" spans="1:10" ht="13.5" thickBot="1">
      <c r="A321" s="1399" t="s">
        <v>2286</v>
      </c>
      <c r="B321" s="1399"/>
      <c r="C321" s="1617">
        <v>0</v>
      </c>
      <c r="D321" s="1618">
        <v>200</v>
      </c>
      <c r="E321" s="1476" t="s">
        <v>2284</v>
      </c>
      <c r="F321" s="1744">
        <f>SUM(C321*D321)</f>
        <v>0</v>
      </c>
      <c r="G321" s="1745"/>
      <c r="H321" s="1722">
        <v>0</v>
      </c>
      <c r="I321" s="1394"/>
      <c r="J321" s="1743" t="s">
        <v>2396</v>
      </c>
    </row>
    <row r="322" spans="1:10" ht="13.5" thickBot="1">
      <c r="A322" s="1399" t="s">
        <v>2287</v>
      </c>
      <c r="B322" s="1399"/>
      <c r="C322" s="1617">
        <v>0</v>
      </c>
      <c r="D322" s="1618">
        <v>250</v>
      </c>
      <c r="E322" s="1476" t="s">
        <v>2284</v>
      </c>
      <c r="F322" s="1744">
        <f>SUM(C322*D322)</f>
        <v>0</v>
      </c>
      <c r="G322" s="1745"/>
      <c r="H322" s="1722">
        <v>0</v>
      </c>
      <c r="I322" s="1394"/>
      <c r="J322" s="1743" t="s">
        <v>2396</v>
      </c>
    </row>
    <row r="323" spans="1:10">
      <c r="A323" s="1321"/>
      <c r="B323" s="1321"/>
      <c r="C323" s="1321"/>
      <c r="D323" s="1657"/>
      <c r="E323" s="1321"/>
      <c r="F323" s="1750"/>
      <c r="G323" s="1751"/>
      <c r="H323" s="1751"/>
      <c r="I323" s="1394"/>
    </row>
    <row r="324" spans="1:10" ht="13.5" thickBot="1">
      <c r="A324" s="1321" t="s">
        <v>721</v>
      </c>
      <c r="B324" s="1321"/>
      <c r="C324" s="1389" t="s">
        <v>2282</v>
      </c>
      <c r="D324" s="1520" t="s">
        <v>2283</v>
      </c>
      <c r="E324" s="1538"/>
      <c r="F324" s="1748"/>
      <c r="G324" s="1749"/>
      <c r="H324" s="1748"/>
      <c r="I324" s="1394"/>
    </row>
    <row r="325" spans="1:10" ht="13.5" thickBot="1">
      <c r="A325" s="1399" t="s">
        <v>2286</v>
      </c>
      <c r="B325" s="1399"/>
      <c r="C325" s="1617">
        <v>0</v>
      </c>
      <c r="D325" s="1618">
        <v>250</v>
      </c>
      <c r="E325" s="1476" t="s">
        <v>2284</v>
      </c>
      <c r="F325" s="1744">
        <f>SUM(C325*D325)</f>
        <v>0</v>
      </c>
      <c r="G325" s="1745"/>
      <c r="H325" s="1722">
        <v>0</v>
      </c>
      <c r="I325" s="1394"/>
      <c r="J325" s="1743" t="s">
        <v>2398</v>
      </c>
    </row>
    <row r="326" spans="1:10" ht="13.5" thickBot="1">
      <c r="A326" s="1399" t="s">
        <v>2287</v>
      </c>
      <c r="B326" s="1399"/>
      <c r="C326" s="1617">
        <v>0</v>
      </c>
      <c r="D326" s="1618">
        <v>350</v>
      </c>
      <c r="E326" s="1476" t="s">
        <v>2284</v>
      </c>
      <c r="F326" s="1744">
        <f>SUM(C326*D326)</f>
        <v>0</v>
      </c>
      <c r="G326" s="1745"/>
      <c r="H326" s="1722">
        <v>0</v>
      </c>
      <c r="I326" s="1394"/>
      <c r="J326" s="1743" t="s">
        <v>2398</v>
      </c>
    </row>
    <row r="327" spans="1:10" ht="13.5" thickBot="1">
      <c r="A327" s="1399" t="s">
        <v>722</v>
      </c>
      <c r="B327" s="1399"/>
      <c r="C327" s="1627"/>
      <c r="D327" s="1628"/>
      <c r="E327" s="1629"/>
      <c r="F327" s="1720"/>
      <c r="G327" s="1752"/>
      <c r="H327" s="1720"/>
      <c r="I327" s="1394"/>
    </row>
    <row r="328" spans="1:10" ht="13.5" thickBot="1">
      <c r="A328" s="1399" t="s">
        <v>724</v>
      </c>
      <c r="B328" s="1399"/>
      <c r="C328" s="1617">
        <v>0</v>
      </c>
      <c r="D328" s="1618">
        <v>100</v>
      </c>
      <c r="E328" s="1476" t="s">
        <v>2284</v>
      </c>
      <c r="F328" s="1744">
        <f>SUM(C328*D328)</f>
        <v>0</v>
      </c>
      <c r="G328" s="1745"/>
      <c r="H328" s="1722">
        <v>0</v>
      </c>
      <c r="J328" s="1743" t="s">
        <v>2397</v>
      </c>
    </row>
    <row r="329" spans="1:10" ht="13.5" thickBot="1">
      <c r="A329" s="1399" t="s">
        <v>724</v>
      </c>
      <c r="B329" s="1399"/>
      <c r="C329" s="1617">
        <v>0</v>
      </c>
      <c r="D329" s="1618">
        <v>0</v>
      </c>
      <c r="E329" s="1476" t="s">
        <v>2284</v>
      </c>
      <c r="F329" s="1744">
        <f>SUM(C329*D329)</f>
        <v>0</v>
      </c>
      <c r="G329" s="1745"/>
      <c r="H329" s="1722">
        <v>0</v>
      </c>
      <c r="J329" s="1743" t="s">
        <v>2397</v>
      </c>
    </row>
    <row r="330" spans="1:10" ht="13.5" thickBot="1">
      <c r="A330" s="1399" t="s">
        <v>724</v>
      </c>
      <c r="B330" s="1399"/>
      <c r="C330" s="1617">
        <v>0</v>
      </c>
      <c r="D330" s="1618">
        <v>0</v>
      </c>
      <c r="E330" s="1476" t="s">
        <v>2284</v>
      </c>
      <c r="F330" s="1744">
        <f>SUM(C330*D330)</f>
        <v>0</v>
      </c>
      <c r="G330" s="1745"/>
      <c r="H330" s="1722">
        <v>0</v>
      </c>
      <c r="J330" s="1743" t="s">
        <v>2397</v>
      </c>
    </row>
    <row r="331" spans="1:10">
      <c r="A331" s="1354"/>
      <c r="B331" s="1354"/>
      <c r="C331" s="1633"/>
      <c r="D331" s="1634"/>
      <c r="E331" s="1664"/>
      <c r="F331" s="1535"/>
      <c r="G331" s="1665"/>
      <c r="H331" s="1636"/>
    </row>
    <row r="332" spans="1:10">
      <c r="A332" s="1321"/>
      <c r="B332" s="1321"/>
      <c r="C332" s="1321"/>
      <c r="D332" s="1314"/>
      <c r="E332" s="1306"/>
      <c r="F332" s="1446" t="s">
        <v>2302</v>
      </c>
      <c r="G332" s="1314"/>
      <c r="H332" s="1446" t="s">
        <v>989</v>
      </c>
    </row>
    <row r="333" spans="1:10">
      <c r="A333" s="1307" t="s">
        <v>725</v>
      </c>
      <c r="B333" s="1321"/>
      <c r="C333" s="1314"/>
      <c r="D333" s="1314"/>
      <c r="E333" s="1637"/>
      <c r="F333" s="1520" t="s">
        <v>2303</v>
      </c>
      <c r="G333" s="1314"/>
      <c r="H333" s="1520" t="s">
        <v>2303</v>
      </c>
    </row>
    <row r="334" spans="1:10">
      <c r="A334" s="1402" t="s">
        <v>2304</v>
      </c>
      <c r="B334" s="1402"/>
      <c r="C334" s="1638"/>
      <c r="D334" s="1400"/>
      <c r="E334" s="1400"/>
      <c r="F334" s="1639">
        <f>SUM(C328:C333,C325:C330,C321:C322,C313:C315,C309:C310)</f>
        <v>0</v>
      </c>
      <c r="G334" s="1400"/>
      <c r="H334" s="1639">
        <f>SUM(C328:C333,C325:C330,C321:C322,C313:C315,C309:C310)</f>
        <v>0</v>
      </c>
    </row>
    <row r="335" spans="1:10">
      <c r="A335" s="1399" t="s">
        <v>2305</v>
      </c>
      <c r="B335" s="1399"/>
      <c r="C335" s="1400"/>
      <c r="D335" s="1400"/>
      <c r="E335" s="1640"/>
      <c r="F335" s="1617">
        <v>0</v>
      </c>
      <c r="G335" s="1400"/>
      <c r="H335" s="1617">
        <v>0</v>
      </c>
    </row>
    <row r="336" spans="1:10">
      <c r="A336" s="1321"/>
      <c r="B336" s="1321"/>
      <c r="C336" s="1321"/>
      <c r="D336" s="1321"/>
      <c r="E336" s="1581"/>
      <c r="G336" s="1321"/>
      <c r="H336" s="1581"/>
    </row>
    <row r="337" spans="1:10">
      <c r="A337" s="1402" t="s">
        <v>726</v>
      </c>
      <c r="B337" s="1402"/>
      <c r="C337" s="1402"/>
      <c r="D337" s="1638"/>
      <c r="E337" s="1400"/>
      <c r="F337" s="1642">
        <f>SUM(F325:F330,F321:F323,F309:F315)</f>
        <v>0</v>
      </c>
      <c r="G337" s="1402"/>
      <c r="H337" s="1642">
        <f>SUM(H325:H330,H321:H323,H309:H315)</f>
        <v>0</v>
      </c>
    </row>
    <row r="338" spans="1:10">
      <c r="A338" s="1333"/>
      <c r="B338" s="1333"/>
      <c r="C338" s="1333"/>
      <c r="D338" s="1668"/>
      <c r="E338" s="1386"/>
      <c r="F338" s="1591"/>
      <c r="G338" s="1333"/>
      <c r="H338" s="1591"/>
    </row>
    <row r="339" spans="1:10">
      <c r="A339" s="1307" t="s">
        <v>727</v>
      </c>
      <c r="B339" s="1321"/>
      <c r="C339" s="1321"/>
      <c r="D339" s="1669"/>
      <c r="E339" s="1313"/>
      <c r="G339" s="1321"/>
      <c r="H339" s="1321"/>
    </row>
    <row r="340" spans="1:10">
      <c r="A340" s="1399" t="s">
        <v>728</v>
      </c>
      <c r="B340" s="1399"/>
      <c r="C340" s="1399"/>
      <c r="D340" s="1399"/>
      <c r="E340" s="1400"/>
      <c r="F340" s="1693">
        <v>0</v>
      </c>
      <c r="G340" s="1753"/>
      <c r="H340" s="1693">
        <v>0</v>
      </c>
      <c r="J340" s="355" t="s">
        <v>2400</v>
      </c>
    </row>
    <row r="341" spans="1:10">
      <c r="A341" s="1399"/>
      <c r="B341" s="1399"/>
      <c r="C341" s="1399"/>
      <c r="D341" s="1399"/>
      <c r="E341" s="1400"/>
      <c r="F341" s="1693">
        <v>0</v>
      </c>
      <c r="G341" s="1753"/>
      <c r="H341" s="1693">
        <v>0</v>
      </c>
      <c r="J341" s="355" t="s">
        <v>2400</v>
      </c>
    </row>
    <row r="342" spans="1:10">
      <c r="A342" s="1402" t="s">
        <v>729</v>
      </c>
      <c r="B342" s="1399"/>
      <c r="C342" s="1399"/>
      <c r="D342" s="1399"/>
      <c r="E342" s="1496"/>
      <c r="F342" s="1602">
        <f>SUM(F340:F341)</f>
        <v>0</v>
      </c>
      <c r="G342" s="1427"/>
      <c r="H342" s="1602">
        <f>SUM(H340:H341)</f>
        <v>0</v>
      </c>
      <c r="J342" s="355" t="s">
        <v>2400</v>
      </c>
    </row>
    <row r="343" spans="1:10">
      <c r="A343" s="1307"/>
      <c r="B343" s="1321"/>
      <c r="C343" s="1321"/>
      <c r="D343" s="1321"/>
      <c r="E343" s="1313"/>
      <c r="F343" s="1581"/>
      <c r="G343" s="1581"/>
      <c r="H343" s="1581"/>
    </row>
    <row r="344" spans="1:10">
      <c r="A344" s="1402" t="s">
        <v>730</v>
      </c>
      <c r="B344" s="1399"/>
      <c r="C344" s="1399"/>
      <c r="D344" s="1399"/>
      <c r="E344" s="1496"/>
      <c r="F344" s="1642">
        <f>SUM(F342+F337)</f>
        <v>0</v>
      </c>
      <c r="G344" s="1652"/>
      <c r="H344" s="1642">
        <f>SUM(H342+H337)</f>
        <v>0</v>
      </c>
    </row>
    <row r="345" spans="1:10">
      <c r="A345" s="1307"/>
      <c r="B345" s="1321"/>
      <c r="C345" s="1321"/>
      <c r="D345" s="1321"/>
      <c r="E345" s="1313"/>
      <c r="G345" s="1313"/>
      <c r="H345" s="1313"/>
    </row>
    <row r="346" spans="1:10" ht="15">
      <c r="A346" s="1307" t="s">
        <v>1290</v>
      </c>
      <c r="B346" s="1585"/>
      <c r="C346" s="1585"/>
      <c r="D346" s="1585"/>
      <c r="E346" s="1599"/>
      <c r="F346" s="1599"/>
      <c r="G346" s="1585"/>
      <c r="H346" s="1585"/>
    </row>
    <row r="347" spans="1:10" ht="15.75">
      <c r="A347" s="1310"/>
      <c r="B347" s="1585"/>
      <c r="C347" s="1585"/>
      <c r="D347" s="1585"/>
      <c r="E347" s="1599"/>
      <c r="F347" s="1599"/>
      <c r="G347" s="1585"/>
      <c r="H347" s="1585"/>
    </row>
    <row r="348" spans="1:10" ht="15.75">
      <c r="A348" s="1310"/>
      <c r="B348" s="1585"/>
      <c r="C348" s="1585"/>
      <c r="D348" s="1585"/>
      <c r="E348" s="1599"/>
      <c r="F348" s="1599"/>
      <c r="G348" s="1585"/>
      <c r="H348" s="1585"/>
    </row>
    <row r="349" spans="1:10" ht="15.75">
      <c r="A349" s="1310"/>
      <c r="B349" s="1585"/>
      <c r="C349" s="1585"/>
      <c r="D349" s="1585"/>
      <c r="E349" s="1599"/>
      <c r="F349" s="1599"/>
      <c r="G349" s="1585"/>
      <c r="H349" s="1585"/>
    </row>
    <row r="350" spans="1:10" ht="15.75">
      <c r="A350" s="1585"/>
      <c r="B350" s="1585"/>
      <c r="C350" s="1585"/>
      <c r="D350" s="1585"/>
      <c r="E350" s="1670"/>
      <c r="F350" s="1671" t="s">
        <v>988</v>
      </c>
      <c r="G350" s="1310"/>
      <c r="H350" s="1671" t="s">
        <v>989</v>
      </c>
    </row>
    <row r="351" spans="1:10">
      <c r="A351" s="1316" t="s">
        <v>731</v>
      </c>
      <c r="B351" s="1418"/>
      <c r="C351" s="1418"/>
      <c r="D351" s="1418"/>
      <c r="E351" s="1418"/>
      <c r="F351" s="1644"/>
      <c r="G351" s="1418"/>
      <c r="H351" s="1418"/>
    </row>
    <row r="352" spans="1:10">
      <c r="A352" s="1307" t="s">
        <v>288</v>
      </c>
      <c r="B352" s="1321"/>
      <c r="C352" s="1321"/>
      <c r="D352" s="1321"/>
      <c r="E352" s="1321"/>
      <c r="F352" s="1706">
        <v>0</v>
      </c>
      <c r="G352" s="1707"/>
      <c r="H352" s="1706">
        <v>0</v>
      </c>
      <c r="J352" s="1737" t="s">
        <v>2407</v>
      </c>
    </row>
    <row r="353" spans="1:10">
      <c r="A353" s="1355" t="s">
        <v>732</v>
      </c>
      <c r="B353" s="1321"/>
      <c r="C353" s="1321"/>
      <c r="D353" s="1321"/>
      <c r="E353" s="1321"/>
      <c r="G353" s="1321"/>
      <c r="H353" s="1321"/>
    </row>
    <row r="354" spans="1:10">
      <c r="A354" s="1355" t="s">
        <v>733</v>
      </c>
      <c r="B354" s="1321"/>
      <c r="C354" s="1321"/>
      <c r="D354" s="1321"/>
      <c r="E354" s="1321"/>
      <c r="G354" s="1321"/>
      <c r="H354" s="1321"/>
    </row>
    <row r="355" spans="1:10">
      <c r="A355" s="1307"/>
      <c r="B355" s="1321"/>
      <c r="C355" s="1321"/>
      <c r="D355" s="1321"/>
      <c r="E355" s="1321"/>
      <c r="G355" s="1321"/>
      <c r="H355" s="1321"/>
    </row>
    <row r="356" spans="1:10">
      <c r="A356" s="1402" t="s">
        <v>734</v>
      </c>
      <c r="B356" s="1399"/>
      <c r="C356" s="1399"/>
      <c r="D356" s="1399"/>
      <c r="E356" s="1399"/>
      <c r="F356" s="1427">
        <v>0</v>
      </c>
      <c r="G356" s="1427"/>
      <c r="H356" s="1427">
        <v>0</v>
      </c>
      <c r="J356" s="1737" t="s">
        <v>2407</v>
      </c>
    </row>
    <row r="357" spans="1:10">
      <c r="A357" s="1333" t="s">
        <v>735</v>
      </c>
      <c r="B357" s="1354"/>
      <c r="C357" s="1354"/>
      <c r="D357" s="1354"/>
      <c r="E357" s="1354"/>
      <c r="F357" s="1434"/>
      <c r="G357" s="1434"/>
      <c r="H357" s="1434"/>
    </row>
    <row r="358" spans="1:10">
      <c r="A358" s="1399" t="s">
        <v>736</v>
      </c>
      <c r="B358" s="1399"/>
      <c r="C358" s="1399" t="s">
        <v>737</v>
      </c>
      <c r="D358" s="1399"/>
      <c r="E358" s="1399"/>
      <c r="F358" s="1693">
        <v>0</v>
      </c>
      <c r="G358" s="1693"/>
      <c r="H358" s="1693">
        <v>0</v>
      </c>
      <c r="J358" s="421" t="s">
        <v>2408</v>
      </c>
    </row>
    <row r="359" spans="1:10">
      <c r="A359" s="1399" t="s">
        <v>738</v>
      </c>
      <c r="B359" s="1399"/>
      <c r="C359" s="1399"/>
      <c r="D359" s="1399"/>
      <c r="E359" s="1399"/>
      <c r="F359" s="1693">
        <v>0</v>
      </c>
      <c r="G359" s="1693"/>
      <c r="H359" s="1693">
        <v>0</v>
      </c>
      <c r="J359" s="422" t="s">
        <v>2409</v>
      </c>
    </row>
    <row r="360" spans="1:10">
      <c r="A360" s="1399" t="s">
        <v>739</v>
      </c>
      <c r="B360" s="1399"/>
      <c r="C360" s="1399"/>
      <c r="D360" s="1399"/>
      <c r="E360" s="1399"/>
      <c r="F360" s="1693">
        <v>0</v>
      </c>
      <c r="G360" s="1693"/>
      <c r="H360" s="1693">
        <v>0</v>
      </c>
      <c r="J360" s="422" t="s">
        <v>2410</v>
      </c>
    </row>
    <row r="361" spans="1:10">
      <c r="A361" s="1399" t="s">
        <v>740</v>
      </c>
      <c r="B361" s="1399"/>
      <c r="C361" s="1399"/>
      <c r="D361" s="1399"/>
      <c r="E361" s="1399"/>
      <c r="F361" s="1693">
        <v>0</v>
      </c>
      <c r="G361" s="1693"/>
      <c r="H361" s="1693">
        <v>0</v>
      </c>
      <c r="J361" s="422" t="s">
        <v>2411</v>
      </c>
    </row>
    <row r="362" spans="1:10">
      <c r="A362" s="1399" t="s">
        <v>741</v>
      </c>
      <c r="B362" s="1399"/>
      <c r="C362" s="1399"/>
      <c r="D362" s="1399"/>
      <c r="E362" s="1399"/>
      <c r="F362" s="1693">
        <v>0</v>
      </c>
      <c r="G362" s="1693"/>
      <c r="H362" s="1693">
        <v>0</v>
      </c>
      <c r="J362" s="422" t="s">
        <v>1096</v>
      </c>
    </row>
    <row r="363" spans="1:10">
      <c r="A363" s="1399" t="s">
        <v>742</v>
      </c>
      <c r="B363" s="1399"/>
      <c r="C363" s="1399"/>
      <c r="D363" s="1399"/>
      <c r="E363" s="1399"/>
      <c r="F363" s="1693">
        <v>0</v>
      </c>
      <c r="G363" s="1693"/>
      <c r="H363" s="1693">
        <v>0</v>
      </c>
      <c r="J363" s="1737" t="s">
        <v>1097</v>
      </c>
    </row>
    <row r="364" spans="1:10">
      <c r="A364" s="1399" t="s">
        <v>743</v>
      </c>
      <c r="B364" s="1399"/>
      <c r="C364" s="1399"/>
      <c r="D364" s="1399"/>
      <c r="E364" s="1399"/>
      <c r="F364" s="1693">
        <v>0</v>
      </c>
      <c r="G364" s="1693"/>
      <c r="H364" s="1693">
        <v>0</v>
      </c>
      <c r="J364" s="1737" t="s">
        <v>1099</v>
      </c>
    </row>
    <row r="365" spans="1:10">
      <c r="A365" s="1399" t="s">
        <v>744</v>
      </c>
      <c r="B365" s="1399"/>
      <c r="C365" s="1399"/>
      <c r="D365" s="1399"/>
      <c r="E365" s="1399"/>
      <c r="F365" s="1693">
        <v>0</v>
      </c>
      <c r="G365" s="1693"/>
      <c r="H365" s="1693">
        <v>0</v>
      </c>
      <c r="J365" s="1737" t="s">
        <v>1098</v>
      </c>
    </row>
    <row r="366" spans="1:10">
      <c r="A366" s="1399" t="s">
        <v>745</v>
      </c>
      <c r="B366" s="1399"/>
      <c r="C366" s="1399"/>
      <c r="D366" s="1399" t="s">
        <v>854</v>
      </c>
      <c r="E366" s="1399"/>
      <c r="F366" s="1693">
        <v>0</v>
      </c>
      <c r="G366" s="1693"/>
      <c r="H366" s="1693">
        <v>0</v>
      </c>
      <c r="J366" s="1737" t="s">
        <v>1100</v>
      </c>
    </row>
    <row r="367" spans="1:10">
      <c r="A367" s="1399" t="s">
        <v>745</v>
      </c>
      <c r="B367" s="1399"/>
      <c r="C367" s="1399"/>
      <c r="D367" s="1399" t="s">
        <v>855</v>
      </c>
      <c r="E367" s="1399"/>
      <c r="F367" s="1693">
        <v>0</v>
      </c>
      <c r="G367" s="1693"/>
      <c r="H367" s="1693">
        <v>0</v>
      </c>
      <c r="J367" s="1737" t="s">
        <v>1101</v>
      </c>
    </row>
    <row r="368" spans="1:10">
      <c r="A368" s="1399" t="s">
        <v>745</v>
      </c>
      <c r="B368" s="1399"/>
      <c r="C368" s="1399"/>
      <c r="D368" s="1399" t="s">
        <v>856</v>
      </c>
      <c r="E368" s="1399"/>
      <c r="F368" s="1693">
        <v>0</v>
      </c>
      <c r="G368" s="1693"/>
      <c r="H368" s="1693">
        <v>0</v>
      </c>
      <c r="J368" s="1737" t="s">
        <v>1102</v>
      </c>
    </row>
    <row r="369" spans="1:8">
      <c r="A369" s="1402" t="s">
        <v>746</v>
      </c>
      <c r="B369" s="1399"/>
      <c r="C369" s="1399"/>
      <c r="D369" s="1399"/>
      <c r="E369" s="1399"/>
      <c r="F369" s="1642">
        <f>SUM(F358:F368)</f>
        <v>0</v>
      </c>
      <c r="G369" s="1652"/>
      <c r="H369" s="1642">
        <f>SUM(H358:H368)</f>
        <v>0</v>
      </c>
    </row>
    <row r="370" spans="1:8">
      <c r="A370" s="1321"/>
      <c r="B370" s="1321"/>
      <c r="C370" s="1321"/>
      <c r="D370" s="1321"/>
      <c r="E370" s="1321"/>
      <c r="F370" s="1581"/>
      <c r="G370" s="1581"/>
      <c r="H370" s="1581"/>
    </row>
    <row r="371" spans="1:8">
      <c r="A371" s="1307" t="s">
        <v>747</v>
      </c>
      <c r="B371" s="1321"/>
      <c r="C371" s="1321"/>
      <c r="D371" s="1321"/>
      <c r="E371" s="1321"/>
      <c r="F371" s="1581" t="s">
        <v>2319</v>
      </c>
      <c r="G371" s="1581"/>
      <c r="H371" s="1581"/>
    </row>
    <row r="372" spans="1:8">
      <c r="A372" s="1399" t="s">
        <v>748</v>
      </c>
      <c r="B372" s="1399"/>
      <c r="C372" s="1399"/>
      <c r="D372" s="1399"/>
      <c r="E372" s="1399"/>
      <c r="F372" s="1642">
        <f>SUM(F356+F369)</f>
        <v>0</v>
      </c>
      <c r="G372" s="1652"/>
      <c r="H372" s="1642">
        <f>SUM(H356+H369)</f>
        <v>0</v>
      </c>
    </row>
    <row r="373" spans="1:8">
      <c r="A373" s="1321"/>
      <c r="B373" s="1321"/>
      <c r="C373" s="1321"/>
      <c r="D373" s="1321"/>
      <c r="E373" s="1321"/>
      <c r="F373" s="1581"/>
      <c r="G373" s="1581"/>
      <c r="H373" s="1581"/>
    </row>
    <row r="374" spans="1:8">
      <c r="A374" s="1307" t="s">
        <v>749</v>
      </c>
      <c r="B374" s="1307"/>
      <c r="C374" s="1672"/>
      <c r="D374" s="1307"/>
      <c r="E374" s="1307"/>
      <c r="F374" s="1582"/>
      <c r="G374" s="1582"/>
      <c r="H374" s="1582"/>
    </row>
    <row r="375" spans="1:8">
      <c r="A375" s="1510" t="s">
        <v>1127</v>
      </c>
      <c r="B375" s="1307"/>
      <c r="C375" s="1672"/>
      <c r="D375" s="1307"/>
      <c r="E375" s="1307"/>
      <c r="F375" s="1582"/>
      <c r="G375" s="1582"/>
      <c r="H375" s="1582"/>
    </row>
    <row r="376" spans="1:8">
      <c r="A376" s="1510" t="s">
        <v>1128</v>
      </c>
      <c r="B376" s="1307"/>
      <c r="C376" s="1672"/>
      <c r="D376" s="1307"/>
      <c r="E376" s="1307"/>
      <c r="F376" s="1582"/>
      <c r="G376" s="1582"/>
      <c r="H376" s="1582"/>
    </row>
    <row r="377" spans="1:8">
      <c r="A377" s="1653" t="s">
        <v>1129</v>
      </c>
      <c r="B377" s="1595">
        <v>0.1</v>
      </c>
      <c r="C377" s="1402" t="s">
        <v>750</v>
      </c>
      <c r="D377" s="1402"/>
      <c r="E377" s="1402"/>
      <c r="F377" s="1696">
        <f>(F372*B377)</f>
        <v>0</v>
      </c>
      <c r="G377" s="1693"/>
      <c r="H377" s="1696">
        <f>(H372*D377)</f>
        <v>0</v>
      </c>
    </row>
    <row r="378" spans="1:8">
      <c r="A378" s="1321"/>
      <c r="B378" s="1321"/>
      <c r="C378" s="1321"/>
      <c r="D378" s="1321"/>
      <c r="E378" s="1321"/>
      <c r="F378" s="1708"/>
      <c r="G378" s="1708"/>
      <c r="H378" s="1708"/>
    </row>
    <row r="379" spans="1:8">
      <c r="A379" s="1307" t="s">
        <v>751</v>
      </c>
      <c r="B379" s="1321"/>
      <c r="C379" s="1321"/>
      <c r="D379" s="1321"/>
      <c r="E379" s="1321"/>
      <c r="F379" s="1708"/>
      <c r="G379" s="1708"/>
      <c r="H379" s="1708"/>
    </row>
    <row r="380" spans="1:8">
      <c r="A380" s="1653" t="s">
        <v>1129</v>
      </c>
      <c r="B380" s="1595">
        <v>0.14000000000000001</v>
      </c>
      <c r="C380" s="1402" t="s">
        <v>750</v>
      </c>
      <c r="D380" s="1402"/>
      <c r="E380" s="1402"/>
      <c r="F380" s="1696">
        <f>SUM(F372*B380)</f>
        <v>0</v>
      </c>
      <c r="G380" s="1693"/>
      <c r="H380" s="1696">
        <f>SUM(H372*0.14)</f>
        <v>0</v>
      </c>
    </row>
    <row r="381" spans="1:8">
      <c r="A381" s="1321"/>
      <c r="B381" s="1321"/>
      <c r="C381" s="1321"/>
      <c r="D381" s="1321"/>
      <c r="E381" s="1321"/>
      <c r="F381" s="1581"/>
      <c r="G381" s="1581"/>
      <c r="H381" s="1581"/>
    </row>
    <row r="382" spans="1:8">
      <c r="A382" s="1321"/>
      <c r="B382" s="1321"/>
      <c r="C382" s="1321"/>
      <c r="D382" s="1321"/>
      <c r="E382" s="1321"/>
      <c r="F382" s="1581"/>
      <c r="G382" s="1581"/>
      <c r="H382" s="1581"/>
    </row>
    <row r="383" spans="1:8">
      <c r="A383" s="1307" t="s">
        <v>752</v>
      </c>
      <c r="B383" s="1321"/>
      <c r="C383" s="1321"/>
      <c r="D383" s="1321"/>
      <c r="E383" s="1321"/>
      <c r="F383" s="1582" t="s">
        <v>988</v>
      </c>
      <c r="G383" s="1582"/>
      <c r="H383" s="1582" t="s">
        <v>989</v>
      </c>
    </row>
    <row r="384" spans="1:8">
      <c r="A384" s="1354" t="s">
        <v>1138</v>
      </c>
      <c r="B384" s="1354"/>
      <c r="C384" s="1354"/>
      <c r="D384" s="1354"/>
      <c r="E384" s="1354"/>
      <c r="F384" s="1386"/>
      <c r="G384" s="1486"/>
      <c r="H384" s="1354"/>
    </row>
    <row r="385" spans="1:10">
      <c r="A385" s="1360" t="s">
        <v>1140</v>
      </c>
      <c r="B385" s="1482"/>
      <c r="C385" s="1360" t="s">
        <v>2355</v>
      </c>
      <c r="D385" s="1321" t="s">
        <v>2356</v>
      </c>
      <c r="E385" s="1396"/>
      <c r="F385" s="1386"/>
      <c r="G385" s="1482"/>
      <c r="H385" s="1386"/>
    </row>
    <row r="386" spans="1:10">
      <c r="A386" s="1601">
        <v>1</v>
      </c>
      <c r="B386" s="1601"/>
      <c r="C386" s="1601">
        <v>0</v>
      </c>
      <c r="D386" s="1645">
        <v>18</v>
      </c>
      <c r="E386" s="1399"/>
      <c r="F386" s="1696">
        <f>SUM(A386*C386*D386)</f>
        <v>0</v>
      </c>
      <c r="G386" s="1739"/>
      <c r="H386" s="1697">
        <v>0</v>
      </c>
      <c r="J386" s="358" t="s">
        <v>1107</v>
      </c>
    </row>
    <row r="387" spans="1:10">
      <c r="A387" s="1321" t="s">
        <v>753</v>
      </c>
      <c r="B387" s="1321"/>
      <c r="C387" s="1321"/>
      <c r="D387" s="1321"/>
      <c r="E387" s="1321"/>
      <c r="F387" s="1708"/>
      <c r="G387" s="1708"/>
      <c r="H387" s="1708"/>
    </row>
    <row r="388" spans="1:10">
      <c r="A388" s="1396" t="s">
        <v>192</v>
      </c>
      <c r="B388" s="1396" t="s">
        <v>1142</v>
      </c>
      <c r="C388" s="1321" t="s">
        <v>193</v>
      </c>
      <c r="D388" s="1321" t="s">
        <v>2356</v>
      </c>
      <c r="E388" s="1396"/>
      <c r="F388" s="1708"/>
      <c r="G388" s="1708"/>
      <c r="H388" s="1708"/>
    </row>
    <row r="389" spans="1:10">
      <c r="A389" s="1478">
        <v>3</v>
      </c>
      <c r="B389" s="1400"/>
      <c r="C389" s="1658">
        <v>0</v>
      </c>
      <c r="D389" s="1645">
        <v>5</v>
      </c>
      <c r="E389" s="1399"/>
      <c r="F389" s="1696">
        <f>SUM(A389*C389*D389)</f>
        <v>0</v>
      </c>
      <c r="G389" s="1693"/>
      <c r="H389" s="1693">
        <v>0</v>
      </c>
      <c r="J389" s="355" t="s">
        <v>1106</v>
      </c>
    </row>
    <row r="390" spans="1:10">
      <c r="A390" s="1655"/>
      <c r="B390" s="1314"/>
      <c r="C390" s="1659"/>
      <c r="D390" s="1656"/>
      <c r="E390" s="1321"/>
      <c r="F390" s="1708"/>
      <c r="G390" s="1708"/>
      <c r="H390" s="1708"/>
    </row>
    <row r="391" spans="1:10">
      <c r="A391" s="1321" t="s">
        <v>754</v>
      </c>
      <c r="B391" s="1657"/>
      <c r="C391" s="1660"/>
      <c r="D391" s="1656"/>
      <c r="E391" s="1321"/>
      <c r="F391" s="1708"/>
      <c r="G391" s="1708"/>
      <c r="H391" s="1708"/>
    </row>
    <row r="392" spans="1:10">
      <c r="A392" s="1673" t="s">
        <v>93</v>
      </c>
      <c r="B392" s="1396" t="s">
        <v>1142</v>
      </c>
      <c r="C392" s="1659" t="s">
        <v>193</v>
      </c>
      <c r="D392" s="1656" t="s">
        <v>2356</v>
      </c>
      <c r="E392" s="1396"/>
      <c r="F392" s="1708"/>
      <c r="G392" s="1708"/>
      <c r="H392" s="1708"/>
    </row>
    <row r="393" spans="1:10">
      <c r="A393" s="1478">
        <v>1</v>
      </c>
      <c r="B393" s="1400"/>
      <c r="C393" s="1658">
        <v>0</v>
      </c>
      <c r="D393" s="1645">
        <v>18</v>
      </c>
      <c r="E393" s="1399"/>
      <c r="F393" s="1696">
        <f>SUM(A393*C393*D393)</f>
        <v>0</v>
      </c>
      <c r="G393" s="1693"/>
      <c r="H393" s="1693">
        <v>0</v>
      </c>
      <c r="J393" s="355" t="s">
        <v>1111</v>
      </c>
    </row>
    <row r="394" spans="1:10">
      <c r="A394" s="1655"/>
      <c r="B394" s="1314"/>
      <c r="C394" s="1659"/>
      <c r="D394" s="1656"/>
      <c r="E394" s="1321"/>
      <c r="F394" s="1708"/>
      <c r="G394" s="1708"/>
      <c r="H394" s="1708"/>
    </row>
    <row r="395" spans="1:10">
      <c r="A395" s="1321" t="s">
        <v>755</v>
      </c>
      <c r="B395" s="1657"/>
      <c r="C395" s="1660"/>
      <c r="D395" s="1656"/>
      <c r="E395" s="1321"/>
      <c r="F395" s="1708"/>
      <c r="G395" s="1708"/>
      <c r="H395" s="1708"/>
    </row>
    <row r="396" spans="1:10">
      <c r="A396" s="1673" t="s">
        <v>756</v>
      </c>
      <c r="B396" s="1396" t="s">
        <v>1142</v>
      </c>
      <c r="C396" s="1659" t="s">
        <v>193</v>
      </c>
      <c r="D396" s="1656" t="s">
        <v>2356</v>
      </c>
      <c r="E396" s="1396"/>
      <c r="F396" s="1708"/>
      <c r="G396" s="1708"/>
      <c r="H396" s="1708"/>
    </row>
    <row r="397" spans="1:10">
      <c r="A397" s="1674">
        <v>3</v>
      </c>
      <c r="B397" s="1400"/>
      <c r="C397" s="1658">
        <v>0</v>
      </c>
      <c r="D397" s="1645">
        <v>15</v>
      </c>
      <c r="E397" s="1399"/>
      <c r="F397" s="1696">
        <f>SUM(A397*C397*D397)</f>
        <v>0</v>
      </c>
      <c r="G397" s="1693"/>
      <c r="H397" s="1693">
        <v>0</v>
      </c>
      <c r="J397" s="355" t="s">
        <v>1112</v>
      </c>
    </row>
    <row r="398" spans="1:10">
      <c r="A398" s="1655"/>
      <c r="B398" s="1314"/>
      <c r="C398" s="1659"/>
      <c r="D398" s="1656"/>
      <c r="E398" s="1321"/>
      <c r="F398" s="1708"/>
      <c r="G398" s="1708"/>
      <c r="H398" s="1708"/>
    </row>
    <row r="399" spans="1:10">
      <c r="A399" s="1399" t="s">
        <v>757</v>
      </c>
      <c r="B399" s="1675"/>
      <c r="C399" s="1676"/>
      <c r="D399" s="1645"/>
      <c r="E399" s="1399"/>
      <c r="F399" s="1693"/>
      <c r="G399" s="1693"/>
      <c r="H399" s="1693"/>
    </row>
    <row r="400" spans="1:10">
      <c r="A400" s="1399"/>
      <c r="B400" s="1675"/>
      <c r="C400" s="1676"/>
      <c r="D400" s="1645"/>
      <c r="E400" s="1399"/>
      <c r="F400" s="1693">
        <v>0</v>
      </c>
      <c r="G400" s="1693"/>
      <c r="H400" s="1693">
        <v>0</v>
      </c>
      <c r="J400" s="310" t="s">
        <v>1110</v>
      </c>
    </row>
    <row r="401" spans="1:15">
      <c r="A401" s="1399"/>
      <c r="B401" s="1675"/>
      <c r="C401" s="1676"/>
      <c r="D401" s="1645"/>
      <c r="E401" s="1399"/>
      <c r="F401" s="1693">
        <v>0</v>
      </c>
      <c r="G401" s="1693"/>
      <c r="H401" s="1693">
        <v>0</v>
      </c>
      <c r="J401" s="310" t="s">
        <v>1110</v>
      </c>
    </row>
    <row r="402" spans="1:15">
      <c r="A402" s="1399"/>
      <c r="B402" s="1675"/>
      <c r="C402" s="1676"/>
      <c r="D402" s="1645"/>
      <c r="E402" s="1399"/>
      <c r="F402" s="1693">
        <v>0</v>
      </c>
      <c r="G402" s="1693"/>
      <c r="H402" s="1693">
        <v>0</v>
      </c>
      <c r="J402" s="310" t="s">
        <v>1110</v>
      </c>
    </row>
    <row r="403" spans="1:15">
      <c r="A403" s="1321"/>
      <c r="B403" s="1321"/>
      <c r="C403" s="1321"/>
      <c r="D403" s="1321"/>
      <c r="E403" s="1321"/>
      <c r="F403" s="1581"/>
      <c r="G403" s="1581"/>
      <c r="H403" s="1581"/>
    </row>
    <row r="404" spans="1:15">
      <c r="A404" s="1402" t="s">
        <v>758</v>
      </c>
      <c r="B404" s="1399"/>
      <c r="C404" s="1399"/>
      <c r="D404" s="1399"/>
      <c r="E404" s="1399"/>
      <c r="F404" s="1602">
        <f>SUM(F386:F402)</f>
        <v>0</v>
      </c>
      <c r="G404" s="1427"/>
      <c r="H404" s="1602">
        <f>SUM(H386:H402)</f>
        <v>0</v>
      </c>
      <c r="J404" s="645" t="s">
        <v>1113</v>
      </c>
    </row>
    <row r="405" spans="1:15">
      <c r="A405" s="1321"/>
      <c r="B405" s="1321"/>
      <c r="C405" s="1321"/>
      <c r="D405" s="1321"/>
      <c r="E405" s="1321"/>
      <c r="F405" s="1581"/>
      <c r="G405" s="1581"/>
      <c r="H405" s="1581"/>
    </row>
    <row r="406" spans="1:15">
      <c r="A406" s="1307" t="s">
        <v>759</v>
      </c>
      <c r="B406" s="1321"/>
      <c r="C406" s="1321"/>
      <c r="D406" s="1321"/>
      <c r="E406" s="1321"/>
      <c r="F406" s="1581"/>
      <c r="G406" s="1581"/>
      <c r="H406" s="1581"/>
    </row>
    <row r="407" spans="1:15">
      <c r="A407" s="1399" t="s">
        <v>760</v>
      </c>
      <c r="B407" s="1399"/>
      <c r="C407" s="1399"/>
      <c r="D407" s="1399"/>
      <c r="E407" s="1399"/>
      <c r="F407" s="1602">
        <f>SUM(F372+F377+F380+F404)</f>
        <v>0</v>
      </c>
      <c r="G407" s="1427"/>
      <c r="H407" s="1602">
        <f>SUM(H372+H377+H380+H404)</f>
        <v>0</v>
      </c>
      <c r="J407" s="1754" t="s">
        <v>1116</v>
      </c>
      <c r="K407" s="1755"/>
      <c r="L407" s="1755"/>
      <c r="M407" s="1755"/>
      <c r="N407" s="1755"/>
      <c r="O407" s="1755"/>
    </row>
    <row r="408" spans="1:15">
      <c r="A408" s="1355"/>
      <c r="B408" s="1321"/>
      <c r="C408" s="1321"/>
      <c r="D408" s="1321"/>
      <c r="E408" s="1321"/>
      <c r="G408" s="1321"/>
      <c r="H408" s="1321"/>
    </row>
    <row r="409" spans="1:15">
      <c r="A409" s="1321"/>
      <c r="B409" s="1321"/>
      <c r="C409" s="1321"/>
      <c r="D409" s="1321"/>
      <c r="E409" s="1321"/>
      <c r="G409" s="1321"/>
      <c r="H409" s="1321"/>
    </row>
    <row r="410" spans="1:15">
      <c r="A410" s="1316" t="s">
        <v>761</v>
      </c>
      <c r="B410" s="1418"/>
      <c r="C410" s="1418"/>
      <c r="D410" s="1418"/>
      <c r="E410" s="1418"/>
      <c r="F410" s="1644"/>
      <c r="G410" s="1418"/>
      <c r="H410" s="1418"/>
    </row>
    <row r="411" spans="1:15">
      <c r="A411" s="1307" t="s">
        <v>762</v>
      </c>
      <c r="B411" s="1321"/>
      <c r="C411" s="1321"/>
      <c r="D411" s="1321"/>
      <c r="E411" s="1321"/>
      <c r="G411" s="1321"/>
      <c r="H411" s="1321"/>
    </row>
    <row r="412" spans="1:15">
      <c r="A412" s="1321" t="s">
        <v>763</v>
      </c>
      <c r="B412" s="1321"/>
      <c r="C412" s="1321" t="s">
        <v>764</v>
      </c>
      <c r="D412" s="1321"/>
      <c r="E412" s="1321"/>
      <c r="G412" s="1321"/>
      <c r="H412" s="1321"/>
    </row>
    <row r="413" spans="1:15">
      <c r="A413" s="1478">
        <v>20</v>
      </c>
      <c r="B413" s="1399"/>
      <c r="C413" s="1496">
        <v>0</v>
      </c>
      <c r="D413" s="1399"/>
      <c r="E413" s="1399"/>
      <c r="F413" s="1696">
        <f>SUM(A413*C413)</f>
        <v>0</v>
      </c>
      <c r="G413" s="1693"/>
      <c r="H413" s="1693">
        <v>0</v>
      </c>
      <c r="J413" s="1131" t="s">
        <v>1117</v>
      </c>
    </row>
    <row r="414" spans="1:15">
      <c r="A414" s="1655" t="s">
        <v>765</v>
      </c>
      <c r="B414" s="1321"/>
      <c r="C414" s="1321" t="s">
        <v>766</v>
      </c>
      <c r="D414" s="1321"/>
      <c r="E414" s="1321"/>
      <c r="F414" s="1708"/>
      <c r="G414" s="1708"/>
      <c r="H414" s="1708"/>
    </row>
    <row r="415" spans="1:15">
      <c r="A415" s="1478">
        <v>0</v>
      </c>
      <c r="B415" s="1399"/>
      <c r="C415" s="1496">
        <v>0</v>
      </c>
      <c r="D415" s="1399"/>
      <c r="E415" s="1399"/>
      <c r="F415" s="1696">
        <f>SUM(A415*C415)</f>
        <v>0</v>
      </c>
      <c r="G415" s="1693"/>
      <c r="H415" s="1693">
        <v>0</v>
      </c>
      <c r="J415" s="1131" t="s">
        <v>1118</v>
      </c>
    </row>
    <row r="416" spans="1:15">
      <c r="A416" s="1402" t="s">
        <v>767</v>
      </c>
      <c r="B416" s="1399"/>
      <c r="C416" s="1400"/>
      <c r="D416" s="1399"/>
      <c r="E416" s="1399"/>
      <c r="F416" s="1696">
        <f>SUM(F413:F415)</f>
        <v>0</v>
      </c>
      <c r="G416" s="1693"/>
      <c r="H416" s="1696">
        <f>SUM(H413:H415)</f>
        <v>0</v>
      </c>
    </row>
    <row r="417" spans="1:11">
      <c r="A417" s="1321"/>
      <c r="B417" s="1321"/>
      <c r="C417" s="1314"/>
      <c r="D417" s="1321"/>
      <c r="E417" s="1321"/>
      <c r="F417" s="1708"/>
      <c r="G417" s="1708"/>
      <c r="H417" s="1708"/>
    </row>
    <row r="418" spans="1:11">
      <c r="A418" s="1402" t="s">
        <v>768</v>
      </c>
      <c r="B418" s="1399"/>
      <c r="C418" s="1399"/>
      <c r="D418" s="1399"/>
      <c r="E418" s="1399"/>
      <c r="F418" s="1739"/>
      <c r="G418" s="1739"/>
      <c r="H418" s="1739"/>
    </row>
    <row r="419" spans="1:11">
      <c r="A419" s="1402"/>
      <c r="B419" s="1399"/>
      <c r="C419" s="1399"/>
      <c r="D419" s="1399"/>
      <c r="E419" s="1399"/>
      <c r="F419" s="1739">
        <v>0</v>
      </c>
      <c r="G419" s="1739"/>
      <c r="H419" s="1739">
        <v>0</v>
      </c>
      <c r="J419" s="1131" t="s">
        <v>1119</v>
      </c>
    </row>
    <row r="420" spans="1:11">
      <c r="A420" s="1402"/>
      <c r="B420" s="1399"/>
      <c r="C420" s="1399"/>
      <c r="D420" s="1399"/>
      <c r="E420" s="1399"/>
      <c r="F420" s="1739">
        <v>0</v>
      </c>
      <c r="G420" s="1739"/>
      <c r="H420" s="1739">
        <v>0</v>
      </c>
      <c r="J420" s="1131" t="s">
        <v>1119</v>
      </c>
    </row>
    <row r="421" spans="1:11" ht="13.5" thickBot="1">
      <c r="A421" s="1321"/>
      <c r="B421" s="1321"/>
      <c r="C421" s="1321"/>
      <c r="D421" s="1321"/>
      <c r="E421" s="1321"/>
      <c r="G421" s="1321"/>
      <c r="H421" s="1321"/>
    </row>
    <row r="422" spans="1:11" ht="16.5" thickBot="1">
      <c r="A422" s="1402" t="s">
        <v>769</v>
      </c>
      <c r="B422" s="1399"/>
      <c r="C422" s="1399"/>
      <c r="D422" s="1399"/>
      <c r="E422" s="1399"/>
      <c r="F422" s="1602">
        <f>SUM(F416:F420)</f>
        <v>0</v>
      </c>
      <c r="G422" s="1427"/>
      <c r="H422" s="1602">
        <f>SUM(H416:H420)</f>
        <v>0</v>
      </c>
      <c r="J422" s="1756" t="s">
        <v>1120</v>
      </c>
    </row>
    <row r="423" spans="1:11">
      <c r="A423" s="1333"/>
      <c r="B423" s="1354"/>
      <c r="C423" s="1354"/>
      <c r="D423" s="1354"/>
      <c r="E423" s="1354"/>
      <c r="F423" s="1434"/>
      <c r="G423" s="1434"/>
      <c r="H423" s="1434"/>
    </row>
    <row r="424" spans="1:11" ht="15">
      <c r="A424" s="1307" t="s">
        <v>1290</v>
      </c>
      <c r="B424" s="1585"/>
      <c r="C424" s="1585"/>
      <c r="D424" s="1585"/>
      <c r="E424" s="1585"/>
      <c r="F424" s="1599"/>
      <c r="G424" s="1585"/>
      <c r="H424" s="1585"/>
    </row>
    <row r="425" spans="1:11" ht="15.75">
      <c r="A425" s="1310"/>
      <c r="B425" s="1585"/>
      <c r="C425" s="1585"/>
      <c r="D425" s="1585"/>
      <c r="E425" s="1585"/>
      <c r="F425" s="1599"/>
      <c r="G425" s="1585"/>
      <c r="H425" s="1585"/>
    </row>
    <row r="426" spans="1:11" ht="15.75">
      <c r="A426" s="1310"/>
      <c r="B426" s="1585"/>
      <c r="C426" s="1585"/>
      <c r="D426" s="1585"/>
      <c r="E426" s="1585"/>
      <c r="F426" s="1599"/>
      <c r="G426" s="1585"/>
      <c r="H426" s="1585"/>
    </row>
    <row r="427" spans="1:11" ht="15.75">
      <c r="A427" s="1310"/>
      <c r="B427" s="1585"/>
      <c r="C427" s="1585"/>
      <c r="D427" s="1585"/>
      <c r="E427" s="1585"/>
      <c r="F427" s="1599"/>
      <c r="G427" s="1585"/>
      <c r="H427" s="1585"/>
    </row>
    <row r="428" spans="1:11" ht="15.75" thickBot="1">
      <c r="A428" s="1585"/>
      <c r="B428" s="1585"/>
      <c r="C428" s="1585"/>
      <c r="D428" s="1585"/>
      <c r="E428" s="1585"/>
      <c r="F428" s="1599"/>
      <c r="G428" s="1585"/>
      <c r="H428" s="1585"/>
    </row>
    <row r="429" spans="1:11" ht="15.75" thickBot="1">
      <c r="A429" s="1643" t="s">
        <v>770</v>
      </c>
      <c r="B429" s="1418"/>
      <c r="C429" s="1418"/>
      <c r="D429" s="1418"/>
      <c r="E429" s="1418"/>
      <c r="F429" s="1644"/>
      <c r="G429" s="1418"/>
      <c r="H429" s="1418"/>
      <c r="J429" s="1764" t="s">
        <v>17</v>
      </c>
    </row>
    <row r="430" spans="1:11">
      <c r="A430" s="1307" t="s">
        <v>448</v>
      </c>
      <c r="B430" s="1321"/>
      <c r="C430" s="1321"/>
      <c r="D430" s="1321"/>
      <c r="E430" s="1321"/>
      <c r="G430" s="1321"/>
      <c r="H430" s="1321"/>
    </row>
    <row r="431" spans="1:11">
      <c r="A431" s="1399" t="s">
        <v>449</v>
      </c>
      <c r="B431" s="1399"/>
      <c r="C431" s="1399"/>
      <c r="D431" s="1399"/>
      <c r="E431" s="1399"/>
      <c r="F431" s="1602">
        <f>SUM(F210)</f>
        <v>0</v>
      </c>
      <c r="G431" s="1427"/>
      <c r="H431" s="1602">
        <f>SUM(H210)</f>
        <v>0</v>
      </c>
      <c r="J431" s="1314">
        <f>+BudgetWorksheet!Q24</f>
        <v>242245</v>
      </c>
      <c r="K431" s="1314">
        <f>+J431-H431</f>
        <v>242245</v>
      </c>
    </row>
    <row r="432" spans="1:11">
      <c r="A432" s="1399" t="s">
        <v>282</v>
      </c>
      <c r="B432" s="1399"/>
      <c r="C432" s="1399"/>
      <c r="D432" s="1399"/>
      <c r="E432" s="1399"/>
      <c r="F432" s="1602">
        <f>SUM(F344)</f>
        <v>0</v>
      </c>
      <c r="G432" s="1427"/>
      <c r="H432" s="1602">
        <f>SUM(H344)</f>
        <v>0</v>
      </c>
      <c r="J432" s="1314">
        <f>+BudgetWorksheet!Q25</f>
        <v>0</v>
      </c>
      <c r="K432" s="1314">
        <f>+J432-H432</f>
        <v>0</v>
      </c>
    </row>
    <row r="433" spans="1:11">
      <c r="A433" s="1399" t="s">
        <v>283</v>
      </c>
      <c r="B433" s="1399"/>
      <c r="C433" s="1399"/>
      <c r="D433" s="1399"/>
      <c r="E433" s="1399"/>
      <c r="F433" s="1602">
        <f>SUM(F422)</f>
        <v>0</v>
      </c>
      <c r="G433" s="1427"/>
      <c r="H433" s="1602">
        <f>SUM(H422)</f>
        <v>0</v>
      </c>
      <c r="J433" s="1314">
        <f>+BudgetWorksheet!Q26</f>
        <v>22500</v>
      </c>
      <c r="K433" s="1314">
        <f>+J433-H433</f>
        <v>22500</v>
      </c>
    </row>
    <row r="434" spans="1:11">
      <c r="A434" s="1402" t="s">
        <v>450</v>
      </c>
      <c r="B434" s="1399"/>
      <c r="C434" s="1399"/>
      <c r="D434" s="1399"/>
      <c r="E434" s="1399"/>
      <c r="F434" s="1602">
        <f>SUM(F431:F433)</f>
        <v>0</v>
      </c>
      <c r="G434" s="1427"/>
      <c r="H434" s="1602">
        <f>SUM(H431:H433)</f>
        <v>0</v>
      </c>
      <c r="J434" s="1314">
        <f>+J433+J432+J431</f>
        <v>264745</v>
      </c>
    </row>
    <row r="435" spans="1:11">
      <c r="A435" s="1321"/>
      <c r="B435" s="1321"/>
      <c r="C435" s="1321"/>
      <c r="D435" s="1321"/>
      <c r="E435" s="1321"/>
      <c r="G435" s="1321"/>
      <c r="H435" s="1321"/>
    </row>
    <row r="436" spans="1:11">
      <c r="A436" s="1307" t="s">
        <v>451</v>
      </c>
      <c r="B436" s="1321"/>
      <c r="C436" s="1321"/>
      <c r="D436" s="1321"/>
      <c r="E436" s="1321"/>
      <c r="G436" s="1321"/>
      <c r="H436" s="1321"/>
    </row>
    <row r="437" spans="1:11">
      <c r="A437" s="1399" t="s">
        <v>452</v>
      </c>
      <c r="B437" s="1399"/>
      <c r="C437" s="1399"/>
      <c r="D437" s="1399"/>
      <c r="E437" s="1399"/>
      <c r="F437" s="1602">
        <f>SUM(F148)</f>
        <v>0</v>
      </c>
      <c r="G437" s="1645"/>
      <c r="H437" s="1602">
        <f>SUM(H148)</f>
        <v>0</v>
      </c>
      <c r="J437" s="1314">
        <f>+BudgetWorksheet!Q30</f>
        <v>220855.75</v>
      </c>
      <c r="K437" s="1314">
        <f>+J437-H437</f>
        <v>220855.75</v>
      </c>
    </row>
    <row r="438" spans="1:11">
      <c r="A438" s="1399" t="s">
        <v>284</v>
      </c>
      <c r="B438" s="1399"/>
      <c r="C438" s="1399"/>
      <c r="D438" s="1399"/>
      <c r="E438" s="1399"/>
      <c r="F438" s="1602">
        <f>SUM(F290)</f>
        <v>0</v>
      </c>
      <c r="G438" s="1645"/>
      <c r="H438" s="1602">
        <f>SUM(H290)</f>
        <v>0</v>
      </c>
      <c r="J438" s="1314">
        <f>+BudgetWorksheet!Q31</f>
        <v>3600</v>
      </c>
      <c r="K438" s="1314">
        <f>+J438-H438</f>
        <v>3600</v>
      </c>
    </row>
    <row r="439" spans="1:11">
      <c r="A439" s="1399" t="s">
        <v>285</v>
      </c>
      <c r="B439" s="1399"/>
      <c r="C439" s="1399"/>
      <c r="D439" s="1399"/>
      <c r="E439" s="1399"/>
      <c r="F439" s="1602">
        <f>SUM(F407)</f>
        <v>0</v>
      </c>
      <c r="G439" s="1645"/>
      <c r="H439" s="1602">
        <f>SUM(H407)</f>
        <v>0</v>
      </c>
      <c r="J439" s="1314">
        <f>+BudgetWorksheet!Q32</f>
        <v>2040</v>
      </c>
      <c r="K439" s="1314">
        <f>+J439-H439</f>
        <v>2040</v>
      </c>
    </row>
    <row r="440" spans="1:11">
      <c r="A440" s="1402" t="s">
        <v>453</v>
      </c>
      <c r="B440" s="1399"/>
      <c r="C440" s="1399"/>
      <c r="D440" s="1399"/>
      <c r="E440" s="1399"/>
      <c r="F440" s="1602">
        <f>SUM(F437:F439)</f>
        <v>0</v>
      </c>
      <c r="G440" s="1645"/>
      <c r="H440" s="1602">
        <f>SUM(H437:H439)</f>
        <v>0</v>
      </c>
      <c r="J440" s="1314">
        <f>+J439+J438+J437</f>
        <v>226495.75</v>
      </c>
    </row>
    <row r="441" spans="1:11">
      <c r="A441" s="1321"/>
      <c r="B441" s="1321"/>
      <c r="C441" s="1321"/>
      <c r="D441" s="1321"/>
      <c r="E441" s="1321"/>
      <c r="G441" s="1321"/>
      <c r="H441" s="1321"/>
    </row>
    <row r="442" spans="1:11">
      <c r="A442" s="1569" t="s">
        <v>454</v>
      </c>
      <c r="B442" s="1569"/>
      <c r="C442" s="1569"/>
      <c r="D442" s="1569"/>
      <c r="E442" s="1569"/>
      <c r="F442" s="1646">
        <f>SUM(F434-F440)</f>
        <v>0</v>
      </c>
      <c r="G442" s="1647"/>
      <c r="H442" s="1646">
        <f>SUM(H434-H440)</f>
        <v>0</v>
      </c>
    </row>
    <row r="443" spans="1:11">
      <c r="A443" s="1321" t="s">
        <v>455</v>
      </c>
      <c r="B443" s="1321"/>
      <c r="C443" s="1321"/>
      <c r="D443" s="1321"/>
      <c r="E443" s="1321"/>
      <c r="G443" s="1321"/>
      <c r="H443" s="1321"/>
    </row>
  </sheetData>
  <protectedRanges>
    <protectedRange sqref="J63" name="Range6"/>
    <protectedRange sqref="J64" name="Range6_2"/>
    <protectedRange sqref="J65" name="Range4"/>
    <protectedRange sqref="J66:J67" name="Range4_1"/>
    <protectedRange sqref="J68" name="Range4_2"/>
    <protectedRange sqref="J69:J70" name="Range4_3"/>
    <protectedRange sqref="J71" name="Range4_4"/>
    <protectedRange sqref="J72" name="Range6_1"/>
    <protectedRange sqref="J77:J78" name="Range4_5"/>
    <protectedRange sqref="J76" name="Range4_6"/>
    <protectedRange sqref="J61" name="Range6_1_3"/>
    <protectedRange sqref="J62" name="Range4_7"/>
    <protectedRange sqref="J79" name="Range4_8"/>
    <protectedRange sqref="J80" name="Range4_9"/>
    <protectedRange sqref="J81" name="Range4_10"/>
    <protectedRange sqref="J88" name="Range6_3"/>
    <protectedRange sqref="J91" name="Range6_4"/>
    <protectedRange sqref="J92" name="Range6_5"/>
    <protectedRange sqref="J90" name="Range6_6"/>
    <protectedRange sqref="J89" name="Range6_7"/>
    <protectedRange sqref="J86" name="Range6_8"/>
    <protectedRange sqref="J46" name="Range4_11"/>
    <protectedRange sqref="J45" name="Range4_12"/>
    <protectedRange sqref="J49:J51" name="Range4_13"/>
    <protectedRange sqref="J101" name="Range6_9"/>
    <protectedRange sqref="J119" name="Range5"/>
    <protectedRange sqref="J122" name="Range5_1"/>
    <protectedRange sqref="J128" name="Range5_2"/>
    <protectedRange sqref="J131" name="Range5_3"/>
    <protectedRange sqref="J125" name="Range5_4"/>
    <protectedRange sqref="J142:J143" name="Range4_14"/>
    <protectedRange sqref="J170" name="Range2"/>
    <protectedRange sqref="J179" name="Range2_1"/>
    <protectedRange sqref="J171" name="Range2_2"/>
    <protectedRange sqref="J180" name="Range2_3"/>
    <protectedRange sqref="J172" name="Range2_4"/>
    <protectedRange sqref="J181" name="Range2_6"/>
    <protectedRange sqref="J173" name="Range2_7"/>
    <protectedRange sqref="J182" name="Range2_8"/>
    <protectedRange sqref="J174" name="Range2_5"/>
    <protectedRange sqref="J183:J184 J186" name="Range2_9"/>
    <protectedRange sqref="J175" name="Range2_10"/>
    <protectedRange sqref="J202" name="Range3"/>
    <protectedRange sqref="J204" name="Range3_1"/>
    <protectedRange sqref="J206" name="Range3_2"/>
    <protectedRange sqref="J205" name="Range3_3"/>
    <protectedRange sqref="J203" name="Range3_4"/>
    <protectedRange sqref="J238" name="Range4_15"/>
    <protectedRange sqref="J235" name="Range4_16"/>
    <protectedRange sqref="J233:J234" name="Range4_17"/>
    <protectedRange sqref="J236" name="Range4_18"/>
    <protectedRange sqref="J237" name="Range4_19"/>
    <protectedRange sqref="J239 J253:J255 J262 J268" name="Range4_20"/>
    <protectedRange sqref="J248" name="Range4_21"/>
    <protectedRange sqref="J243" name="Range4_22"/>
    <protectedRange sqref="J245" name="Range4_23"/>
    <protectedRange sqref="J247" name="Range4_24"/>
    <protectedRange sqref="J231" name="Range4_25"/>
    <protectedRange sqref="J273" name="Range5_5"/>
    <protectedRange sqref="J276" name="Range5_6"/>
    <protectedRange sqref="J280" name="Range5_7"/>
    <protectedRange sqref="J284" name="Range5_8"/>
    <protectedRange sqref="J340:J342" name="Range3_5"/>
    <protectedRange sqref="J352 J356" name="Range4_26"/>
    <protectedRange sqref="J358" name="Range4_27"/>
    <protectedRange sqref="J359" name="Range4_28"/>
    <protectedRange sqref="J360" name="Range4_29"/>
    <protectedRange sqref="J361" name="Range4_30"/>
    <protectedRange sqref="J362" name="Range4_31"/>
    <protectedRange sqref="J363" name="Range4_32"/>
    <protectedRange sqref="J364" name="Range4_33"/>
    <protectedRange sqref="J365" name="Range4_34"/>
    <protectedRange sqref="J366" name="Range4_35"/>
    <protectedRange sqref="J367" name="Range4_36"/>
    <protectedRange sqref="J368" name="Range4_37"/>
    <protectedRange sqref="J389" name="Range5_9"/>
    <protectedRange sqref="J386" name="Range5_10"/>
    <protectedRange sqref="J400:J402" name="Range5_11"/>
    <protectedRange sqref="J393" name="Range5_12"/>
    <protectedRange sqref="J397" name="Range5_13"/>
    <protectedRange sqref="J413 J415 J419:J420" name="Range3_6"/>
    <protectedRange sqref="J18" name="Range4_38"/>
    <protectedRange sqref="J19" name="Range4_39"/>
    <protectedRange sqref="J20" name="Range4_40"/>
    <protectedRange sqref="J24" name="Range4_41"/>
    <protectedRange sqref="J31" name="Range6_10"/>
    <protectedRange sqref="J29" name="Range6_11"/>
    <protectedRange sqref="J30" name="Range6_12"/>
    <protectedRange sqref="J32 J36" name="Range6_13"/>
    <protectedRange sqref="J33" name="Range6_14"/>
    <protectedRange sqref="J34" name="Range6_15"/>
    <protectedRange sqref="J35" name="Range6_16"/>
  </protectedRanges>
  <mergeCells count="4">
    <mergeCell ref="C20:E20"/>
    <mergeCell ref="C7:G7"/>
    <mergeCell ref="C6:G6"/>
    <mergeCell ref="C4:G4"/>
  </mergeCells>
  <phoneticPr fontId="104" type="noConversion"/>
  <printOptions horizontalCentered="1"/>
  <pageMargins left="0" right="0" top="0" bottom="0.25" header="0.5" footer="0.5"/>
  <pageSetup scale="71" fitToHeight="15" orientation="landscape" horizontalDpi="300" verticalDpi="300" r:id="rId1"/>
  <headerFooter alignWithMargins="0">
    <oddFooter>&amp;L&amp;F&amp;C&amp;P&amp;R&amp;D</oddFooter>
  </headerFooter>
  <drawing r:id="rId2"/>
</worksheet>
</file>

<file path=xl/worksheets/sheet4.xml><?xml version="1.0" encoding="utf-8"?>
<worksheet xmlns="http://schemas.openxmlformats.org/spreadsheetml/2006/main" xmlns:r="http://schemas.openxmlformats.org/officeDocument/2006/relationships">
  <sheetPr codeName="Sheet12"/>
  <dimension ref="A1:F105"/>
  <sheetViews>
    <sheetView topLeftCell="A106" zoomScaleNormal="100" workbookViewId="0">
      <selection activeCell="C17" sqref="C17"/>
    </sheetView>
  </sheetViews>
  <sheetFormatPr defaultColWidth="9.140625" defaultRowHeight="15.75"/>
  <cols>
    <col min="1" max="1" width="3.140625" customWidth="1"/>
    <col min="2" max="2" width="6.140625" style="499" customWidth="1"/>
    <col min="3" max="3" width="94" customWidth="1"/>
  </cols>
  <sheetData>
    <row r="1" spans="2:6" s="10" customFormat="1" ht="23.25">
      <c r="B1" s="533"/>
      <c r="C1" s="1906" t="s">
        <v>2551</v>
      </c>
      <c r="E1" s="1795" t="s">
        <v>263</v>
      </c>
      <c r="F1" s="1907"/>
    </row>
    <row r="2" spans="2:6" ht="10.5" customHeight="1" thickBot="1">
      <c r="C2" s="499"/>
    </row>
    <row r="3" spans="2:6" ht="147.75" customHeight="1" thickTop="1" thickBot="1">
      <c r="C3" s="1928" t="s">
        <v>486</v>
      </c>
    </row>
    <row r="4" spans="2:6" ht="18" customHeight="1" thickTop="1" thickBot="1">
      <c r="C4" s="1929" t="s">
        <v>654</v>
      </c>
    </row>
    <row r="5" spans="2:6" ht="11.25" customHeight="1">
      <c r="C5" s="499"/>
    </row>
    <row r="6" spans="2:6" ht="16.5" thickBot="1">
      <c r="B6" s="1001" t="s">
        <v>355</v>
      </c>
      <c r="C6" s="1001" t="s">
        <v>2206</v>
      </c>
    </row>
    <row r="7" spans="2:6" ht="30" customHeight="1">
      <c r="B7" s="533"/>
      <c r="C7" s="1847" t="s">
        <v>902</v>
      </c>
    </row>
    <row r="8" spans="2:6" ht="18.75" customHeight="1">
      <c r="B8" s="1904" t="s">
        <v>797</v>
      </c>
      <c r="C8" s="1905" t="s">
        <v>798</v>
      </c>
    </row>
    <row r="9" spans="2:6" ht="19.5" customHeight="1">
      <c r="C9" s="1903" t="s">
        <v>399</v>
      </c>
    </row>
    <row r="10" spans="2:6" ht="18" customHeight="1">
      <c r="C10" s="815" t="s">
        <v>365</v>
      </c>
    </row>
    <row r="11" spans="2:6" ht="18.75" customHeight="1">
      <c r="C11" s="815" t="s">
        <v>903</v>
      </c>
    </row>
    <row r="12" spans="2:6" ht="29.25" customHeight="1">
      <c r="C12" s="1847" t="s">
        <v>401</v>
      </c>
    </row>
    <row r="13" spans="2:6" ht="11.25" customHeight="1">
      <c r="C13" s="499"/>
    </row>
    <row r="14" spans="2:6" ht="18" customHeight="1" thickBot="1">
      <c r="B14" s="1001" t="s">
        <v>357</v>
      </c>
      <c r="C14" s="1001" t="s">
        <v>2938</v>
      </c>
    </row>
    <row r="15" spans="2:6" ht="11.25" customHeight="1">
      <c r="C15" s="499"/>
    </row>
    <row r="16" spans="2:6" ht="65.25" customHeight="1">
      <c r="C16" s="1847" t="s">
        <v>264</v>
      </c>
    </row>
    <row r="17" spans="1:3" ht="11.25" customHeight="1">
      <c r="C17" s="499"/>
    </row>
    <row r="18" spans="1:3" s="10" customFormat="1" ht="16.5" thickBot="1">
      <c r="B18" s="1001" t="s">
        <v>1150</v>
      </c>
      <c r="C18" s="1001" t="s">
        <v>356</v>
      </c>
    </row>
    <row r="19" spans="1:3" ht="18" customHeight="1">
      <c r="C19" t="s">
        <v>325</v>
      </c>
    </row>
    <row r="20" spans="1:3" ht="26.25">
      <c r="C20" s="495" t="s">
        <v>405</v>
      </c>
    </row>
    <row r="21" spans="1:3">
      <c r="C21" t="s">
        <v>402</v>
      </c>
    </row>
    <row r="22" spans="1:3">
      <c r="C22" t="s">
        <v>1177</v>
      </c>
    </row>
    <row r="23" spans="1:3">
      <c r="C23" t="s">
        <v>321</v>
      </c>
    </row>
    <row r="24" spans="1:3">
      <c r="C24" t="s">
        <v>322</v>
      </c>
    </row>
    <row r="25" spans="1:3">
      <c r="C25" t="s">
        <v>791</v>
      </c>
    </row>
    <row r="26" spans="1:3">
      <c r="C26" t="s">
        <v>792</v>
      </c>
    </row>
    <row r="27" spans="1:3" ht="28.5" customHeight="1">
      <c r="A27" s="1039"/>
      <c r="B27" s="1040"/>
      <c r="C27" s="1296" t="s">
        <v>324</v>
      </c>
    </row>
    <row r="29" spans="1:3">
      <c r="C29" t="s">
        <v>65</v>
      </c>
    </row>
    <row r="30" spans="1:3">
      <c r="C30" t="s">
        <v>354</v>
      </c>
    </row>
    <row r="31" spans="1:3">
      <c r="C31" t="s">
        <v>1838</v>
      </c>
    </row>
    <row r="32" spans="1:3">
      <c r="C32" t="s">
        <v>406</v>
      </c>
    </row>
    <row r="33" spans="2:3">
      <c r="C33" t="s">
        <v>1305</v>
      </c>
    </row>
    <row r="34" spans="2:3" ht="77.25">
      <c r="C34" s="495" t="s">
        <v>1839</v>
      </c>
    </row>
    <row r="35" spans="2:3">
      <c r="C35" t="s">
        <v>793</v>
      </c>
    </row>
    <row r="36" spans="2:3" ht="30" customHeight="1">
      <c r="C36" s="495" t="s">
        <v>407</v>
      </c>
    </row>
    <row r="37" spans="2:3" ht="12" customHeight="1"/>
    <row r="38" spans="2:3" ht="16.5" thickBot="1">
      <c r="B38" s="1001" t="s">
        <v>1152</v>
      </c>
      <c r="C38" s="1001" t="s">
        <v>358</v>
      </c>
    </row>
    <row r="39" spans="2:3" ht="30.75" customHeight="1">
      <c r="C39" s="1901" t="s">
        <v>1843</v>
      </c>
    </row>
    <row r="40" spans="2:3" ht="32.25" customHeight="1">
      <c r="C40" s="495" t="s">
        <v>1842</v>
      </c>
    </row>
    <row r="41" spans="2:3" ht="20.25" customHeight="1">
      <c r="C41" s="495" t="s">
        <v>408</v>
      </c>
    </row>
    <row r="42" spans="2:3">
      <c r="C42" t="s">
        <v>1148</v>
      </c>
    </row>
    <row r="43" spans="2:3" ht="29.25" customHeight="1">
      <c r="C43" s="495" t="s">
        <v>904</v>
      </c>
    </row>
    <row r="44" spans="2:3" ht="57" customHeight="1">
      <c r="C44" s="495" t="s">
        <v>409</v>
      </c>
    </row>
    <row r="45" spans="2:3" ht="33" customHeight="1">
      <c r="C45" s="495" t="s">
        <v>295</v>
      </c>
    </row>
    <row r="46" spans="2:3" ht="19.5" customHeight="1">
      <c r="C46" s="495" t="s">
        <v>1296</v>
      </c>
    </row>
    <row r="47" spans="2:3" ht="31.5" customHeight="1">
      <c r="C47" s="495" t="s">
        <v>410</v>
      </c>
    </row>
    <row r="48" spans="2:3" ht="12" customHeight="1"/>
    <row r="49" spans="2:3" s="10" customFormat="1" ht="16.5" thickBot="1">
      <c r="B49" s="1001" t="s">
        <v>1155</v>
      </c>
      <c r="C49" s="1001" t="s">
        <v>579</v>
      </c>
    </row>
    <row r="50" spans="2:3">
      <c r="C50" t="s">
        <v>413</v>
      </c>
    </row>
    <row r="51" spans="2:3" ht="29.25" customHeight="1">
      <c r="C51" s="495" t="s">
        <v>2423</v>
      </c>
    </row>
    <row r="52" spans="2:3" ht="19.5" customHeight="1">
      <c r="C52" t="s">
        <v>3440</v>
      </c>
    </row>
    <row r="53" spans="2:3" ht="19.5" customHeight="1">
      <c r="C53" t="s">
        <v>414</v>
      </c>
    </row>
    <row r="54" spans="2:3" ht="29.25" customHeight="1">
      <c r="C54" s="495" t="s">
        <v>799</v>
      </c>
    </row>
    <row r="55" spans="2:3" ht="81.75" customHeight="1">
      <c r="C55" s="1901" t="s">
        <v>794</v>
      </c>
    </row>
    <row r="56" spans="2:3" ht="15.75" customHeight="1">
      <c r="C56" s="495"/>
    </row>
    <row r="57" spans="2:3" s="10" customFormat="1" ht="16.5" thickBot="1">
      <c r="B57" s="1001" t="s">
        <v>1159</v>
      </c>
      <c r="C57" s="1910" t="s">
        <v>415</v>
      </c>
    </row>
    <row r="58" spans="2:3" ht="17.25" customHeight="1">
      <c r="C58" t="s">
        <v>1153</v>
      </c>
    </row>
    <row r="59" spans="2:3" ht="18" customHeight="1">
      <c r="C59" t="s">
        <v>1157</v>
      </c>
    </row>
    <row r="60" spans="2:3" ht="30.75" customHeight="1">
      <c r="C60" s="495" t="s">
        <v>416</v>
      </c>
    </row>
    <row r="61" spans="2:3" ht="17.25" customHeight="1">
      <c r="C61" t="s">
        <v>1154</v>
      </c>
    </row>
    <row r="62" spans="2:3">
      <c r="C62" t="s">
        <v>1158</v>
      </c>
    </row>
    <row r="64" spans="2:3" s="10" customFormat="1" ht="16.5" thickBot="1">
      <c r="B64" s="1001" t="s">
        <v>189</v>
      </c>
      <c r="C64" s="1001" t="s">
        <v>1156</v>
      </c>
    </row>
    <row r="65" spans="2:3" ht="26.25">
      <c r="C65" s="495" t="s">
        <v>188</v>
      </c>
    </row>
    <row r="66" spans="2:3" ht="169.5" customHeight="1">
      <c r="C66" s="1911" t="s">
        <v>535</v>
      </c>
    </row>
    <row r="67" spans="2:3">
      <c r="C67" t="s">
        <v>795</v>
      </c>
    </row>
    <row r="69" spans="2:3" s="10" customFormat="1" ht="16.5" thickBot="1">
      <c r="B69" s="1001" t="s">
        <v>1169</v>
      </c>
      <c r="C69" s="1001" t="s">
        <v>1160</v>
      </c>
    </row>
    <row r="70" spans="2:3" ht="26.25">
      <c r="C70" s="495" t="s">
        <v>417</v>
      </c>
    </row>
    <row r="71" spans="2:3" ht="179.25">
      <c r="C71" s="1911" t="s">
        <v>536</v>
      </c>
    </row>
    <row r="73" spans="2:3" s="10" customFormat="1" ht="16.5" thickBot="1">
      <c r="B73" s="1001" t="s">
        <v>1171</v>
      </c>
      <c r="C73" s="1001" t="s">
        <v>488</v>
      </c>
    </row>
    <row r="74" spans="2:3" ht="26.25">
      <c r="C74" s="495" t="s">
        <v>417</v>
      </c>
    </row>
    <row r="75" spans="2:3" ht="118.5" customHeight="1">
      <c r="C75" s="1913" t="s">
        <v>537</v>
      </c>
    </row>
    <row r="76" spans="2:3">
      <c r="C76" s="1000" t="s">
        <v>418</v>
      </c>
    </row>
    <row r="78" spans="2:3" s="10" customFormat="1" ht="16.5" thickBot="1">
      <c r="B78" s="1001" t="s">
        <v>1173</v>
      </c>
      <c r="C78" s="1001" t="s">
        <v>1170</v>
      </c>
    </row>
    <row r="79" spans="2:3" ht="28.5" customHeight="1">
      <c r="C79" s="495" t="s">
        <v>417</v>
      </c>
    </row>
    <row r="80" spans="2:3" ht="30" customHeight="1">
      <c r="C80" s="495" t="s">
        <v>419</v>
      </c>
    </row>
    <row r="82" spans="2:3" s="10" customFormat="1" ht="16.5" thickBot="1">
      <c r="B82" s="1001" t="s">
        <v>1175</v>
      </c>
      <c r="C82" s="1001" t="s">
        <v>1172</v>
      </c>
    </row>
    <row r="83" spans="2:3" ht="28.5" customHeight="1">
      <c r="C83" s="495" t="s">
        <v>417</v>
      </c>
    </row>
    <row r="84" spans="2:3" ht="43.5" customHeight="1">
      <c r="C84" s="1000" t="s">
        <v>4244</v>
      </c>
    </row>
    <row r="85" spans="2:3" ht="27" customHeight="1">
      <c r="C85" s="1000" t="s">
        <v>538</v>
      </c>
    </row>
    <row r="87" spans="2:3" s="10" customFormat="1" ht="16.5" thickBot="1">
      <c r="B87" s="1001" t="s">
        <v>296</v>
      </c>
      <c r="C87" s="1001" t="s">
        <v>1174</v>
      </c>
    </row>
    <row r="88" spans="2:3" ht="26.25">
      <c r="C88" s="495" t="s">
        <v>417</v>
      </c>
    </row>
    <row r="89" spans="2:3" ht="39">
      <c r="C89" s="1000" t="s">
        <v>2205</v>
      </c>
    </row>
    <row r="90" spans="2:3">
      <c r="C90" t="s">
        <v>2249</v>
      </c>
    </row>
    <row r="92" spans="2:3" s="10" customFormat="1" ht="16.5" thickBot="1">
      <c r="B92" s="1001" t="s">
        <v>411</v>
      </c>
      <c r="C92" s="1001" t="s">
        <v>1176</v>
      </c>
    </row>
    <row r="93" spans="2:3" ht="26.25">
      <c r="C93" s="495" t="s">
        <v>417</v>
      </c>
    </row>
    <row r="94" spans="2:3" ht="54" customHeight="1">
      <c r="C94" s="1000" t="s">
        <v>4826</v>
      </c>
    </row>
    <row r="95" spans="2:3">
      <c r="C95" t="s">
        <v>2249</v>
      </c>
    </row>
    <row r="96" spans="2:3" ht="39">
      <c r="C96" s="495" t="s">
        <v>2369</v>
      </c>
    </row>
    <row r="97" spans="2:3" ht="15" customHeight="1"/>
    <row r="98" spans="2:3" s="10" customFormat="1" ht="16.5" thickBot="1">
      <c r="B98" s="1001" t="s">
        <v>2939</v>
      </c>
      <c r="C98" s="1001" t="s">
        <v>297</v>
      </c>
    </row>
    <row r="99" spans="2:3">
      <c r="C99" t="s">
        <v>4827</v>
      </c>
    </row>
    <row r="100" spans="2:3">
      <c r="C100" t="s">
        <v>412</v>
      </c>
    </row>
    <row r="102" spans="2:3" s="684" customFormat="1" hidden="1">
      <c r="B102" s="999" t="s">
        <v>296</v>
      </c>
      <c r="C102" s="999" t="s">
        <v>298</v>
      </c>
    </row>
    <row r="103" spans="2:3" hidden="1">
      <c r="C103" t="s">
        <v>4245</v>
      </c>
    </row>
    <row r="104" spans="2:3" hidden="1">
      <c r="C104" t="s">
        <v>299</v>
      </c>
    </row>
    <row r="105" spans="2:3" hidden="1">
      <c r="C105" t="s">
        <v>487</v>
      </c>
    </row>
  </sheetData>
  <phoneticPr fontId="0" type="noConversion"/>
  <pageMargins left="0" right="0.75" top="0.25" bottom="0.5" header="0" footer="0.5"/>
  <pageSetup scale="97" fitToHeight="5" orientation="portrait" r:id="rId1"/>
  <headerFooter alignWithMargins="0">
    <oddFooter>&amp;L&amp;D    &amp;T&amp;C&amp;P&amp;R&amp;F</oddFooter>
  </headerFooter>
  <rowBreaks count="4" manualBreakCount="4">
    <brk id="37" min="1" max="2" man="1"/>
    <brk id="48" min="1" max="2" man="1"/>
    <brk id="68" min="1" max="2" man="1"/>
    <brk id="86" min="1" max="2" man="1"/>
  </rowBreaks>
  <drawing r:id="rId2"/>
</worksheet>
</file>

<file path=xl/worksheets/sheet5.xml><?xml version="1.0" encoding="utf-8"?>
<worksheet xmlns="http://schemas.openxmlformats.org/spreadsheetml/2006/main" xmlns:r="http://schemas.openxmlformats.org/officeDocument/2006/relationships">
  <dimension ref="A1:AH4009"/>
  <sheetViews>
    <sheetView topLeftCell="A34" zoomScaleNormal="100" workbookViewId="0">
      <selection activeCell="J46" sqref="J46"/>
    </sheetView>
  </sheetViews>
  <sheetFormatPr defaultColWidth="9.140625" defaultRowHeight="12.75"/>
  <cols>
    <col min="1" max="1" width="9.140625" customWidth="1"/>
    <col min="2" max="2" width="6.140625" customWidth="1"/>
    <col min="3" max="3" width="1.7109375" customWidth="1"/>
    <col min="4" max="4" width="26.85546875" customWidth="1"/>
    <col min="5" max="5" width="5.42578125" customWidth="1"/>
    <col min="6" max="6" width="13.140625" customWidth="1"/>
    <col min="7" max="7" width="17.42578125" customWidth="1"/>
    <col min="8" max="8" width="9.140625" customWidth="1"/>
    <col min="9" max="9" width="7.28515625" customWidth="1"/>
    <col min="10" max="10" width="18.85546875" customWidth="1"/>
    <col min="11" max="33" width="9.140625" customWidth="1"/>
    <col min="34" max="34" width="65.7109375" customWidth="1"/>
  </cols>
  <sheetData>
    <row r="1" spans="2:14" s="90" customFormat="1" ht="30.75" thickBot="1">
      <c r="D1" s="1782" t="s">
        <v>1285</v>
      </c>
    </row>
    <row r="2" spans="2:14" s="10" customFormat="1" ht="36.75" customHeight="1" thickBot="1">
      <c r="D2" s="1890" t="s">
        <v>346</v>
      </c>
      <c r="F2" s="2409" t="s">
        <v>1168</v>
      </c>
      <c r="G2" s="2410"/>
      <c r="H2" s="2410"/>
      <c r="I2" s="2410"/>
      <c r="J2" s="2410"/>
      <c r="K2" s="2410"/>
      <c r="L2" s="2410"/>
      <c r="M2" s="2410"/>
      <c r="N2" s="2411"/>
    </row>
    <row r="3" spans="2:14" ht="5.25" customHeight="1" thickBot="1"/>
    <row r="4" spans="2:14" ht="18" thickBot="1">
      <c r="B4" s="1031" t="s">
        <v>438</v>
      </c>
      <c r="D4" s="814" t="s">
        <v>339</v>
      </c>
      <c r="E4" s="814"/>
      <c r="F4" s="1784" t="s">
        <v>993</v>
      </c>
      <c r="G4" s="179"/>
      <c r="H4" s="179"/>
      <c r="I4" s="179"/>
      <c r="J4" s="179"/>
      <c r="K4" s="179"/>
      <c r="L4" s="179"/>
      <c r="M4" s="179"/>
      <c r="N4" s="1780"/>
    </row>
    <row r="5" spans="2:14" s="59" customFormat="1" ht="3.75" customHeight="1" thickBot="1">
      <c r="D5" s="1796"/>
      <c r="E5" s="1796"/>
      <c r="F5" s="1797"/>
      <c r="G5" s="82"/>
      <c r="H5" s="82"/>
      <c r="I5" s="82"/>
      <c r="J5" s="82"/>
      <c r="K5" s="82"/>
      <c r="L5" s="82"/>
      <c r="M5" s="82"/>
      <c r="N5" s="82"/>
    </row>
    <row r="6" spans="2:14" ht="17.25" thickBot="1">
      <c r="B6" s="1031" t="s">
        <v>438</v>
      </c>
      <c r="D6" s="814" t="s">
        <v>336</v>
      </c>
      <c r="E6" s="814"/>
      <c r="F6" s="1895" t="s">
        <v>994</v>
      </c>
      <c r="G6" s="1789"/>
      <c r="H6" s="10"/>
      <c r="I6" s="10"/>
      <c r="J6" s="10"/>
      <c r="K6" s="10"/>
      <c r="L6" s="10"/>
      <c r="M6" s="10"/>
      <c r="N6" s="10"/>
    </row>
    <row r="7" spans="2:14" s="59" customFormat="1" ht="3.75" customHeight="1" thickBot="1">
      <c r="D7" s="1796"/>
      <c r="E7" s="1796"/>
      <c r="F7" s="1798"/>
      <c r="G7" s="1789"/>
      <c r="H7" s="1789"/>
    </row>
    <row r="8" spans="2:14" ht="17.25" thickBot="1">
      <c r="B8" s="1031" t="s">
        <v>438</v>
      </c>
      <c r="D8" s="814" t="s">
        <v>164</v>
      </c>
      <c r="E8" s="814"/>
      <c r="F8" s="1894">
        <v>11352</v>
      </c>
      <c r="G8" s="1783"/>
    </row>
    <row r="9" spans="2:14" s="59" customFormat="1" ht="3" customHeight="1" thickBot="1">
      <c r="D9" s="1796"/>
      <c r="E9" s="1796"/>
      <c r="F9" s="1799"/>
      <c r="G9" s="1795"/>
    </row>
    <row r="10" spans="2:14" ht="17.25" thickBot="1">
      <c r="B10" s="1031"/>
      <c r="D10" s="814" t="s">
        <v>335</v>
      </c>
      <c r="E10" s="814"/>
      <c r="F10" s="1896" t="s">
        <v>892</v>
      </c>
    </row>
    <row r="11" spans="2:14" s="59" customFormat="1" ht="3" customHeight="1" thickBot="1">
      <c r="D11" s="1796"/>
      <c r="E11" s="1796"/>
      <c r="F11" s="1789"/>
    </row>
    <row r="12" spans="2:14" ht="17.25" thickBot="1">
      <c r="B12" s="1031" t="s">
        <v>438</v>
      </c>
      <c r="D12" s="814" t="s">
        <v>337</v>
      </c>
      <c r="E12" s="814"/>
      <c r="F12" t="s">
        <v>2393</v>
      </c>
      <c r="G12" s="1788">
        <v>39614</v>
      </c>
      <c r="H12" s="1786"/>
      <c r="I12" t="s">
        <v>340</v>
      </c>
      <c r="J12" s="1788">
        <v>39618</v>
      </c>
      <c r="K12" s="10"/>
      <c r="L12" s="1787"/>
      <c r="M12" s="1787"/>
    </row>
    <row r="13" spans="2:14" s="59" customFormat="1" ht="3.75" customHeight="1" thickBot="1">
      <c r="D13" s="1796"/>
      <c r="E13" s="1796"/>
      <c r="G13" s="1800"/>
      <c r="H13" s="1801"/>
      <c r="J13" s="1802"/>
      <c r="K13" s="82"/>
      <c r="L13" s="1803"/>
      <c r="M13" s="1803"/>
    </row>
    <row r="14" spans="2:14" ht="18" thickBot="1">
      <c r="B14" s="1031" t="s">
        <v>359</v>
      </c>
      <c r="D14" s="814" t="s">
        <v>338</v>
      </c>
      <c r="E14" s="814"/>
      <c r="F14" s="1784" t="s">
        <v>995</v>
      </c>
      <c r="G14" s="179"/>
      <c r="H14" s="179"/>
      <c r="I14" s="179"/>
      <c r="J14" s="179"/>
      <c r="K14" s="179"/>
      <c r="L14" s="179"/>
      <c r="M14" s="179"/>
      <c r="N14" s="1780"/>
    </row>
    <row r="15" spans="2:14" ht="7.5" customHeight="1"/>
    <row r="16" spans="2:14" ht="7.5" customHeight="1" thickBot="1"/>
    <row r="17" spans="1:34" ht="18.75" thickBot="1">
      <c r="B17" s="1031" t="s">
        <v>359</v>
      </c>
      <c r="D17" s="1794" t="s">
        <v>341</v>
      </c>
      <c r="E17" s="90"/>
      <c r="F17" s="90"/>
      <c r="G17" s="90"/>
      <c r="H17" s="90"/>
      <c r="I17" s="90"/>
      <c r="J17" s="90"/>
      <c r="K17" s="90"/>
      <c r="L17" s="90"/>
      <c r="M17" s="90"/>
      <c r="N17" s="90"/>
      <c r="AH17" s="1883" t="s">
        <v>1168</v>
      </c>
    </row>
    <row r="19" spans="1:34" ht="26.25" customHeight="1">
      <c r="D19" s="1791" t="s">
        <v>3476</v>
      </c>
      <c r="G19" s="1793">
        <v>0</v>
      </c>
      <c r="AH19" s="1897" t="s">
        <v>2206</v>
      </c>
    </row>
    <row r="20" spans="1:34" ht="24" customHeight="1">
      <c r="D20" s="883" t="s">
        <v>342</v>
      </c>
      <c r="G20" s="1793">
        <v>0</v>
      </c>
      <c r="AH20" s="1898" t="s">
        <v>365</v>
      </c>
    </row>
    <row r="21" spans="1:34" ht="22.5" customHeight="1">
      <c r="D21" s="883" t="s">
        <v>924</v>
      </c>
      <c r="G21" s="1793">
        <v>0</v>
      </c>
      <c r="AH21" s="1899" t="s">
        <v>399</v>
      </c>
    </row>
    <row r="22" spans="1:34" ht="24.75" customHeight="1">
      <c r="D22" s="883" t="s">
        <v>888</v>
      </c>
      <c r="G22" s="1793">
        <v>1</v>
      </c>
      <c r="AH22" s="1900" t="s">
        <v>401</v>
      </c>
    </row>
    <row r="23" spans="1:34" ht="2.25" customHeight="1">
      <c r="G23" s="1933"/>
      <c r="AH23" s="816" t="s">
        <v>400</v>
      </c>
    </row>
    <row r="24" spans="1:34" ht="21.75" customHeight="1">
      <c r="D24" s="1805" t="s">
        <v>2319</v>
      </c>
      <c r="G24" s="1793">
        <v>0</v>
      </c>
    </row>
    <row r="25" spans="1:34" ht="18.75" customHeight="1">
      <c r="D25" s="1805" t="s">
        <v>2319</v>
      </c>
      <c r="G25" s="1793">
        <v>0</v>
      </c>
    </row>
    <row r="26" spans="1:34" ht="21.75" customHeight="1">
      <c r="D26" s="1805" t="s">
        <v>2319</v>
      </c>
      <c r="G26" s="1793">
        <v>0</v>
      </c>
    </row>
    <row r="27" spans="1:34">
      <c r="D27" s="1792" t="s">
        <v>39</v>
      </c>
      <c r="G27" s="1793">
        <v>0</v>
      </c>
    </row>
    <row r="28" spans="1:34" ht="20.25" customHeight="1">
      <c r="D28" s="1805" t="s">
        <v>2319</v>
      </c>
      <c r="G28" s="1793">
        <v>0</v>
      </c>
    </row>
    <row r="29" spans="1:34">
      <c r="D29" s="1805" t="s">
        <v>2319</v>
      </c>
      <c r="G29" s="1793">
        <v>0</v>
      </c>
    </row>
    <row r="30" spans="1:34">
      <c r="D30" s="1805" t="s">
        <v>2319</v>
      </c>
      <c r="G30" s="1793">
        <v>0</v>
      </c>
    </row>
    <row r="31" spans="1:34" ht="16.5" thickBot="1">
      <c r="F31" s="814" t="s">
        <v>1016</v>
      </c>
      <c r="G31" s="1808">
        <v>1</v>
      </c>
    </row>
    <row r="32" spans="1:34" ht="24.75" thickTop="1" thickBot="1">
      <c r="A32" s="1927" t="s">
        <v>797</v>
      </c>
      <c r="B32" s="1031" t="s">
        <v>438</v>
      </c>
      <c r="D32" s="1902" t="s">
        <v>439</v>
      </c>
    </row>
    <row r="33" spans="2:11" ht="16.5">
      <c r="B33" s="1032"/>
    </row>
    <row r="34" spans="2:11" ht="18.75" thickBot="1">
      <c r="D34" s="1024" t="s">
        <v>1009</v>
      </c>
    </row>
    <row r="35" spans="2:11" ht="17.25" thickBot="1">
      <c r="B35" s="1031" t="s">
        <v>438</v>
      </c>
      <c r="D35" s="814" t="s">
        <v>996</v>
      </c>
    </row>
    <row r="36" spans="2:11" s="82" customFormat="1" ht="7.5" customHeight="1" thickBot="1">
      <c r="B36" s="1032"/>
      <c r="D36" s="1795"/>
    </row>
    <row r="37" spans="2:11" ht="17.25" thickBot="1">
      <c r="B37" s="1031" t="s">
        <v>438</v>
      </c>
      <c r="D37" s="814" t="s">
        <v>1010</v>
      </c>
      <c r="G37" s="1781" t="s">
        <v>996</v>
      </c>
      <c r="H37" s="82"/>
      <c r="I37" s="82"/>
      <c r="J37" s="82"/>
    </row>
    <row r="38" spans="2:11" s="59" customFormat="1" ht="6" customHeight="1" thickBot="1">
      <c r="B38" s="1032"/>
      <c r="D38" s="1796"/>
      <c r="G38" s="82"/>
      <c r="H38" s="82"/>
      <c r="I38" s="82"/>
      <c r="J38" s="82"/>
    </row>
    <row r="39" spans="2:11" ht="17.25" thickBot="1">
      <c r="B39" s="1032"/>
      <c r="D39" s="814"/>
      <c r="E39" t="s">
        <v>1028</v>
      </c>
      <c r="G39" s="1781">
        <v>1.3363</v>
      </c>
      <c r="H39" s="82"/>
      <c r="I39" s="82"/>
      <c r="J39" s="82"/>
      <c r="K39" s="59"/>
    </row>
    <row r="41" spans="2:11" ht="4.5" customHeight="1"/>
    <row r="42" spans="2:11" ht="18">
      <c r="D42" s="1024" t="s">
        <v>1011</v>
      </c>
    </row>
    <row r="43" spans="2:11">
      <c r="D43" s="814" t="s">
        <v>1012</v>
      </c>
      <c r="F43" s="1947">
        <v>0</v>
      </c>
    </row>
    <row r="44" spans="2:11">
      <c r="D44" s="814" t="s">
        <v>1013</v>
      </c>
      <c r="F44" s="1947">
        <v>0</v>
      </c>
    </row>
    <row r="45" spans="2:11">
      <c r="D45" s="814" t="s">
        <v>1014</v>
      </c>
      <c r="F45" s="1947">
        <v>0</v>
      </c>
    </row>
    <row r="46" spans="2:11" ht="13.5" thickBot="1">
      <c r="D46" s="814" t="s">
        <v>1015</v>
      </c>
      <c r="F46" s="1948">
        <v>0</v>
      </c>
    </row>
    <row r="47" spans="2:11" ht="13.5" thickTop="1"/>
    <row r="48" spans="2:11" ht="18">
      <c r="D48" s="1024" t="s">
        <v>1017</v>
      </c>
    </row>
    <row r="49" spans="2:9" ht="13.5" thickBot="1"/>
    <row r="50" spans="2:9" ht="17.25" thickBot="1">
      <c r="B50" s="1031"/>
      <c r="D50" s="814" t="s">
        <v>657</v>
      </c>
    </row>
    <row r="51" spans="2:9" ht="5.25" customHeight="1" thickBot="1">
      <c r="D51" s="814"/>
    </row>
    <row r="52" spans="2:9" ht="17.25" thickBot="1">
      <c r="B52" s="1031" t="s">
        <v>438</v>
      </c>
      <c r="D52" s="814" t="s">
        <v>667</v>
      </c>
      <c r="E52" t="s">
        <v>1018</v>
      </c>
    </row>
    <row r="53" spans="2:9">
      <c r="I53" t="s">
        <v>2319</v>
      </c>
    </row>
    <row r="55" spans="2:9" ht="18">
      <c r="D55" s="1024" t="s">
        <v>1019</v>
      </c>
    </row>
    <row r="57" spans="2:9" ht="13.5" thickBot="1">
      <c r="F57" s="1809" t="s">
        <v>1021</v>
      </c>
      <c r="G57" s="1809"/>
    </row>
    <row r="58" spans="2:9" ht="17.25" thickBot="1">
      <c r="B58" s="1031" t="s">
        <v>438</v>
      </c>
      <c r="D58" t="s">
        <v>3354</v>
      </c>
      <c r="F58" s="1949">
        <v>20</v>
      </c>
      <c r="G58" t="s">
        <v>1020</v>
      </c>
    </row>
    <row r="59" spans="2:9" ht="17.25" thickBot="1">
      <c r="B59" s="1031" t="s">
        <v>438</v>
      </c>
      <c r="D59" t="s">
        <v>998</v>
      </c>
      <c r="F59" s="1949">
        <v>10</v>
      </c>
      <c r="G59" t="s">
        <v>1020</v>
      </c>
    </row>
    <row r="60" spans="2:9" ht="17.25" thickBot="1">
      <c r="B60" s="1031" t="s">
        <v>438</v>
      </c>
      <c r="D60" t="s">
        <v>999</v>
      </c>
      <c r="F60" s="1949">
        <v>12</v>
      </c>
      <c r="G60" t="s">
        <v>1020</v>
      </c>
    </row>
    <row r="61" spans="2:9" ht="17.25" thickBot="1">
      <c r="B61" s="1031" t="s">
        <v>438</v>
      </c>
      <c r="D61" t="s">
        <v>997</v>
      </c>
      <c r="F61" s="1949">
        <v>76</v>
      </c>
      <c r="G61" t="s">
        <v>1020</v>
      </c>
    </row>
    <row r="62" spans="2:9" ht="17.25" thickBot="1">
      <c r="B62" s="1031" t="s">
        <v>438</v>
      </c>
      <c r="D62" t="s">
        <v>1000</v>
      </c>
      <c r="F62" s="1949">
        <v>7</v>
      </c>
      <c r="G62" t="s">
        <v>1020</v>
      </c>
    </row>
    <row r="63" spans="2:9" ht="13.5" thickBot="1"/>
    <row r="64" spans="2:9" ht="18.75" thickBot="1">
      <c r="B64" s="1031"/>
      <c r="D64" s="1024" t="s">
        <v>1022</v>
      </c>
      <c r="G64" s="1949">
        <v>0</v>
      </c>
    </row>
    <row r="65" spans="1:11" ht="13.5" thickBot="1"/>
    <row r="66" spans="1:11" ht="24" thickBot="1">
      <c r="A66" s="1927" t="s">
        <v>797</v>
      </c>
      <c r="B66" s="1031" t="s">
        <v>438</v>
      </c>
      <c r="D66" s="1024" t="s">
        <v>440</v>
      </c>
    </row>
    <row r="67" spans="1:11" ht="13.5" thickBot="1"/>
    <row r="68" spans="1:11" ht="24" thickBot="1">
      <c r="A68" s="1927" t="s">
        <v>797</v>
      </c>
      <c r="B68" s="1031"/>
      <c r="D68" s="1024" t="s">
        <v>441</v>
      </c>
    </row>
    <row r="70" spans="1:11" ht="23.25">
      <c r="A70" s="1927" t="s">
        <v>797</v>
      </c>
      <c r="D70" s="1024" t="s">
        <v>442</v>
      </c>
    </row>
    <row r="71" spans="1:11" ht="4.5" customHeight="1" thickBot="1"/>
    <row r="72" spans="1:11" ht="17.25" thickBot="1">
      <c r="B72" s="1031"/>
      <c r="D72" s="814" t="s">
        <v>796</v>
      </c>
    </row>
    <row r="73" spans="1:11" ht="4.5" customHeight="1" thickBot="1">
      <c r="D73" s="814"/>
    </row>
    <row r="74" spans="1:11" ht="17.25" thickBot="1">
      <c r="B74" s="1031"/>
      <c r="D74" s="814" t="s">
        <v>1023</v>
      </c>
    </row>
    <row r="75" spans="1:11" ht="3.75" customHeight="1" thickBot="1">
      <c r="D75" s="814"/>
    </row>
    <row r="76" spans="1:11" ht="17.25" thickBot="1">
      <c r="B76" s="1031" t="s">
        <v>438</v>
      </c>
      <c r="D76" s="814" t="s">
        <v>1024</v>
      </c>
    </row>
    <row r="77" spans="1:11" ht="7.5" customHeight="1"/>
    <row r="78" spans="1:11">
      <c r="D78" s="260" t="s">
        <v>634</v>
      </c>
      <c r="E78" s="1"/>
      <c r="F78" s="1"/>
      <c r="G78" s="1"/>
      <c r="H78" s="1"/>
      <c r="I78" s="1"/>
      <c r="J78" s="1"/>
      <c r="K78" s="1"/>
    </row>
    <row r="79" spans="1:11">
      <c r="D79" s="1" t="s">
        <v>635</v>
      </c>
      <c r="E79" s="1769" t="s">
        <v>382</v>
      </c>
      <c r="F79" s="1812"/>
      <c r="G79" s="1812"/>
      <c r="H79" s="1812"/>
      <c r="I79" s="1812"/>
      <c r="J79" s="1812"/>
      <c r="K79" s="1812"/>
    </row>
    <row r="80" spans="1:11">
      <c r="D80" s="1" t="s">
        <v>636</v>
      </c>
      <c r="E80" s="1769" t="s">
        <v>4243</v>
      </c>
      <c r="F80" s="1813"/>
      <c r="G80" s="1813"/>
      <c r="H80" s="1813"/>
      <c r="I80" s="1813"/>
      <c r="J80" s="1813"/>
      <c r="K80" s="1814"/>
    </row>
    <row r="81" spans="1:11">
      <c r="D81" s="1" t="s">
        <v>637</v>
      </c>
      <c r="E81" s="1769" t="s">
        <v>383</v>
      </c>
      <c r="F81" s="1810"/>
      <c r="G81" s="1810"/>
      <c r="H81" s="1811"/>
      <c r="I81" s="1" t="s">
        <v>1038</v>
      </c>
      <c r="J81" s="1816">
        <v>7495501296</v>
      </c>
      <c r="K81" s="1815"/>
    </row>
    <row r="82" spans="1:11" ht="6.75" customHeight="1"/>
    <row r="84" spans="1:11" ht="23.25">
      <c r="A84" s="1927" t="s">
        <v>797</v>
      </c>
      <c r="D84" s="1024" t="s">
        <v>443</v>
      </c>
    </row>
    <row r="85" spans="1:11" ht="3.75" customHeight="1" thickBot="1"/>
    <row r="86" spans="1:11" ht="17.25" thickBot="1">
      <c r="B86" s="1031" t="s">
        <v>438</v>
      </c>
      <c r="D86" s="814" t="s">
        <v>1025</v>
      </c>
    </row>
    <row r="87" spans="1:11" ht="3.75" customHeight="1" thickBot="1">
      <c r="D87" s="814"/>
    </row>
    <row r="88" spans="1:11" ht="17.25" thickBot="1">
      <c r="B88" s="1031" t="s">
        <v>438</v>
      </c>
      <c r="D88" s="814" t="s">
        <v>1026</v>
      </c>
    </row>
    <row r="89" spans="1:11" ht="5.25" customHeight="1" thickBot="1">
      <c r="D89" s="814"/>
    </row>
    <row r="90" spans="1:11" ht="17.25" thickBot="1">
      <c r="B90" s="1031"/>
      <c r="D90" s="814" t="s">
        <v>3416</v>
      </c>
      <c r="F90" s="1779"/>
      <c r="G90" s="179"/>
      <c r="H90" s="1780"/>
    </row>
    <row r="91" spans="1:11" ht="13.5" thickBot="1"/>
    <row r="92" spans="1:11" ht="18.75" thickBot="1">
      <c r="B92" s="1031"/>
      <c r="D92" s="1024" t="s">
        <v>1239</v>
      </c>
    </row>
    <row r="93" spans="1:11" ht="13.5" thickBot="1">
      <c r="D93" s="814" t="s">
        <v>1027</v>
      </c>
    </row>
    <row r="94" spans="1:11" ht="32.25" customHeight="1">
      <c r="D94" s="2412" t="s">
        <v>1240</v>
      </c>
      <c r="E94" s="2413"/>
      <c r="F94" s="2413"/>
      <c r="G94" s="2414"/>
    </row>
    <row r="95" spans="1:11" ht="13.5" thickBot="1">
      <c r="D95" s="2415"/>
      <c r="E95" s="2416"/>
      <c r="F95" s="2416"/>
      <c r="G95" s="2417"/>
    </row>
    <row r="96" spans="1:11" ht="18" customHeight="1"/>
    <row r="97" spans="1:10" ht="23.25">
      <c r="A97" s="1927" t="s">
        <v>797</v>
      </c>
      <c r="D97" s="1024" t="s">
        <v>1042</v>
      </c>
    </row>
    <row r="98" spans="1:10" ht="13.5" thickBot="1"/>
    <row r="99" spans="1:10" ht="17.25" thickBot="1">
      <c r="B99" s="1031"/>
      <c r="D99" s="814" t="s">
        <v>1029</v>
      </c>
    </row>
    <row r="100" spans="1:10" ht="4.5" customHeight="1" thickBot="1"/>
    <row r="101" spans="1:10" ht="17.25" thickBot="1">
      <c r="B101" s="1031" t="s">
        <v>438</v>
      </c>
      <c r="D101" s="814" t="s">
        <v>1030</v>
      </c>
      <c r="E101" s="814"/>
      <c r="F101" s="1779" t="s">
        <v>281</v>
      </c>
      <c r="G101" s="179"/>
      <c r="H101" s="1780"/>
      <c r="I101" s="1779"/>
      <c r="J101" s="1780"/>
    </row>
    <row r="102" spans="1:10" ht="3.75" customHeight="1" thickBot="1"/>
    <row r="103" spans="1:10" ht="18.75" customHeight="1" thickBot="1">
      <c r="B103" s="1031"/>
      <c r="D103" s="814" t="s">
        <v>1031</v>
      </c>
    </row>
    <row r="104" spans="1:10" ht="3" customHeight="1" thickBot="1"/>
    <row r="105" spans="1:10" ht="17.25" thickBot="1">
      <c r="B105" s="1031" t="s">
        <v>438</v>
      </c>
      <c r="D105" s="814" t="s">
        <v>1032</v>
      </c>
    </row>
    <row r="106" spans="1:10" ht="3.75" customHeight="1" thickBot="1"/>
    <row r="107" spans="1:10" ht="17.25" thickBot="1">
      <c r="B107" s="1031"/>
      <c r="D107" s="814" t="s">
        <v>1043</v>
      </c>
    </row>
    <row r="108" spans="1:10">
      <c r="D108" s="814" t="s">
        <v>1035</v>
      </c>
    </row>
    <row r="109" spans="1:10">
      <c r="D109" s="814" t="s">
        <v>1036</v>
      </c>
    </row>
    <row r="110" spans="1:10">
      <c r="D110" s="814" t="s">
        <v>1034</v>
      </c>
    </row>
    <row r="111" spans="1:10" ht="7.5" customHeight="1" thickBot="1"/>
    <row r="112" spans="1:10" ht="17.25" thickBot="1">
      <c r="B112" s="1031"/>
      <c r="D112" s="814" t="s">
        <v>1037</v>
      </c>
      <c r="E112" s="2418"/>
      <c r="F112" s="2419"/>
      <c r="G112" s="2419"/>
      <c r="H112" s="2420"/>
    </row>
    <row r="115" spans="2:8" ht="18">
      <c r="D115" s="1024" t="s">
        <v>444</v>
      </c>
    </row>
    <row r="116" spans="2:8" ht="6.75" customHeight="1" thickBot="1"/>
    <row r="117" spans="2:8" ht="17.25" thickBot="1">
      <c r="B117" s="1031"/>
      <c r="D117" s="814" t="s">
        <v>1029</v>
      </c>
    </row>
    <row r="118" spans="2:8" ht="3.75" customHeight="1" thickBot="1"/>
    <row r="119" spans="2:8" ht="17.25" thickBot="1">
      <c r="B119" s="1031"/>
      <c r="D119" s="814" t="s">
        <v>1030</v>
      </c>
      <c r="E119" s="814"/>
      <c r="F119" s="1779"/>
      <c r="G119" s="179"/>
      <c r="H119" s="1780"/>
    </row>
    <row r="120" spans="2:8" ht="4.5" customHeight="1" thickBot="1"/>
    <row r="121" spans="2:8" ht="17.25" thickBot="1">
      <c r="B121" s="1031"/>
      <c r="D121" s="814" t="s">
        <v>1031</v>
      </c>
    </row>
    <row r="122" spans="2:8" ht="4.5" customHeight="1" thickBot="1"/>
    <row r="123" spans="2:8" ht="17.25" thickBot="1">
      <c r="B123" s="1031"/>
      <c r="D123" s="814" t="s">
        <v>1032</v>
      </c>
    </row>
    <row r="124" spans="2:8" ht="3" customHeight="1" thickBot="1"/>
    <row r="125" spans="2:8" ht="17.25" thickBot="1">
      <c r="B125" s="1031"/>
      <c r="D125" s="814" t="s">
        <v>1033</v>
      </c>
    </row>
    <row r="126" spans="2:8">
      <c r="D126" s="814" t="s">
        <v>1035</v>
      </c>
    </row>
    <row r="127" spans="2:8">
      <c r="D127" s="814" t="s">
        <v>1036</v>
      </c>
    </row>
    <row r="128" spans="2:8">
      <c r="D128" s="814" t="s">
        <v>1034</v>
      </c>
    </row>
    <row r="129" spans="2:10" ht="5.25" customHeight="1" thickBot="1"/>
    <row r="130" spans="2:10" ht="17.25" thickBot="1">
      <c r="B130" s="1031"/>
      <c r="D130" s="814" t="s">
        <v>1037</v>
      </c>
      <c r="E130" s="2418"/>
      <c r="F130" s="2419"/>
      <c r="G130" s="2419"/>
      <c r="H130" s="2420"/>
    </row>
    <row r="133" spans="2:10" ht="18.75" thickBot="1">
      <c r="D133" s="1024" t="s">
        <v>1039</v>
      </c>
    </row>
    <row r="134" spans="2:10" ht="13.5" thickBot="1">
      <c r="D134" s="1" t="s">
        <v>3374</v>
      </c>
      <c r="F134" s="1779" t="s">
        <v>1001</v>
      </c>
      <c r="G134" s="179"/>
      <c r="H134" s="179"/>
      <c r="I134" s="179"/>
      <c r="J134" s="1780"/>
    </row>
    <row r="135" spans="2:10" ht="4.5" customHeight="1" thickBot="1">
      <c r="D135" s="1"/>
    </row>
    <row r="136" spans="2:10" ht="13.5" thickBot="1">
      <c r="D136" s="1" t="s">
        <v>291</v>
      </c>
      <c r="F136" s="1779" t="s">
        <v>1002</v>
      </c>
      <c r="G136" s="179"/>
      <c r="H136" s="179"/>
      <c r="I136" s="179"/>
      <c r="J136" s="1780"/>
    </row>
    <row r="137" spans="2:10" ht="6" customHeight="1" thickBot="1">
      <c r="D137" s="1"/>
    </row>
    <row r="138" spans="2:10" ht="13.5" thickBot="1">
      <c r="D138" s="1817" t="s">
        <v>3375</v>
      </c>
      <c r="F138" s="1779" t="s">
        <v>1003</v>
      </c>
      <c r="G138" s="1780"/>
    </row>
    <row r="139" spans="2:10" ht="4.5" customHeight="1" thickBot="1">
      <c r="D139" s="17"/>
    </row>
    <row r="140" spans="2:10" ht="13.5" thickBot="1">
      <c r="D140" s="17" t="s">
        <v>1040</v>
      </c>
      <c r="F140" s="1779"/>
      <c r="G140" s="1780"/>
    </row>
    <row r="141" spans="2:10" ht="4.5" customHeight="1" thickBot="1">
      <c r="D141" s="17"/>
    </row>
    <row r="142" spans="2:10" ht="13.5" thickBot="1">
      <c r="D142" s="1817" t="s">
        <v>294</v>
      </c>
      <c r="F142" s="1779" t="s">
        <v>1004</v>
      </c>
      <c r="G142" s="1780"/>
    </row>
    <row r="143" spans="2:10" ht="5.25" customHeight="1" thickBot="1">
      <c r="D143" s="1"/>
    </row>
    <row r="144" spans="2:10" ht="13.5" thickBot="1">
      <c r="D144" s="1" t="s">
        <v>293</v>
      </c>
      <c r="F144" s="1779" t="s">
        <v>1005</v>
      </c>
      <c r="G144" s="179"/>
      <c r="H144" s="179"/>
      <c r="I144" s="179"/>
      <c r="J144" s="1780"/>
    </row>
    <row r="145" spans="4:12" ht="4.5" customHeight="1" thickBot="1">
      <c r="D145" s="1"/>
    </row>
    <row r="146" spans="4:12" ht="13.5" thickBot="1">
      <c r="D146" s="1" t="s">
        <v>3376</v>
      </c>
      <c r="F146" s="1779" t="s">
        <v>1006</v>
      </c>
      <c r="G146" s="179"/>
      <c r="H146" s="179"/>
      <c r="I146" s="179"/>
      <c r="J146" s="1781"/>
      <c r="K146" s="179"/>
      <c r="L146" s="1780"/>
    </row>
    <row r="147" spans="4:12" ht="5.25" customHeight="1" thickBot="1">
      <c r="D147" s="1"/>
    </row>
    <row r="148" spans="4:12" ht="13.5" thickBot="1">
      <c r="D148" s="1" t="s">
        <v>3378</v>
      </c>
      <c r="F148" s="1779" t="s">
        <v>1026</v>
      </c>
      <c r="G148" s="179"/>
      <c r="H148" s="179"/>
      <c r="I148" s="179"/>
      <c r="J148" s="1780"/>
    </row>
    <row r="149" spans="4:12" ht="7.5" customHeight="1" thickBot="1">
      <c r="D149" s="1"/>
    </row>
    <row r="150" spans="4:12" ht="13.5" thickBot="1">
      <c r="D150" s="1" t="s">
        <v>1041</v>
      </c>
      <c r="F150" s="1788">
        <v>39941</v>
      </c>
      <c r="G150" s="1780"/>
    </row>
    <row r="228" spans="4:4" ht="15.75">
      <c r="D228" s="533" t="s">
        <v>342</v>
      </c>
    </row>
    <row r="229" spans="4:4">
      <c r="D229" s="1790" t="s">
        <v>813</v>
      </c>
    </row>
    <row r="230" spans="4:4">
      <c r="D230" s="1790" t="s">
        <v>814</v>
      </c>
    </row>
    <row r="231" spans="4:4">
      <c r="D231" s="1790" t="s">
        <v>815</v>
      </c>
    </row>
    <row r="232" spans="4:4">
      <c r="D232" s="1790" t="s">
        <v>816</v>
      </c>
    </row>
    <row r="233" spans="4:4">
      <c r="D233" s="1790" t="s">
        <v>817</v>
      </c>
    </row>
    <row r="234" spans="4:4">
      <c r="D234" s="1790" t="s">
        <v>818</v>
      </c>
    </row>
    <row r="235" spans="4:4">
      <c r="D235" s="1790" t="s">
        <v>819</v>
      </c>
    </row>
    <row r="236" spans="4:4">
      <c r="D236" s="1790" t="s">
        <v>820</v>
      </c>
    </row>
    <row r="237" spans="4:4">
      <c r="D237" s="1790" t="s">
        <v>821</v>
      </c>
    </row>
    <row r="238" spans="4:4">
      <c r="D238" s="1790" t="s">
        <v>1008</v>
      </c>
    </row>
    <row r="239" spans="4:4" ht="15.75">
      <c r="D239" s="533" t="s">
        <v>924</v>
      </c>
    </row>
    <row r="240" spans="4:4">
      <c r="D240" s="10" t="s">
        <v>925</v>
      </c>
    </row>
    <row r="241" spans="4:4">
      <c r="D241" s="10" t="s">
        <v>926</v>
      </c>
    </row>
    <row r="242" spans="4:4">
      <c r="D242" s="10" t="s">
        <v>927</v>
      </c>
    </row>
    <row r="243" spans="4:4">
      <c r="D243" s="10" t="s">
        <v>928</v>
      </c>
    </row>
    <row r="244" spans="4:4">
      <c r="D244" s="10" t="s">
        <v>929</v>
      </c>
    </row>
    <row r="245" spans="4:4" ht="15.75">
      <c r="D245" s="533" t="s">
        <v>888</v>
      </c>
    </row>
    <row r="246" spans="4:4">
      <c r="D246" s="10" t="s">
        <v>889</v>
      </c>
    </row>
    <row r="247" spans="4:4">
      <c r="D247" s="10" t="s">
        <v>890</v>
      </c>
    </row>
    <row r="248" spans="4:4">
      <c r="D248" s="10" t="s">
        <v>891</v>
      </c>
    </row>
    <row r="249" spans="4:4">
      <c r="D249" s="10" t="s">
        <v>1052</v>
      </c>
    </row>
    <row r="250" spans="4:4">
      <c r="D250" s="10" t="s">
        <v>1053</v>
      </c>
    </row>
    <row r="251" spans="4:4">
      <c r="D251" s="10" t="s">
        <v>899</v>
      </c>
    </row>
    <row r="252" spans="4:4">
      <c r="D252" s="82" t="s">
        <v>900</v>
      </c>
    </row>
    <row r="253" spans="4:4">
      <c r="D253" s="10" t="s">
        <v>901</v>
      </c>
    </row>
    <row r="254" spans="4:4">
      <c r="D254" s="10" t="s">
        <v>0</v>
      </c>
    </row>
    <row r="255" spans="4:4">
      <c r="D255" s="10" t="s">
        <v>1</v>
      </c>
    </row>
    <row r="256" spans="4:4">
      <c r="D256" s="10" t="s">
        <v>2</v>
      </c>
    </row>
    <row r="257" spans="4:4">
      <c r="D257" s="10" t="s">
        <v>3</v>
      </c>
    </row>
    <row r="258" spans="4:4">
      <c r="D258" s="10" t="s">
        <v>4</v>
      </c>
    </row>
    <row r="259" spans="4:4">
      <c r="D259" s="10" t="s">
        <v>5</v>
      </c>
    </row>
    <row r="260" spans="4:4">
      <c r="D260" s="10" t="s">
        <v>6</v>
      </c>
    </row>
    <row r="261" spans="4:4">
      <c r="D261" s="10" t="s">
        <v>7</v>
      </c>
    </row>
    <row r="262" spans="4:4">
      <c r="D262" s="10" t="s">
        <v>8</v>
      </c>
    </row>
    <row r="263" spans="4:4">
      <c r="D263" s="10" t="s">
        <v>9</v>
      </c>
    </row>
    <row r="264" spans="4:4">
      <c r="D264" s="10" t="s">
        <v>10</v>
      </c>
    </row>
    <row r="265" spans="4:4">
      <c r="D265" s="10" t="s">
        <v>11</v>
      </c>
    </row>
    <row r="266" spans="4:4">
      <c r="D266" s="10" t="s">
        <v>12</v>
      </c>
    </row>
    <row r="267" spans="4:4">
      <c r="D267" s="10" t="s">
        <v>13</v>
      </c>
    </row>
    <row r="268" spans="4:4">
      <c r="D268" s="10" t="s">
        <v>14</v>
      </c>
    </row>
    <row r="269" spans="4:4">
      <c r="D269" s="10" t="s">
        <v>3441</v>
      </c>
    </row>
    <row r="270" spans="4:4">
      <c r="D270" s="10" t="s">
        <v>3442</v>
      </c>
    </row>
    <row r="271" spans="4:4">
      <c r="D271" s="10" t="s">
        <v>3443</v>
      </c>
    </row>
    <row r="272" spans="4:4">
      <c r="D272" s="10" t="s">
        <v>3444</v>
      </c>
    </row>
    <row r="273" spans="4:4">
      <c r="D273" s="10" t="s">
        <v>3445</v>
      </c>
    </row>
    <row r="274" spans="4:4">
      <c r="D274" s="10" t="s">
        <v>3446</v>
      </c>
    </row>
    <row r="275" spans="4:4">
      <c r="D275" s="10" t="s">
        <v>3447</v>
      </c>
    </row>
    <row r="276" spans="4:4">
      <c r="D276" s="10" t="s">
        <v>3448</v>
      </c>
    </row>
    <row r="277" spans="4:4">
      <c r="D277" s="10" t="s">
        <v>3449</v>
      </c>
    </row>
    <row r="278" spans="4:4">
      <c r="D278" s="10" t="s">
        <v>3450</v>
      </c>
    </row>
    <row r="279" spans="4:4">
      <c r="D279" s="10" t="s">
        <v>3451</v>
      </c>
    </row>
    <row r="280" spans="4:4">
      <c r="D280" s="10" t="s">
        <v>3452</v>
      </c>
    </row>
    <row r="281" spans="4:4">
      <c r="D281" s="10" t="s">
        <v>3453</v>
      </c>
    </row>
    <row r="282" spans="4:4">
      <c r="D282" s="10" t="s">
        <v>3454</v>
      </c>
    </row>
    <row r="283" spans="4:4">
      <c r="D283" s="10" t="s">
        <v>3455</v>
      </c>
    </row>
    <row r="284" spans="4:4">
      <c r="D284" s="10" t="s">
        <v>2207</v>
      </c>
    </row>
    <row r="285" spans="4:4">
      <c r="D285" s="10" t="s">
        <v>2319</v>
      </c>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402" spans="7:7">
      <c r="G402" s="1837">
        <v>36526</v>
      </c>
    </row>
    <row r="403" spans="7:7">
      <c r="G403" s="1837">
        <v>37987</v>
      </c>
    </row>
    <row r="404" spans="7:7">
      <c r="G404" s="1837">
        <v>37988</v>
      </c>
    </row>
    <row r="405" spans="7:7">
      <c r="G405" s="1837">
        <v>37989</v>
      </c>
    </row>
    <row r="406" spans="7:7">
      <c r="G406" s="1837">
        <v>37990</v>
      </c>
    </row>
    <row r="407" spans="7:7">
      <c r="G407" s="1837">
        <v>37991</v>
      </c>
    </row>
    <row r="408" spans="7:7">
      <c r="G408" s="1837">
        <v>37992</v>
      </c>
    </row>
    <row r="409" spans="7:7">
      <c r="G409" s="1837">
        <v>37993</v>
      </c>
    </row>
    <row r="410" spans="7:7">
      <c r="G410" s="1837">
        <v>37994</v>
      </c>
    </row>
    <row r="411" spans="7:7">
      <c r="G411" s="1837">
        <v>37995</v>
      </c>
    </row>
    <row r="412" spans="7:7">
      <c r="G412" s="1837">
        <v>37996</v>
      </c>
    </row>
    <row r="413" spans="7:7">
      <c r="G413" s="1837">
        <v>37997</v>
      </c>
    </row>
    <row r="414" spans="7:7">
      <c r="G414" s="1837">
        <v>37998</v>
      </c>
    </row>
    <row r="415" spans="7:7">
      <c r="G415" s="1837">
        <v>37999</v>
      </c>
    </row>
    <row r="416" spans="7:7">
      <c r="G416" s="1837">
        <v>38000</v>
      </c>
    </row>
    <row r="417" spans="7:7">
      <c r="G417" s="1837">
        <v>38001</v>
      </c>
    </row>
    <row r="418" spans="7:7">
      <c r="G418" s="1837">
        <v>38002</v>
      </c>
    </row>
    <row r="419" spans="7:7">
      <c r="G419" s="1837">
        <v>38003</v>
      </c>
    </row>
    <row r="420" spans="7:7">
      <c r="G420" s="1837">
        <v>38004</v>
      </c>
    </row>
    <row r="421" spans="7:7">
      <c r="G421" s="1837">
        <v>38005</v>
      </c>
    </row>
    <row r="422" spans="7:7">
      <c r="G422" s="1837">
        <v>38006</v>
      </c>
    </row>
    <row r="423" spans="7:7">
      <c r="G423" s="1837">
        <v>38007</v>
      </c>
    </row>
    <row r="424" spans="7:7">
      <c r="G424" s="1837">
        <v>38008</v>
      </c>
    </row>
    <row r="425" spans="7:7">
      <c r="G425" s="1837">
        <v>38009</v>
      </c>
    </row>
    <row r="426" spans="7:7">
      <c r="G426" s="1837">
        <v>38010</v>
      </c>
    </row>
    <row r="427" spans="7:7">
      <c r="G427" s="1837">
        <v>38011</v>
      </c>
    </row>
    <row r="428" spans="7:7">
      <c r="G428" s="1837">
        <v>38012</v>
      </c>
    </row>
    <row r="429" spans="7:7">
      <c r="G429" s="1837">
        <v>38013</v>
      </c>
    </row>
    <row r="430" spans="7:7">
      <c r="G430" s="1837">
        <v>38014</v>
      </c>
    </row>
    <row r="431" spans="7:7">
      <c r="G431" s="1837">
        <v>38015</v>
      </c>
    </row>
    <row r="432" spans="7:7">
      <c r="G432" s="1837">
        <v>38016</v>
      </c>
    </row>
    <row r="433" spans="7:7">
      <c r="G433" s="1837">
        <v>38017</v>
      </c>
    </row>
    <row r="434" spans="7:7">
      <c r="G434" s="1837">
        <v>38018</v>
      </c>
    </row>
    <row r="435" spans="7:7">
      <c r="G435" s="1837">
        <v>38019</v>
      </c>
    </row>
    <row r="436" spans="7:7">
      <c r="G436" s="1837">
        <v>38020</v>
      </c>
    </row>
    <row r="437" spans="7:7">
      <c r="G437" s="1837">
        <v>38021</v>
      </c>
    </row>
    <row r="438" spans="7:7">
      <c r="G438" s="1837">
        <v>38022</v>
      </c>
    </row>
    <row r="439" spans="7:7">
      <c r="G439" s="1837">
        <v>38023</v>
      </c>
    </row>
    <row r="440" spans="7:7">
      <c r="G440" s="1837">
        <v>38024</v>
      </c>
    </row>
    <row r="441" spans="7:7">
      <c r="G441" s="1837">
        <v>38025</v>
      </c>
    </row>
    <row r="442" spans="7:7">
      <c r="G442" s="1837">
        <v>38026</v>
      </c>
    </row>
    <row r="443" spans="7:7">
      <c r="G443" s="1837">
        <v>38027</v>
      </c>
    </row>
    <row r="444" spans="7:7">
      <c r="G444" s="1837">
        <v>38028</v>
      </c>
    </row>
    <row r="445" spans="7:7">
      <c r="G445" s="1837">
        <v>38029</v>
      </c>
    </row>
    <row r="446" spans="7:7">
      <c r="G446" s="1837">
        <v>38030</v>
      </c>
    </row>
    <row r="447" spans="7:7">
      <c r="G447" s="1837">
        <v>38031</v>
      </c>
    </row>
    <row r="448" spans="7:7">
      <c r="G448" s="1837">
        <v>38032</v>
      </c>
    </row>
    <row r="449" spans="7:7">
      <c r="G449" s="1837">
        <v>38033</v>
      </c>
    </row>
    <row r="450" spans="7:7">
      <c r="G450" s="1837">
        <v>38034</v>
      </c>
    </row>
    <row r="451" spans="7:7">
      <c r="G451" s="1837">
        <v>38035</v>
      </c>
    </row>
    <row r="452" spans="7:7">
      <c r="G452" s="1837">
        <v>38036</v>
      </c>
    </row>
    <row r="453" spans="7:7">
      <c r="G453" s="1837">
        <v>38037</v>
      </c>
    </row>
    <row r="454" spans="7:7">
      <c r="G454" s="1837">
        <v>38038</v>
      </c>
    </row>
    <row r="455" spans="7:7">
      <c r="G455" s="1837">
        <v>38039</v>
      </c>
    </row>
    <row r="456" spans="7:7">
      <c r="G456" s="1837">
        <v>38040</v>
      </c>
    </row>
    <row r="457" spans="7:7">
      <c r="G457" s="1837">
        <v>38041</v>
      </c>
    </row>
    <row r="458" spans="7:7">
      <c r="G458" s="1837">
        <v>38042</v>
      </c>
    </row>
    <row r="459" spans="7:7">
      <c r="G459" s="1837">
        <v>38043</v>
      </c>
    </row>
    <row r="460" spans="7:7">
      <c r="G460" s="1837">
        <v>38044</v>
      </c>
    </row>
    <row r="461" spans="7:7">
      <c r="G461" s="1837">
        <v>38045</v>
      </c>
    </row>
    <row r="462" spans="7:7">
      <c r="G462" s="1837">
        <v>38046</v>
      </c>
    </row>
    <row r="463" spans="7:7">
      <c r="G463" s="1837">
        <v>38047</v>
      </c>
    </row>
    <row r="464" spans="7:7">
      <c r="G464" s="1837">
        <v>38048</v>
      </c>
    </row>
    <row r="465" spans="7:7">
      <c r="G465" s="1837">
        <v>38049</v>
      </c>
    </row>
    <row r="466" spans="7:7">
      <c r="G466" s="1837">
        <v>38050</v>
      </c>
    </row>
    <row r="467" spans="7:7">
      <c r="G467" s="1837">
        <v>38051</v>
      </c>
    </row>
    <row r="468" spans="7:7">
      <c r="G468" s="1837">
        <v>38052</v>
      </c>
    </row>
    <row r="469" spans="7:7">
      <c r="G469" s="1837">
        <v>38053</v>
      </c>
    </row>
    <row r="470" spans="7:7">
      <c r="G470" s="1837">
        <v>38054</v>
      </c>
    </row>
    <row r="471" spans="7:7">
      <c r="G471" s="1837">
        <v>38055</v>
      </c>
    </row>
    <row r="472" spans="7:7">
      <c r="G472" s="1837">
        <v>38056</v>
      </c>
    </row>
    <row r="473" spans="7:7">
      <c r="G473" s="1837">
        <v>38057</v>
      </c>
    </row>
    <row r="474" spans="7:7">
      <c r="G474" s="1837">
        <v>38058</v>
      </c>
    </row>
    <row r="475" spans="7:7">
      <c r="G475" s="1837">
        <v>38059</v>
      </c>
    </row>
    <row r="476" spans="7:7">
      <c r="G476" s="1837">
        <v>38060</v>
      </c>
    </row>
    <row r="477" spans="7:7">
      <c r="G477" s="1837">
        <v>38061</v>
      </c>
    </row>
    <row r="478" spans="7:7">
      <c r="G478" s="1837">
        <v>38062</v>
      </c>
    </row>
    <row r="479" spans="7:7">
      <c r="G479" s="1837">
        <v>38063</v>
      </c>
    </row>
    <row r="480" spans="7:7">
      <c r="G480" s="1837">
        <v>38064</v>
      </c>
    </row>
    <row r="481" spans="7:7">
      <c r="G481" s="1837">
        <v>38065</v>
      </c>
    </row>
    <row r="482" spans="7:7">
      <c r="G482" s="1837">
        <v>38066</v>
      </c>
    </row>
    <row r="483" spans="7:7">
      <c r="G483" s="1837">
        <v>38067</v>
      </c>
    </row>
    <row r="484" spans="7:7">
      <c r="G484" s="1837">
        <v>38068</v>
      </c>
    </row>
    <row r="485" spans="7:7">
      <c r="G485" s="1837">
        <v>38069</v>
      </c>
    </row>
    <row r="486" spans="7:7">
      <c r="G486" s="1837">
        <v>38070</v>
      </c>
    </row>
    <row r="487" spans="7:7">
      <c r="G487" s="1837">
        <v>38071</v>
      </c>
    </row>
    <row r="488" spans="7:7">
      <c r="G488" s="1837">
        <v>38072</v>
      </c>
    </row>
    <row r="489" spans="7:7">
      <c r="G489" s="1837">
        <v>38073</v>
      </c>
    </row>
    <row r="490" spans="7:7">
      <c r="G490" s="1837">
        <v>38074</v>
      </c>
    </row>
    <row r="491" spans="7:7">
      <c r="G491" s="1837">
        <v>38075</v>
      </c>
    </row>
    <row r="492" spans="7:7">
      <c r="G492" s="1837">
        <v>38076</v>
      </c>
    </row>
    <row r="493" spans="7:7">
      <c r="G493" s="1837">
        <v>38077</v>
      </c>
    </row>
    <row r="494" spans="7:7">
      <c r="G494" s="1837">
        <v>38078</v>
      </c>
    </row>
    <row r="495" spans="7:7">
      <c r="G495" s="1837">
        <v>38079</v>
      </c>
    </row>
    <row r="496" spans="7:7">
      <c r="G496" s="1837">
        <v>38080</v>
      </c>
    </row>
    <row r="497" spans="7:7">
      <c r="G497" s="1837">
        <v>38081</v>
      </c>
    </row>
    <row r="498" spans="7:7">
      <c r="G498" s="1837">
        <v>38082</v>
      </c>
    </row>
    <row r="499" spans="7:7">
      <c r="G499" s="1837">
        <v>38083</v>
      </c>
    </row>
    <row r="500" spans="7:7">
      <c r="G500" s="1837">
        <v>38084</v>
      </c>
    </row>
    <row r="501" spans="7:7">
      <c r="G501" s="1837">
        <v>38085</v>
      </c>
    </row>
    <row r="502" spans="7:7">
      <c r="G502" s="1837">
        <v>38086</v>
      </c>
    </row>
    <row r="503" spans="7:7">
      <c r="G503" s="1837">
        <v>38087</v>
      </c>
    </row>
    <row r="504" spans="7:7">
      <c r="G504" s="1837">
        <v>38088</v>
      </c>
    </row>
    <row r="505" spans="7:7">
      <c r="G505" s="1837">
        <v>38089</v>
      </c>
    </row>
    <row r="506" spans="7:7">
      <c r="G506" s="1837">
        <v>38090</v>
      </c>
    </row>
    <row r="507" spans="7:7">
      <c r="G507" s="1837">
        <v>38091</v>
      </c>
    </row>
    <row r="508" spans="7:7">
      <c r="G508" s="1837">
        <v>38092</v>
      </c>
    </row>
    <row r="509" spans="7:7">
      <c r="G509" s="1837">
        <v>38093</v>
      </c>
    </row>
    <row r="510" spans="7:7">
      <c r="G510" s="1837">
        <v>38094</v>
      </c>
    </row>
    <row r="511" spans="7:7">
      <c r="G511" s="1837">
        <v>38095</v>
      </c>
    </row>
    <row r="512" spans="7:7">
      <c r="G512" s="1837">
        <v>38096</v>
      </c>
    </row>
    <row r="513" spans="7:7">
      <c r="G513" s="1837">
        <v>38097</v>
      </c>
    </row>
    <row r="514" spans="7:7">
      <c r="G514" s="1837">
        <v>38098</v>
      </c>
    </row>
    <row r="515" spans="7:7">
      <c r="G515" s="1837">
        <v>38099</v>
      </c>
    </row>
    <row r="516" spans="7:7">
      <c r="G516" s="1837">
        <v>38100</v>
      </c>
    </row>
    <row r="517" spans="7:7">
      <c r="G517" s="1837">
        <v>38101</v>
      </c>
    </row>
    <row r="518" spans="7:7">
      <c r="G518" s="1837">
        <v>38102</v>
      </c>
    </row>
    <row r="519" spans="7:7">
      <c r="G519" s="1837">
        <v>38103</v>
      </c>
    </row>
    <row r="520" spans="7:7">
      <c r="G520" s="1837">
        <v>38104</v>
      </c>
    </row>
    <row r="521" spans="7:7">
      <c r="G521" s="1837">
        <v>38105</v>
      </c>
    </row>
    <row r="522" spans="7:7">
      <c r="G522" s="1837">
        <v>38106</v>
      </c>
    </row>
    <row r="523" spans="7:7">
      <c r="G523" s="1837">
        <v>38107</v>
      </c>
    </row>
    <row r="524" spans="7:7">
      <c r="G524" s="1837">
        <v>38108</v>
      </c>
    </row>
    <row r="525" spans="7:7">
      <c r="G525" s="1837">
        <v>38109</v>
      </c>
    </row>
    <row r="526" spans="7:7">
      <c r="G526" s="1837">
        <v>38110</v>
      </c>
    </row>
    <row r="527" spans="7:7">
      <c r="G527" s="1837">
        <v>38111</v>
      </c>
    </row>
    <row r="528" spans="7:7">
      <c r="G528" s="1837">
        <v>38112</v>
      </c>
    </row>
    <row r="529" spans="7:7">
      <c r="G529" s="1837">
        <v>38113</v>
      </c>
    </row>
    <row r="530" spans="7:7">
      <c r="G530" s="1837">
        <v>38114</v>
      </c>
    </row>
    <row r="531" spans="7:7">
      <c r="G531" s="1837">
        <v>38115</v>
      </c>
    </row>
    <row r="532" spans="7:7">
      <c r="G532" s="1837">
        <v>38116</v>
      </c>
    </row>
    <row r="533" spans="7:7">
      <c r="G533" s="1837">
        <v>38117</v>
      </c>
    </row>
    <row r="534" spans="7:7">
      <c r="G534" s="1837">
        <v>38118</v>
      </c>
    </row>
    <row r="535" spans="7:7">
      <c r="G535" s="1837">
        <v>38119</v>
      </c>
    </row>
    <row r="536" spans="7:7">
      <c r="G536" s="1837">
        <v>38120</v>
      </c>
    </row>
    <row r="537" spans="7:7">
      <c r="G537" s="1837">
        <v>38121</v>
      </c>
    </row>
    <row r="538" spans="7:7">
      <c r="G538" s="1837">
        <v>38122</v>
      </c>
    </row>
    <row r="539" spans="7:7">
      <c r="G539" s="1837">
        <v>38123</v>
      </c>
    </row>
    <row r="540" spans="7:7">
      <c r="G540" s="1837">
        <v>38124</v>
      </c>
    </row>
    <row r="541" spans="7:7">
      <c r="G541" s="1837">
        <v>38125</v>
      </c>
    </row>
    <row r="542" spans="7:7">
      <c r="G542" s="1837">
        <v>38126</v>
      </c>
    </row>
    <row r="543" spans="7:7">
      <c r="G543" s="1837">
        <v>38127</v>
      </c>
    </row>
    <row r="544" spans="7:7">
      <c r="G544" s="1837">
        <v>38128</v>
      </c>
    </row>
    <row r="545" spans="7:7">
      <c r="G545" s="1837">
        <v>38129</v>
      </c>
    </row>
    <row r="546" spans="7:7">
      <c r="G546" s="1837">
        <v>38130</v>
      </c>
    </row>
    <row r="547" spans="7:7">
      <c r="G547" s="1837">
        <v>38131</v>
      </c>
    </row>
    <row r="548" spans="7:7">
      <c r="G548" s="1837">
        <v>38132</v>
      </c>
    </row>
    <row r="549" spans="7:7">
      <c r="G549" s="1837">
        <v>38133</v>
      </c>
    </row>
    <row r="550" spans="7:7">
      <c r="G550" s="1837">
        <v>38134</v>
      </c>
    </row>
    <row r="551" spans="7:7">
      <c r="G551" s="1837">
        <v>38135</v>
      </c>
    </row>
    <row r="552" spans="7:7">
      <c r="G552" s="1837">
        <v>38136</v>
      </c>
    </row>
    <row r="553" spans="7:7">
      <c r="G553" s="1837">
        <v>38137</v>
      </c>
    </row>
    <row r="554" spans="7:7">
      <c r="G554" s="1837">
        <v>38138</v>
      </c>
    </row>
    <row r="555" spans="7:7">
      <c r="G555" s="1837">
        <v>38139</v>
      </c>
    </row>
    <row r="556" spans="7:7">
      <c r="G556" s="1837">
        <v>38140</v>
      </c>
    </row>
    <row r="557" spans="7:7">
      <c r="G557" s="1837">
        <v>38141</v>
      </c>
    </row>
    <row r="558" spans="7:7">
      <c r="G558" s="1837">
        <v>38142</v>
      </c>
    </row>
    <row r="559" spans="7:7">
      <c r="G559" s="1837">
        <v>38143</v>
      </c>
    </row>
    <row r="560" spans="7:7">
      <c r="G560" s="1837">
        <v>38144</v>
      </c>
    </row>
    <row r="561" spans="7:7">
      <c r="G561" s="1837">
        <v>38145</v>
      </c>
    </row>
    <row r="562" spans="7:7">
      <c r="G562" s="1837">
        <v>38146</v>
      </c>
    </row>
    <row r="563" spans="7:7">
      <c r="G563" s="1837">
        <v>38147</v>
      </c>
    </row>
    <row r="564" spans="7:7">
      <c r="G564" s="1837">
        <v>38148</v>
      </c>
    </row>
    <row r="565" spans="7:7">
      <c r="G565" s="1837">
        <v>38149</v>
      </c>
    </row>
    <row r="566" spans="7:7">
      <c r="G566" s="1837">
        <v>38150</v>
      </c>
    </row>
    <row r="567" spans="7:7">
      <c r="G567" s="1837">
        <v>38151</v>
      </c>
    </row>
    <row r="568" spans="7:7">
      <c r="G568" s="1837">
        <v>38152</v>
      </c>
    </row>
    <row r="569" spans="7:7">
      <c r="G569" s="1837">
        <v>38153</v>
      </c>
    </row>
    <row r="570" spans="7:7">
      <c r="G570" s="1837">
        <v>38154</v>
      </c>
    </row>
    <row r="571" spans="7:7">
      <c r="G571" s="1837">
        <v>38155</v>
      </c>
    </row>
    <row r="572" spans="7:7">
      <c r="G572" s="1837">
        <v>38156</v>
      </c>
    </row>
    <row r="573" spans="7:7">
      <c r="G573" s="1837">
        <v>38157</v>
      </c>
    </row>
    <row r="574" spans="7:7">
      <c r="G574" s="1837">
        <v>38158</v>
      </c>
    </row>
    <row r="575" spans="7:7">
      <c r="G575" s="1837">
        <v>38159</v>
      </c>
    </row>
    <row r="576" spans="7:7">
      <c r="G576" s="1837">
        <v>38160</v>
      </c>
    </row>
    <row r="577" spans="7:7">
      <c r="G577" s="1837">
        <v>38161</v>
      </c>
    </row>
    <row r="578" spans="7:7">
      <c r="G578" s="1837">
        <v>38162</v>
      </c>
    </row>
    <row r="579" spans="7:7">
      <c r="G579" s="1837">
        <v>38163</v>
      </c>
    </row>
    <row r="580" spans="7:7">
      <c r="G580" s="1837">
        <v>38164</v>
      </c>
    </row>
    <row r="581" spans="7:7">
      <c r="G581" s="1837">
        <v>38165</v>
      </c>
    </row>
    <row r="582" spans="7:7">
      <c r="G582" s="1837">
        <v>38166</v>
      </c>
    </row>
    <row r="583" spans="7:7">
      <c r="G583" s="1837">
        <v>38167</v>
      </c>
    </row>
    <row r="584" spans="7:7">
      <c r="G584" s="1837">
        <v>38168</v>
      </c>
    </row>
    <row r="585" spans="7:7">
      <c r="G585" s="1837">
        <v>38169</v>
      </c>
    </row>
    <row r="586" spans="7:7">
      <c r="G586" s="1837">
        <v>38170</v>
      </c>
    </row>
    <row r="587" spans="7:7">
      <c r="G587" s="1837">
        <v>38171</v>
      </c>
    </row>
    <row r="588" spans="7:7">
      <c r="G588" s="1837">
        <v>38172</v>
      </c>
    </row>
    <row r="589" spans="7:7">
      <c r="G589" s="1837">
        <v>38173</v>
      </c>
    </row>
    <row r="590" spans="7:7">
      <c r="G590" s="1837">
        <v>38174</v>
      </c>
    </row>
    <row r="591" spans="7:7">
      <c r="G591" s="1837">
        <v>38175</v>
      </c>
    </row>
    <row r="592" spans="7:7">
      <c r="G592" s="1837">
        <v>38176</v>
      </c>
    </row>
    <row r="593" spans="7:7">
      <c r="G593" s="1837">
        <v>38177</v>
      </c>
    </row>
    <row r="594" spans="7:7">
      <c r="G594" s="1837">
        <v>38178</v>
      </c>
    </row>
    <row r="595" spans="7:7">
      <c r="G595" s="1837">
        <v>38179</v>
      </c>
    </row>
    <row r="596" spans="7:7">
      <c r="G596" s="1837">
        <v>38180</v>
      </c>
    </row>
    <row r="597" spans="7:7">
      <c r="G597" s="1837">
        <v>38181</v>
      </c>
    </row>
    <row r="598" spans="7:7">
      <c r="G598" s="1837">
        <v>38182</v>
      </c>
    </row>
    <row r="599" spans="7:7">
      <c r="G599" s="1837">
        <v>38183</v>
      </c>
    </row>
    <row r="600" spans="7:7">
      <c r="G600" s="1837">
        <v>38184</v>
      </c>
    </row>
    <row r="601" spans="7:7">
      <c r="G601" s="1837">
        <v>38185</v>
      </c>
    </row>
    <row r="602" spans="7:7">
      <c r="G602" s="1837">
        <v>38186</v>
      </c>
    </row>
    <row r="603" spans="7:7">
      <c r="G603" s="1837">
        <v>38187</v>
      </c>
    </row>
    <row r="604" spans="7:7">
      <c r="G604" s="1837">
        <v>38188</v>
      </c>
    </row>
    <row r="605" spans="7:7">
      <c r="G605" s="1837">
        <v>38189</v>
      </c>
    </row>
    <row r="606" spans="7:7">
      <c r="G606" s="1837">
        <v>38190</v>
      </c>
    </row>
    <row r="607" spans="7:7">
      <c r="G607" s="1837">
        <v>38191</v>
      </c>
    </row>
    <row r="608" spans="7:7">
      <c r="G608" s="1837">
        <v>38192</v>
      </c>
    </row>
    <row r="609" spans="7:7">
      <c r="G609" s="1837">
        <v>38193</v>
      </c>
    </row>
    <row r="610" spans="7:7">
      <c r="G610" s="1837">
        <v>38194</v>
      </c>
    </row>
    <row r="611" spans="7:7">
      <c r="G611" s="1837">
        <v>38195</v>
      </c>
    </row>
    <row r="612" spans="7:7">
      <c r="G612" s="1837">
        <v>38196</v>
      </c>
    </row>
    <row r="613" spans="7:7">
      <c r="G613" s="1837">
        <v>38197</v>
      </c>
    </row>
    <row r="614" spans="7:7">
      <c r="G614" s="1837">
        <v>38198</v>
      </c>
    </row>
    <row r="615" spans="7:7">
      <c r="G615" s="1837">
        <v>38199</v>
      </c>
    </row>
    <row r="616" spans="7:7">
      <c r="G616" s="1837">
        <v>38200</v>
      </c>
    </row>
    <row r="617" spans="7:7">
      <c r="G617" s="1837">
        <v>38201</v>
      </c>
    </row>
    <row r="618" spans="7:7">
      <c r="G618" s="1837">
        <v>38202</v>
      </c>
    </row>
    <row r="619" spans="7:7">
      <c r="G619" s="1837">
        <v>38203</v>
      </c>
    </row>
    <row r="620" spans="7:7">
      <c r="G620" s="1837">
        <v>38204</v>
      </c>
    </row>
    <row r="621" spans="7:7">
      <c r="G621" s="1837">
        <v>38205</v>
      </c>
    </row>
    <row r="622" spans="7:7">
      <c r="G622" s="1837">
        <v>38206</v>
      </c>
    </row>
    <row r="623" spans="7:7">
      <c r="G623" s="1837">
        <v>38207</v>
      </c>
    </row>
    <row r="624" spans="7:7">
      <c r="G624" s="1837">
        <v>38208</v>
      </c>
    </row>
    <row r="625" spans="7:7">
      <c r="G625" s="1837">
        <v>38209</v>
      </c>
    </row>
    <row r="626" spans="7:7">
      <c r="G626" s="1837">
        <v>38210</v>
      </c>
    </row>
    <row r="627" spans="7:7">
      <c r="G627" s="1837">
        <v>38211</v>
      </c>
    </row>
    <row r="628" spans="7:7">
      <c r="G628" s="1837">
        <v>38212</v>
      </c>
    </row>
    <row r="629" spans="7:7">
      <c r="G629" s="1837">
        <v>38213</v>
      </c>
    </row>
    <row r="630" spans="7:7">
      <c r="G630" s="1837">
        <v>38214</v>
      </c>
    </row>
    <row r="631" spans="7:7">
      <c r="G631" s="1837">
        <v>38215</v>
      </c>
    </row>
    <row r="632" spans="7:7">
      <c r="G632" s="1837">
        <v>38216</v>
      </c>
    </row>
    <row r="633" spans="7:7">
      <c r="G633" s="1837">
        <v>38217</v>
      </c>
    </row>
    <row r="634" spans="7:7">
      <c r="G634" s="1837">
        <v>38218</v>
      </c>
    </row>
    <row r="635" spans="7:7">
      <c r="G635" s="1837">
        <v>38219</v>
      </c>
    </row>
    <row r="636" spans="7:7">
      <c r="G636" s="1837">
        <v>38220</v>
      </c>
    </row>
    <row r="637" spans="7:7">
      <c r="G637" s="1837">
        <v>38221</v>
      </c>
    </row>
    <row r="638" spans="7:7">
      <c r="G638" s="1837">
        <v>38222</v>
      </c>
    </row>
    <row r="639" spans="7:7">
      <c r="G639" s="1837">
        <v>38223</v>
      </c>
    </row>
    <row r="640" spans="7:7">
      <c r="G640" s="1837">
        <v>38224</v>
      </c>
    </row>
    <row r="641" spans="7:7">
      <c r="G641" s="1837">
        <v>38225</v>
      </c>
    </row>
    <row r="642" spans="7:7">
      <c r="G642" s="1837">
        <v>38226</v>
      </c>
    </row>
    <row r="643" spans="7:7">
      <c r="G643" s="1837">
        <v>38227</v>
      </c>
    </row>
    <row r="644" spans="7:7">
      <c r="G644" s="1837">
        <v>38228</v>
      </c>
    </row>
    <row r="645" spans="7:7">
      <c r="G645" s="1837">
        <v>38229</v>
      </c>
    </row>
    <row r="646" spans="7:7">
      <c r="G646" s="1837">
        <v>38230</v>
      </c>
    </row>
    <row r="647" spans="7:7">
      <c r="G647" s="1837">
        <v>38231</v>
      </c>
    </row>
    <row r="648" spans="7:7">
      <c r="G648" s="1837">
        <v>38232</v>
      </c>
    </row>
    <row r="649" spans="7:7">
      <c r="G649" s="1837">
        <v>38233</v>
      </c>
    </row>
    <row r="650" spans="7:7">
      <c r="G650" s="1837">
        <v>38234</v>
      </c>
    </row>
    <row r="651" spans="7:7">
      <c r="G651" s="1837">
        <v>38235</v>
      </c>
    </row>
    <row r="652" spans="7:7">
      <c r="G652" s="1837">
        <v>38236</v>
      </c>
    </row>
    <row r="653" spans="7:7">
      <c r="G653" s="1837">
        <v>38237</v>
      </c>
    </row>
    <row r="654" spans="7:7">
      <c r="G654" s="1837">
        <v>38238</v>
      </c>
    </row>
    <row r="655" spans="7:7">
      <c r="G655" s="1837">
        <v>38239</v>
      </c>
    </row>
    <row r="656" spans="7:7">
      <c r="G656" s="1837">
        <v>38240</v>
      </c>
    </row>
    <row r="657" spans="7:7">
      <c r="G657" s="1837">
        <v>38241</v>
      </c>
    </row>
    <row r="658" spans="7:7">
      <c r="G658" s="1837">
        <v>38242</v>
      </c>
    </row>
    <row r="659" spans="7:7">
      <c r="G659" s="1837">
        <v>38243</v>
      </c>
    </row>
    <row r="660" spans="7:7">
      <c r="G660" s="1837">
        <v>38244</v>
      </c>
    </row>
    <row r="661" spans="7:7">
      <c r="G661" s="1837">
        <v>38245</v>
      </c>
    </row>
    <row r="662" spans="7:7">
      <c r="G662" s="1837">
        <v>38246</v>
      </c>
    </row>
    <row r="663" spans="7:7">
      <c r="G663" s="1837">
        <v>38247</v>
      </c>
    </row>
    <row r="664" spans="7:7">
      <c r="G664" s="1837">
        <v>38248</v>
      </c>
    </row>
    <row r="665" spans="7:7">
      <c r="G665" s="1837">
        <v>38249</v>
      </c>
    </row>
    <row r="666" spans="7:7">
      <c r="G666" s="1837">
        <v>38250</v>
      </c>
    </row>
    <row r="667" spans="7:7">
      <c r="G667" s="1837">
        <v>38251</v>
      </c>
    </row>
    <row r="668" spans="7:7">
      <c r="G668" s="1837">
        <v>38252</v>
      </c>
    </row>
    <row r="669" spans="7:7">
      <c r="G669" s="1837">
        <v>38253</v>
      </c>
    </row>
    <row r="670" spans="7:7">
      <c r="G670" s="1837">
        <v>38254</v>
      </c>
    </row>
    <row r="671" spans="7:7">
      <c r="G671" s="1837">
        <v>38255</v>
      </c>
    </row>
    <row r="672" spans="7:7">
      <c r="G672" s="1837">
        <v>38256</v>
      </c>
    </row>
    <row r="673" spans="7:7">
      <c r="G673" s="1837">
        <v>38257</v>
      </c>
    </row>
    <row r="674" spans="7:7">
      <c r="G674" s="1837">
        <v>38258</v>
      </c>
    </row>
    <row r="675" spans="7:7">
      <c r="G675" s="1837">
        <v>38259</v>
      </c>
    </row>
    <row r="676" spans="7:7">
      <c r="G676" s="1837">
        <v>38260</v>
      </c>
    </row>
    <row r="677" spans="7:7">
      <c r="G677" s="1837">
        <v>38261</v>
      </c>
    </row>
    <row r="678" spans="7:7">
      <c r="G678" s="1837">
        <v>38262</v>
      </c>
    </row>
    <row r="679" spans="7:7">
      <c r="G679" s="1837">
        <v>38263</v>
      </c>
    </row>
    <row r="680" spans="7:7">
      <c r="G680" s="1837">
        <v>38264</v>
      </c>
    </row>
    <row r="681" spans="7:7">
      <c r="G681" s="1837">
        <v>38265</v>
      </c>
    </row>
    <row r="682" spans="7:7">
      <c r="G682" s="1837">
        <v>38266</v>
      </c>
    </row>
    <row r="683" spans="7:7">
      <c r="G683" s="1837">
        <v>38267</v>
      </c>
    </row>
    <row r="684" spans="7:7">
      <c r="G684" s="1837">
        <v>38268</v>
      </c>
    </row>
    <row r="685" spans="7:7">
      <c r="G685" s="1837">
        <v>38269</v>
      </c>
    </row>
    <row r="686" spans="7:7">
      <c r="G686" s="1837">
        <v>38270</v>
      </c>
    </row>
    <row r="687" spans="7:7">
      <c r="G687" s="1837">
        <v>38271</v>
      </c>
    </row>
    <row r="688" spans="7:7">
      <c r="G688" s="1837">
        <v>38272</v>
      </c>
    </row>
    <row r="689" spans="7:7">
      <c r="G689" s="1837">
        <v>38273</v>
      </c>
    </row>
    <row r="690" spans="7:7">
      <c r="G690" s="1837">
        <v>38274</v>
      </c>
    </row>
    <row r="691" spans="7:7">
      <c r="G691" s="1837">
        <v>38275</v>
      </c>
    </row>
    <row r="692" spans="7:7">
      <c r="G692" s="1837">
        <v>38276</v>
      </c>
    </row>
    <row r="693" spans="7:7">
      <c r="G693" s="1837">
        <v>38277</v>
      </c>
    </row>
    <row r="694" spans="7:7">
      <c r="G694" s="1837">
        <v>38278</v>
      </c>
    </row>
    <row r="695" spans="7:7">
      <c r="G695" s="1837">
        <v>38279</v>
      </c>
    </row>
    <row r="696" spans="7:7">
      <c r="G696" s="1837">
        <v>38280</v>
      </c>
    </row>
    <row r="697" spans="7:7">
      <c r="G697" s="1837">
        <v>38281</v>
      </c>
    </row>
    <row r="698" spans="7:7">
      <c r="G698" s="1837">
        <v>38282</v>
      </c>
    </row>
    <row r="699" spans="7:7">
      <c r="G699" s="1837">
        <v>38283</v>
      </c>
    </row>
    <row r="700" spans="7:7">
      <c r="G700" s="1837">
        <v>38284</v>
      </c>
    </row>
    <row r="701" spans="7:7">
      <c r="G701" s="1837">
        <v>38285</v>
      </c>
    </row>
    <row r="702" spans="7:7">
      <c r="G702" s="1837">
        <v>38286</v>
      </c>
    </row>
    <row r="703" spans="7:7">
      <c r="G703" s="1837">
        <v>38287</v>
      </c>
    </row>
    <row r="704" spans="7:7">
      <c r="G704" s="1837">
        <v>38288</v>
      </c>
    </row>
    <row r="705" spans="7:7">
      <c r="G705" s="1837">
        <v>38289</v>
      </c>
    </row>
    <row r="706" spans="7:7">
      <c r="G706" s="1837">
        <v>38290</v>
      </c>
    </row>
    <row r="707" spans="7:7">
      <c r="G707" s="1837">
        <v>38291</v>
      </c>
    </row>
    <row r="708" spans="7:7">
      <c r="G708" s="1837">
        <v>38292</v>
      </c>
    </row>
    <row r="709" spans="7:7">
      <c r="G709" s="1837">
        <v>38293</v>
      </c>
    </row>
    <row r="710" spans="7:7">
      <c r="G710" s="1837">
        <v>38294</v>
      </c>
    </row>
    <row r="711" spans="7:7">
      <c r="G711" s="1837">
        <v>38295</v>
      </c>
    </row>
    <row r="712" spans="7:7">
      <c r="G712" s="1837">
        <v>38296</v>
      </c>
    </row>
    <row r="713" spans="7:7">
      <c r="G713" s="1837">
        <v>38297</v>
      </c>
    </row>
    <row r="714" spans="7:7">
      <c r="G714" s="1837">
        <v>38298</v>
      </c>
    </row>
    <row r="715" spans="7:7">
      <c r="G715" s="1837">
        <v>38299</v>
      </c>
    </row>
    <row r="716" spans="7:7">
      <c r="G716" s="1837">
        <v>38300</v>
      </c>
    </row>
    <row r="717" spans="7:7">
      <c r="G717" s="1837">
        <v>38301</v>
      </c>
    </row>
    <row r="718" spans="7:7">
      <c r="G718" s="1837">
        <v>38302</v>
      </c>
    </row>
    <row r="719" spans="7:7">
      <c r="G719" s="1837">
        <v>38303</v>
      </c>
    </row>
    <row r="720" spans="7:7">
      <c r="G720" s="1837">
        <v>38304</v>
      </c>
    </row>
    <row r="721" spans="7:7">
      <c r="G721" s="1837">
        <v>38305</v>
      </c>
    </row>
    <row r="722" spans="7:7">
      <c r="G722" s="1837">
        <v>38306</v>
      </c>
    </row>
    <row r="723" spans="7:7">
      <c r="G723" s="1837">
        <v>38307</v>
      </c>
    </row>
    <row r="724" spans="7:7">
      <c r="G724" s="1837">
        <v>38308</v>
      </c>
    </row>
    <row r="725" spans="7:7">
      <c r="G725" s="1837">
        <v>38309</v>
      </c>
    </row>
    <row r="726" spans="7:7">
      <c r="G726" s="1837">
        <v>38310</v>
      </c>
    </row>
    <row r="727" spans="7:7">
      <c r="G727" s="1837">
        <v>38311</v>
      </c>
    </row>
    <row r="728" spans="7:7">
      <c r="G728" s="1837">
        <v>38312</v>
      </c>
    </row>
    <row r="729" spans="7:7">
      <c r="G729" s="1837">
        <v>38313</v>
      </c>
    </row>
    <row r="730" spans="7:7">
      <c r="G730" s="1837">
        <v>38314</v>
      </c>
    </row>
    <row r="731" spans="7:7">
      <c r="G731" s="1837">
        <v>38315</v>
      </c>
    </row>
    <row r="732" spans="7:7">
      <c r="G732" s="1837">
        <v>38316</v>
      </c>
    </row>
    <row r="733" spans="7:7">
      <c r="G733" s="1837">
        <v>38317</v>
      </c>
    </row>
    <row r="734" spans="7:7">
      <c r="G734" s="1837">
        <v>38318</v>
      </c>
    </row>
    <row r="735" spans="7:7">
      <c r="G735" s="1837">
        <v>38319</v>
      </c>
    </row>
    <row r="736" spans="7:7">
      <c r="G736" s="1837">
        <v>38320</v>
      </c>
    </row>
    <row r="737" spans="7:7">
      <c r="G737" s="1837">
        <v>38321</v>
      </c>
    </row>
    <row r="738" spans="7:7">
      <c r="G738" s="1837">
        <v>38322</v>
      </c>
    </row>
    <row r="739" spans="7:7">
      <c r="G739" s="1837">
        <v>38323</v>
      </c>
    </row>
    <row r="740" spans="7:7">
      <c r="G740" s="1837">
        <v>38324</v>
      </c>
    </row>
    <row r="741" spans="7:7">
      <c r="G741" s="1837">
        <v>38325</v>
      </c>
    </row>
    <row r="742" spans="7:7">
      <c r="G742" s="1837">
        <v>38326</v>
      </c>
    </row>
    <row r="743" spans="7:7">
      <c r="G743" s="1837">
        <v>38327</v>
      </c>
    </row>
    <row r="744" spans="7:7">
      <c r="G744" s="1837">
        <v>38328</v>
      </c>
    </row>
    <row r="745" spans="7:7">
      <c r="G745" s="1837">
        <v>38329</v>
      </c>
    </row>
    <row r="746" spans="7:7">
      <c r="G746" s="1837">
        <v>38330</v>
      </c>
    </row>
    <row r="747" spans="7:7">
      <c r="G747" s="1837">
        <v>38331</v>
      </c>
    </row>
    <row r="748" spans="7:7">
      <c r="G748" s="1837">
        <v>38332</v>
      </c>
    </row>
    <row r="749" spans="7:7">
      <c r="G749" s="1837">
        <v>38333</v>
      </c>
    </row>
    <row r="750" spans="7:7">
      <c r="G750" s="1837">
        <v>38334</v>
      </c>
    </row>
    <row r="751" spans="7:7">
      <c r="G751" s="1837">
        <v>38335</v>
      </c>
    </row>
    <row r="752" spans="7:7">
      <c r="G752" s="1837">
        <v>38336</v>
      </c>
    </row>
    <row r="753" spans="7:7">
      <c r="G753" s="1837">
        <v>38337</v>
      </c>
    </row>
    <row r="754" spans="7:7">
      <c r="G754" s="1837">
        <v>38338</v>
      </c>
    </row>
    <row r="755" spans="7:7">
      <c r="G755" s="1837">
        <v>38339</v>
      </c>
    </row>
    <row r="756" spans="7:7">
      <c r="G756" s="1837">
        <v>38340</v>
      </c>
    </row>
    <row r="757" spans="7:7">
      <c r="G757" s="1837">
        <v>38341</v>
      </c>
    </row>
    <row r="758" spans="7:7">
      <c r="G758" s="1837">
        <v>38342</v>
      </c>
    </row>
    <row r="759" spans="7:7">
      <c r="G759" s="1837">
        <v>38343</v>
      </c>
    </row>
    <row r="760" spans="7:7">
      <c r="G760" s="1837">
        <v>38344</v>
      </c>
    </row>
    <row r="761" spans="7:7">
      <c r="G761" s="1837">
        <v>38345</v>
      </c>
    </row>
    <row r="762" spans="7:7">
      <c r="G762" s="1837">
        <v>38346</v>
      </c>
    </row>
    <row r="763" spans="7:7">
      <c r="G763" s="1837">
        <v>38347</v>
      </c>
    </row>
    <row r="764" spans="7:7">
      <c r="G764" s="1837">
        <v>38348</v>
      </c>
    </row>
    <row r="765" spans="7:7">
      <c r="G765" s="1837">
        <v>38349</v>
      </c>
    </row>
    <row r="766" spans="7:7">
      <c r="G766" s="1837">
        <v>38350</v>
      </c>
    </row>
    <row r="767" spans="7:7">
      <c r="G767" s="1837">
        <v>38351</v>
      </c>
    </row>
    <row r="768" spans="7:7">
      <c r="G768" s="1837">
        <v>38352</v>
      </c>
    </row>
    <row r="769" spans="7:7">
      <c r="G769" s="1837">
        <v>38353</v>
      </c>
    </row>
    <row r="770" spans="7:7">
      <c r="G770" s="1837">
        <v>38354</v>
      </c>
    </row>
    <row r="771" spans="7:7">
      <c r="G771" s="1837">
        <v>38355</v>
      </c>
    </row>
    <row r="772" spans="7:7">
      <c r="G772" s="1837">
        <v>38356</v>
      </c>
    </row>
    <row r="773" spans="7:7">
      <c r="G773" s="1837">
        <v>38357</v>
      </c>
    </row>
    <row r="774" spans="7:7">
      <c r="G774" s="1837">
        <v>38358</v>
      </c>
    </row>
    <row r="775" spans="7:7">
      <c r="G775" s="1837">
        <v>38359</v>
      </c>
    </row>
    <row r="776" spans="7:7">
      <c r="G776" s="1837">
        <v>38360</v>
      </c>
    </row>
    <row r="777" spans="7:7">
      <c r="G777" s="1837">
        <v>38361</v>
      </c>
    </row>
    <row r="778" spans="7:7">
      <c r="G778" s="1837">
        <v>38362</v>
      </c>
    </row>
    <row r="779" spans="7:7">
      <c r="G779" s="1837">
        <v>38363</v>
      </c>
    </row>
    <row r="780" spans="7:7">
      <c r="G780" s="1837">
        <v>38364</v>
      </c>
    </row>
    <row r="781" spans="7:7">
      <c r="G781" s="1837">
        <v>38365</v>
      </c>
    </row>
    <row r="782" spans="7:7">
      <c r="G782" s="1837">
        <v>38366</v>
      </c>
    </row>
    <row r="783" spans="7:7">
      <c r="G783" s="1837">
        <v>38367</v>
      </c>
    </row>
    <row r="784" spans="7:7">
      <c r="G784" s="1837">
        <v>38368</v>
      </c>
    </row>
    <row r="785" spans="7:7">
      <c r="G785" s="1837">
        <v>38369</v>
      </c>
    </row>
    <row r="786" spans="7:7">
      <c r="G786" s="1837">
        <v>38370</v>
      </c>
    </row>
    <row r="787" spans="7:7">
      <c r="G787" s="1837">
        <v>38371</v>
      </c>
    </row>
    <row r="788" spans="7:7">
      <c r="G788" s="1837">
        <v>38372</v>
      </c>
    </row>
    <row r="789" spans="7:7">
      <c r="G789" s="1837">
        <v>38373</v>
      </c>
    </row>
    <row r="790" spans="7:7">
      <c r="G790" s="1837">
        <v>38374</v>
      </c>
    </row>
    <row r="791" spans="7:7">
      <c r="G791" s="1837">
        <v>38375</v>
      </c>
    </row>
    <row r="792" spans="7:7">
      <c r="G792" s="1837">
        <v>38376</v>
      </c>
    </row>
    <row r="793" spans="7:7">
      <c r="G793" s="1837">
        <v>38377</v>
      </c>
    </row>
    <row r="794" spans="7:7">
      <c r="G794" s="1837">
        <v>38378</v>
      </c>
    </row>
    <row r="795" spans="7:7">
      <c r="G795" s="1837">
        <v>38379</v>
      </c>
    </row>
    <row r="796" spans="7:7">
      <c r="G796" s="1837">
        <v>38380</v>
      </c>
    </row>
    <row r="797" spans="7:7">
      <c r="G797" s="1837">
        <v>38381</v>
      </c>
    </row>
    <row r="798" spans="7:7">
      <c r="G798" s="1837">
        <v>38382</v>
      </c>
    </row>
    <row r="799" spans="7:7">
      <c r="G799" s="1837">
        <v>38383</v>
      </c>
    </row>
    <row r="800" spans="7:7">
      <c r="G800" s="1837">
        <v>38384</v>
      </c>
    </row>
    <row r="801" spans="7:7">
      <c r="G801" s="1837">
        <v>38385</v>
      </c>
    </row>
    <row r="802" spans="7:7">
      <c r="G802" s="1837">
        <v>38386</v>
      </c>
    </row>
    <row r="803" spans="7:7">
      <c r="G803" s="1837">
        <v>38387</v>
      </c>
    </row>
    <row r="804" spans="7:7">
      <c r="G804" s="1837">
        <v>38388</v>
      </c>
    </row>
    <row r="805" spans="7:7">
      <c r="G805" s="1837">
        <v>38389</v>
      </c>
    </row>
    <row r="806" spans="7:7">
      <c r="G806" s="1837">
        <v>38390</v>
      </c>
    </row>
    <row r="807" spans="7:7">
      <c r="G807" s="1837">
        <v>38391</v>
      </c>
    </row>
    <row r="808" spans="7:7">
      <c r="G808" s="1837">
        <v>38392</v>
      </c>
    </row>
    <row r="809" spans="7:7">
      <c r="G809" s="1837">
        <v>38393</v>
      </c>
    </row>
    <row r="810" spans="7:7">
      <c r="G810" s="1837">
        <v>38394</v>
      </c>
    </row>
    <row r="811" spans="7:7">
      <c r="G811" s="1837">
        <v>38395</v>
      </c>
    </row>
    <row r="812" spans="7:7">
      <c r="G812" s="1837">
        <v>38396</v>
      </c>
    </row>
    <row r="813" spans="7:7">
      <c r="G813" s="1837">
        <v>38397</v>
      </c>
    </row>
    <row r="814" spans="7:7">
      <c r="G814" s="1837">
        <v>38398</v>
      </c>
    </row>
    <row r="815" spans="7:7">
      <c r="G815" s="1837">
        <v>38399</v>
      </c>
    </row>
    <row r="816" spans="7:7">
      <c r="G816" s="1837">
        <v>38400</v>
      </c>
    </row>
    <row r="817" spans="7:7">
      <c r="G817" s="1837">
        <v>38401</v>
      </c>
    </row>
    <row r="818" spans="7:7">
      <c r="G818" s="1837">
        <v>38402</v>
      </c>
    </row>
    <row r="819" spans="7:7">
      <c r="G819" s="1837">
        <v>38403</v>
      </c>
    </row>
    <row r="820" spans="7:7">
      <c r="G820" s="1837">
        <v>38404</v>
      </c>
    </row>
    <row r="821" spans="7:7">
      <c r="G821" s="1837">
        <v>38405</v>
      </c>
    </row>
    <row r="822" spans="7:7">
      <c r="G822" s="1837">
        <v>38406</v>
      </c>
    </row>
    <row r="823" spans="7:7">
      <c r="G823" s="1837">
        <v>38407</v>
      </c>
    </row>
    <row r="824" spans="7:7">
      <c r="G824" s="1837">
        <v>38408</v>
      </c>
    </row>
    <row r="825" spans="7:7">
      <c r="G825" s="1837">
        <v>38409</v>
      </c>
    </row>
    <row r="826" spans="7:7">
      <c r="G826" s="1837">
        <v>38410</v>
      </c>
    </row>
    <row r="827" spans="7:7">
      <c r="G827" s="1837">
        <v>38411</v>
      </c>
    </row>
    <row r="828" spans="7:7">
      <c r="G828" s="1837">
        <v>38412</v>
      </c>
    </row>
    <row r="829" spans="7:7">
      <c r="G829" s="1837">
        <v>38413</v>
      </c>
    </row>
    <row r="830" spans="7:7">
      <c r="G830" s="1837">
        <v>38414</v>
      </c>
    </row>
    <row r="831" spans="7:7">
      <c r="G831" s="1837">
        <v>38415</v>
      </c>
    </row>
    <row r="832" spans="7:7">
      <c r="G832" s="1837">
        <v>38416</v>
      </c>
    </row>
    <row r="833" spans="7:7">
      <c r="G833" s="1837">
        <v>38417</v>
      </c>
    </row>
    <row r="834" spans="7:7">
      <c r="G834" s="1837">
        <v>38418</v>
      </c>
    </row>
    <row r="835" spans="7:7">
      <c r="G835" s="1837">
        <v>38419</v>
      </c>
    </row>
    <row r="836" spans="7:7">
      <c r="G836" s="1837">
        <v>38420</v>
      </c>
    </row>
    <row r="837" spans="7:7">
      <c r="G837" s="1837">
        <v>38421</v>
      </c>
    </row>
    <row r="838" spans="7:7">
      <c r="G838" s="1837">
        <v>38422</v>
      </c>
    </row>
    <row r="839" spans="7:7">
      <c r="G839" s="1837">
        <v>38423</v>
      </c>
    </row>
    <row r="840" spans="7:7">
      <c r="G840" s="1837">
        <v>38424</v>
      </c>
    </row>
    <row r="841" spans="7:7">
      <c r="G841" s="1837">
        <v>38425</v>
      </c>
    </row>
    <row r="842" spans="7:7">
      <c r="G842" s="1837">
        <v>38426</v>
      </c>
    </row>
    <row r="843" spans="7:7">
      <c r="G843" s="1837">
        <v>38427</v>
      </c>
    </row>
    <row r="844" spans="7:7">
      <c r="G844" s="1837">
        <v>38428</v>
      </c>
    </row>
    <row r="845" spans="7:7">
      <c r="G845" s="1837">
        <v>38429</v>
      </c>
    </row>
    <row r="846" spans="7:7">
      <c r="G846" s="1837">
        <v>38430</v>
      </c>
    </row>
    <row r="847" spans="7:7">
      <c r="G847" s="1837">
        <v>38431</v>
      </c>
    </row>
    <row r="848" spans="7:7">
      <c r="G848" s="1837">
        <v>38432</v>
      </c>
    </row>
    <row r="849" spans="7:7">
      <c r="G849" s="1837">
        <v>38433</v>
      </c>
    </row>
    <row r="850" spans="7:7">
      <c r="G850" s="1837">
        <v>38434</v>
      </c>
    </row>
    <row r="851" spans="7:7">
      <c r="G851" s="1837">
        <v>38435</v>
      </c>
    </row>
    <row r="852" spans="7:7">
      <c r="G852" s="1837">
        <v>38436</v>
      </c>
    </row>
    <row r="853" spans="7:7">
      <c r="G853" s="1837">
        <v>38437</v>
      </c>
    </row>
    <row r="854" spans="7:7">
      <c r="G854" s="1837">
        <v>38438</v>
      </c>
    </row>
    <row r="855" spans="7:7">
      <c r="G855" s="1837">
        <v>38439</v>
      </c>
    </row>
    <row r="856" spans="7:7">
      <c r="G856" s="1837">
        <v>38440</v>
      </c>
    </row>
    <row r="857" spans="7:7">
      <c r="G857" s="1837">
        <v>38441</v>
      </c>
    </row>
    <row r="858" spans="7:7">
      <c r="G858" s="1837">
        <v>38442</v>
      </c>
    </row>
    <row r="859" spans="7:7">
      <c r="G859" s="1837">
        <v>38443</v>
      </c>
    </row>
    <row r="860" spans="7:7">
      <c r="G860" s="1837">
        <v>38444</v>
      </c>
    </row>
    <row r="861" spans="7:7">
      <c r="G861" s="1837">
        <v>38445</v>
      </c>
    </row>
    <row r="862" spans="7:7">
      <c r="G862" s="1837">
        <v>38446</v>
      </c>
    </row>
    <row r="863" spans="7:7">
      <c r="G863" s="1837">
        <v>38447</v>
      </c>
    </row>
    <row r="864" spans="7:7">
      <c r="G864" s="1837">
        <v>38448</v>
      </c>
    </row>
    <row r="865" spans="7:7">
      <c r="G865" s="1837">
        <v>38449</v>
      </c>
    </row>
    <row r="866" spans="7:7">
      <c r="G866" s="1837">
        <v>38450</v>
      </c>
    </row>
    <row r="867" spans="7:7">
      <c r="G867" s="1837">
        <v>38451</v>
      </c>
    </row>
    <row r="868" spans="7:7">
      <c r="G868" s="1837">
        <v>38452</v>
      </c>
    </row>
    <row r="869" spans="7:7">
      <c r="G869" s="1837">
        <v>38453</v>
      </c>
    </row>
    <row r="870" spans="7:7">
      <c r="G870" s="1837">
        <v>38454</v>
      </c>
    </row>
    <row r="871" spans="7:7">
      <c r="G871" s="1837">
        <v>38455</v>
      </c>
    </row>
    <row r="872" spans="7:7">
      <c r="G872" s="1837">
        <v>38456</v>
      </c>
    </row>
    <row r="873" spans="7:7">
      <c r="G873" s="1837">
        <v>38457</v>
      </c>
    </row>
    <row r="874" spans="7:7">
      <c r="G874" s="1837">
        <v>38458</v>
      </c>
    </row>
    <row r="875" spans="7:7">
      <c r="G875" s="1837">
        <v>38459</v>
      </c>
    </row>
    <row r="876" spans="7:7">
      <c r="G876" s="1837">
        <v>38460</v>
      </c>
    </row>
    <row r="877" spans="7:7">
      <c r="G877" s="1837">
        <v>38461</v>
      </c>
    </row>
    <row r="878" spans="7:7">
      <c r="G878" s="1837">
        <v>38462</v>
      </c>
    </row>
    <row r="879" spans="7:7">
      <c r="G879" s="1837">
        <v>38463</v>
      </c>
    </row>
    <row r="880" spans="7:7">
      <c r="G880" s="1837">
        <v>38464</v>
      </c>
    </row>
    <row r="881" spans="7:7">
      <c r="G881" s="1837">
        <v>38465</v>
      </c>
    </row>
    <row r="882" spans="7:7">
      <c r="G882" s="1837">
        <v>38466</v>
      </c>
    </row>
    <row r="883" spans="7:7">
      <c r="G883" s="1837">
        <v>38467</v>
      </c>
    </row>
    <row r="884" spans="7:7">
      <c r="G884" s="1837">
        <v>38468</v>
      </c>
    </row>
    <row r="885" spans="7:7">
      <c r="G885" s="1837">
        <v>38469</v>
      </c>
    </row>
    <row r="886" spans="7:7">
      <c r="G886" s="1837">
        <v>38470</v>
      </c>
    </row>
    <row r="887" spans="7:7">
      <c r="G887" s="1837">
        <v>38471</v>
      </c>
    </row>
    <row r="888" spans="7:7">
      <c r="G888" s="1837">
        <v>38472</v>
      </c>
    </row>
    <row r="889" spans="7:7">
      <c r="G889" s="1837">
        <v>38473</v>
      </c>
    </row>
    <row r="890" spans="7:7">
      <c r="G890" s="1837">
        <v>38474</v>
      </c>
    </row>
    <row r="891" spans="7:7">
      <c r="G891" s="1837">
        <v>38475</v>
      </c>
    </row>
    <row r="892" spans="7:7">
      <c r="G892" s="1837">
        <v>38476</v>
      </c>
    </row>
    <row r="893" spans="7:7">
      <c r="G893" s="1837">
        <v>38477</v>
      </c>
    </row>
    <row r="894" spans="7:7">
      <c r="G894" s="1837">
        <v>38478</v>
      </c>
    </row>
    <row r="895" spans="7:7">
      <c r="G895" s="1837">
        <v>38479</v>
      </c>
    </row>
    <row r="896" spans="7:7">
      <c r="G896" s="1837">
        <v>38480</v>
      </c>
    </row>
    <row r="897" spans="7:7">
      <c r="G897" s="1837">
        <v>38481</v>
      </c>
    </row>
    <row r="898" spans="7:7">
      <c r="G898" s="1837">
        <v>38482</v>
      </c>
    </row>
    <row r="899" spans="7:7">
      <c r="G899" s="1837">
        <v>38483</v>
      </c>
    </row>
    <row r="900" spans="7:7">
      <c r="G900" s="1837">
        <v>38484</v>
      </c>
    </row>
    <row r="901" spans="7:7">
      <c r="G901" s="1837">
        <v>38485</v>
      </c>
    </row>
    <row r="902" spans="7:7">
      <c r="G902" s="1837">
        <v>38486</v>
      </c>
    </row>
    <row r="903" spans="7:7">
      <c r="G903" s="1837">
        <v>38487</v>
      </c>
    </row>
    <row r="904" spans="7:7">
      <c r="G904" s="1837">
        <v>38488</v>
      </c>
    </row>
    <row r="905" spans="7:7">
      <c r="G905" s="1837">
        <v>38489</v>
      </c>
    </row>
    <row r="906" spans="7:7">
      <c r="G906" s="1837">
        <v>38490</v>
      </c>
    </row>
    <row r="907" spans="7:7">
      <c r="G907" s="1837">
        <v>38491</v>
      </c>
    </row>
    <row r="908" spans="7:7">
      <c r="G908" s="1837">
        <v>38492</v>
      </c>
    </row>
    <row r="909" spans="7:7">
      <c r="G909" s="1837">
        <v>38493</v>
      </c>
    </row>
    <row r="910" spans="7:7">
      <c r="G910" s="1837">
        <v>38494</v>
      </c>
    </row>
    <row r="911" spans="7:7">
      <c r="G911" s="1837">
        <v>38495</v>
      </c>
    </row>
    <row r="912" spans="7:7">
      <c r="G912" s="1837">
        <v>38496</v>
      </c>
    </row>
    <row r="913" spans="7:7">
      <c r="G913" s="1837">
        <v>38497</v>
      </c>
    </row>
    <row r="914" spans="7:7">
      <c r="G914" s="1837">
        <v>38498</v>
      </c>
    </row>
    <row r="915" spans="7:7">
      <c r="G915" s="1837">
        <v>38499</v>
      </c>
    </row>
    <row r="916" spans="7:7">
      <c r="G916" s="1837">
        <v>38500</v>
      </c>
    </row>
    <row r="917" spans="7:7">
      <c r="G917" s="1837">
        <v>38501</v>
      </c>
    </row>
    <row r="918" spans="7:7">
      <c r="G918" s="1837">
        <v>38502</v>
      </c>
    </row>
    <row r="919" spans="7:7">
      <c r="G919" s="1837">
        <v>38503</v>
      </c>
    </row>
    <row r="920" spans="7:7">
      <c r="G920" s="1837">
        <v>38504</v>
      </c>
    </row>
    <row r="921" spans="7:7">
      <c r="G921" s="1837">
        <v>38505</v>
      </c>
    </row>
    <row r="922" spans="7:7">
      <c r="G922" s="1837">
        <v>38506</v>
      </c>
    </row>
    <row r="923" spans="7:7">
      <c r="G923" s="1837">
        <v>38507</v>
      </c>
    </row>
    <row r="924" spans="7:7">
      <c r="G924" s="1837">
        <v>38508</v>
      </c>
    </row>
    <row r="925" spans="7:7">
      <c r="G925" s="1837">
        <v>38509</v>
      </c>
    </row>
    <row r="926" spans="7:7">
      <c r="G926" s="1837">
        <v>38510</v>
      </c>
    </row>
    <row r="927" spans="7:7">
      <c r="G927" s="1837">
        <v>38511</v>
      </c>
    </row>
    <row r="928" spans="7:7">
      <c r="G928" s="1837">
        <v>38512</v>
      </c>
    </row>
    <row r="929" spans="7:7">
      <c r="G929" s="1837">
        <v>38513</v>
      </c>
    </row>
    <row r="930" spans="7:7">
      <c r="G930" s="1837">
        <v>38514</v>
      </c>
    </row>
    <row r="931" spans="7:7">
      <c r="G931" s="1837">
        <v>38515</v>
      </c>
    </row>
    <row r="932" spans="7:7">
      <c r="G932" s="1837">
        <v>38516</v>
      </c>
    </row>
    <row r="933" spans="7:7">
      <c r="G933" s="1837">
        <v>38517</v>
      </c>
    </row>
    <row r="934" spans="7:7">
      <c r="G934" s="1837">
        <v>38518</v>
      </c>
    </row>
    <row r="935" spans="7:7">
      <c r="G935" s="1837">
        <v>38519</v>
      </c>
    </row>
    <row r="936" spans="7:7">
      <c r="G936" s="1837">
        <v>38520</v>
      </c>
    </row>
    <row r="937" spans="7:7">
      <c r="G937" s="1837">
        <v>38521</v>
      </c>
    </row>
    <row r="938" spans="7:7">
      <c r="G938" s="1837">
        <v>38522</v>
      </c>
    </row>
    <row r="939" spans="7:7">
      <c r="G939" s="1837">
        <v>38523</v>
      </c>
    </row>
    <row r="940" spans="7:7">
      <c r="G940" s="1837">
        <v>38524</v>
      </c>
    </row>
    <row r="941" spans="7:7">
      <c r="G941" s="1837">
        <v>38525</v>
      </c>
    </row>
    <row r="942" spans="7:7">
      <c r="G942" s="1837">
        <v>38526</v>
      </c>
    </row>
    <row r="943" spans="7:7">
      <c r="G943" s="1837">
        <v>38527</v>
      </c>
    </row>
    <row r="944" spans="7:7">
      <c r="G944" s="1837">
        <v>38528</v>
      </c>
    </row>
    <row r="945" spans="7:7">
      <c r="G945" s="1837">
        <v>38529</v>
      </c>
    </row>
    <row r="946" spans="7:7">
      <c r="G946" s="1837">
        <v>38530</v>
      </c>
    </row>
    <row r="947" spans="7:7">
      <c r="G947" s="1837">
        <v>38531</v>
      </c>
    </row>
    <row r="948" spans="7:7">
      <c r="G948" s="1837">
        <v>38532</v>
      </c>
    </row>
    <row r="949" spans="7:7">
      <c r="G949" s="1837">
        <v>38533</v>
      </c>
    </row>
    <row r="950" spans="7:7">
      <c r="G950" s="1837">
        <v>38534</v>
      </c>
    </row>
    <row r="951" spans="7:7">
      <c r="G951" s="1837">
        <v>38535</v>
      </c>
    </row>
    <row r="952" spans="7:7">
      <c r="G952" s="1837">
        <v>38536</v>
      </c>
    </row>
    <row r="953" spans="7:7">
      <c r="G953" s="1837">
        <v>38537</v>
      </c>
    </row>
    <row r="954" spans="7:7">
      <c r="G954" s="1837">
        <v>38538</v>
      </c>
    </row>
    <row r="955" spans="7:7">
      <c r="G955" s="1837">
        <v>38539</v>
      </c>
    </row>
    <row r="956" spans="7:7">
      <c r="G956" s="1837">
        <v>38540</v>
      </c>
    </row>
    <row r="957" spans="7:7">
      <c r="G957" s="1837">
        <v>38541</v>
      </c>
    </row>
    <row r="958" spans="7:7">
      <c r="G958" s="1837">
        <v>38542</v>
      </c>
    </row>
    <row r="959" spans="7:7">
      <c r="G959" s="1837">
        <v>38543</v>
      </c>
    </row>
    <row r="960" spans="7:7">
      <c r="G960" s="1837">
        <v>38544</v>
      </c>
    </row>
    <row r="961" spans="7:7">
      <c r="G961" s="1837">
        <v>38545</v>
      </c>
    </row>
    <row r="962" spans="7:7">
      <c r="G962" s="1837">
        <v>38546</v>
      </c>
    </row>
    <row r="963" spans="7:7">
      <c r="G963" s="1837">
        <v>38547</v>
      </c>
    </row>
    <row r="964" spans="7:7">
      <c r="G964" s="1837">
        <v>38548</v>
      </c>
    </row>
    <row r="965" spans="7:7">
      <c r="G965" s="1837">
        <v>38549</v>
      </c>
    </row>
    <row r="966" spans="7:7">
      <c r="G966" s="1837">
        <v>38550</v>
      </c>
    </row>
    <row r="967" spans="7:7">
      <c r="G967" s="1837">
        <v>38551</v>
      </c>
    </row>
    <row r="968" spans="7:7">
      <c r="G968" s="1837">
        <v>38552</v>
      </c>
    </row>
    <row r="969" spans="7:7">
      <c r="G969" s="1837">
        <v>38553</v>
      </c>
    </row>
    <row r="970" spans="7:7">
      <c r="G970" s="1837">
        <v>38554</v>
      </c>
    </row>
    <row r="971" spans="7:7">
      <c r="G971" s="1837">
        <v>38555</v>
      </c>
    </row>
    <row r="972" spans="7:7">
      <c r="G972" s="1837">
        <v>38556</v>
      </c>
    </row>
    <row r="973" spans="7:7">
      <c r="G973" s="1837">
        <v>38557</v>
      </c>
    </row>
    <row r="974" spans="7:7">
      <c r="G974" s="1837">
        <v>38558</v>
      </c>
    </row>
    <row r="975" spans="7:7">
      <c r="G975" s="1837">
        <v>38559</v>
      </c>
    </row>
    <row r="976" spans="7:7">
      <c r="G976" s="1837">
        <v>38560</v>
      </c>
    </row>
    <row r="977" spans="7:7">
      <c r="G977" s="1837">
        <v>38561</v>
      </c>
    </row>
    <row r="978" spans="7:7">
      <c r="G978" s="1837">
        <v>38562</v>
      </c>
    </row>
    <row r="979" spans="7:7">
      <c r="G979" s="1837">
        <v>38563</v>
      </c>
    </row>
    <row r="980" spans="7:7">
      <c r="G980" s="1837">
        <v>38564</v>
      </c>
    </row>
    <row r="981" spans="7:7">
      <c r="G981" s="1837">
        <v>38565</v>
      </c>
    </row>
    <row r="982" spans="7:7">
      <c r="G982" s="1837">
        <v>38566</v>
      </c>
    </row>
    <row r="983" spans="7:7">
      <c r="G983" s="1837">
        <v>38567</v>
      </c>
    </row>
    <row r="984" spans="7:7">
      <c r="G984" s="1837">
        <v>38568</v>
      </c>
    </row>
    <row r="985" spans="7:7">
      <c r="G985" s="1837">
        <v>38569</v>
      </c>
    </row>
    <row r="986" spans="7:7">
      <c r="G986" s="1837">
        <v>38570</v>
      </c>
    </row>
    <row r="987" spans="7:7">
      <c r="G987" s="1837">
        <v>38571</v>
      </c>
    </row>
    <row r="988" spans="7:7">
      <c r="G988" s="1837">
        <v>38572</v>
      </c>
    </row>
    <row r="989" spans="7:7">
      <c r="G989" s="1837">
        <v>38573</v>
      </c>
    </row>
    <row r="990" spans="7:7">
      <c r="G990" s="1837">
        <v>38574</v>
      </c>
    </row>
    <row r="991" spans="7:7">
      <c r="G991" s="1837">
        <v>38575</v>
      </c>
    </row>
    <row r="992" spans="7:7">
      <c r="G992" s="1837">
        <v>38576</v>
      </c>
    </row>
    <row r="993" spans="7:7">
      <c r="G993" s="1837">
        <v>38577</v>
      </c>
    </row>
    <row r="994" spans="7:7">
      <c r="G994" s="1837">
        <v>38578</v>
      </c>
    </row>
    <row r="995" spans="7:7">
      <c r="G995" s="1837">
        <v>38579</v>
      </c>
    </row>
    <row r="996" spans="7:7">
      <c r="G996" s="1837">
        <v>38580</v>
      </c>
    </row>
    <row r="997" spans="7:7">
      <c r="G997" s="1837">
        <v>38581</v>
      </c>
    </row>
    <row r="998" spans="7:7">
      <c r="G998" s="1837">
        <v>38582</v>
      </c>
    </row>
    <row r="999" spans="7:7">
      <c r="G999" s="1837">
        <v>38583</v>
      </c>
    </row>
    <row r="1000" spans="7:7">
      <c r="G1000" s="1837">
        <v>38584</v>
      </c>
    </row>
    <row r="1001" spans="7:7">
      <c r="G1001" s="1837">
        <v>38585</v>
      </c>
    </row>
    <row r="1002" spans="7:7">
      <c r="G1002" s="1837">
        <v>38586</v>
      </c>
    </row>
    <row r="1003" spans="7:7">
      <c r="G1003" s="1837">
        <v>38587</v>
      </c>
    </row>
    <row r="1004" spans="7:7">
      <c r="G1004" s="1837">
        <v>38588</v>
      </c>
    </row>
    <row r="1005" spans="7:7">
      <c r="G1005" s="1837">
        <v>38589</v>
      </c>
    </row>
    <row r="1006" spans="7:7">
      <c r="G1006" s="1837">
        <v>38590</v>
      </c>
    </row>
    <row r="1007" spans="7:7">
      <c r="G1007" s="1837">
        <v>38591</v>
      </c>
    </row>
    <row r="1008" spans="7:7">
      <c r="G1008" s="1837">
        <v>38592</v>
      </c>
    </row>
    <row r="1009" spans="7:7">
      <c r="G1009" s="1837">
        <v>38593</v>
      </c>
    </row>
    <row r="1010" spans="7:7">
      <c r="G1010" s="1837">
        <v>38594</v>
      </c>
    </row>
    <row r="1011" spans="7:7">
      <c r="G1011" s="1837">
        <v>38595</v>
      </c>
    </row>
    <row r="1012" spans="7:7">
      <c r="G1012" s="1837">
        <v>38596</v>
      </c>
    </row>
    <row r="1013" spans="7:7">
      <c r="G1013" s="1837">
        <v>38597</v>
      </c>
    </row>
    <row r="1014" spans="7:7">
      <c r="G1014" s="1837">
        <v>38598</v>
      </c>
    </row>
    <row r="1015" spans="7:7">
      <c r="G1015" s="1837">
        <v>38599</v>
      </c>
    </row>
    <row r="1016" spans="7:7">
      <c r="G1016" s="1837">
        <v>38600</v>
      </c>
    </row>
    <row r="1017" spans="7:7">
      <c r="G1017" s="1837">
        <v>38601</v>
      </c>
    </row>
    <row r="1018" spans="7:7">
      <c r="G1018" s="1837">
        <v>38602</v>
      </c>
    </row>
    <row r="1019" spans="7:7">
      <c r="G1019" s="1837">
        <v>38603</v>
      </c>
    </row>
    <row r="1020" spans="7:7">
      <c r="G1020" s="1837">
        <v>38604</v>
      </c>
    </row>
    <row r="1021" spans="7:7">
      <c r="G1021" s="1837">
        <v>38605</v>
      </c>
    </row>
    <row r="1022" spans="7:7">
      <c r="G1022" s="1837">
        <v>38606</v>
      </c>
    </row>
    <row r="1023" spans="7:7">
      <c r="G1023" s="1837">
        <v>38607</v>
      </c>
    </row>
    <row r="1024" spans="7:7">
      <c r="G1024" s="1837">
        <v>38608</v>
      </c>
    </row>
    <row r="1025" spans="7:7">
      <c r="G1025" s="1837">
        <v>38609</v>
      </c>
    </row>
    <row r="1026" spans="7:7">
      <c r="G1026" s="1837">
        <v>38610</v>
      </c>
    </row>
    <row r="1027" spans="7:7">
      <c r="G1027" s="1837">
        <v>38611</v>
      </c>
    </row>
    <row r="1028" spans="7:7">
      <c r="G1028" s="1837">
        <v>38612</v>
      </c>
    </row>
    <row r="1029" spans="7:7">
      <c r="G1029" s="1837">
        <v>38613</v>
      </c>
    </row>
    <row r="1030" spans="7:7">
      <c r="G1030" s="1837">
        <v>38614</v>
      </c>
    </row>
    <row r="1031" spans="7:7">
      <c r="G1031" s="1837">
        <v>38615</v>
      </c>
    </row>
    <row r="1032" spans="7:7">
      <c r="G1032" s="1837">
        <v>38616</v>
      </c>
    </row>
    <row r="1033" spans="7:7">
      <c r="G1033" s="1837">
        <v>38617</v>
      </c>
    </row>
    <row r="1034" spans="7:7">
      <c r="G1034" s="1837">
        <v>38618</v>
      </c>
    </row>
    <row r="1035" spans="7:7">
      <c r="G1035" s="1837">
        <v>38619</v>
      </c>
    </row>
    <row r="1036" spans="7:7">
      <c r="G1036" s="1837">
        <v>38620</v>
      </c>
    </row>
    <row r="1037" spans="7:7">
      <c r="G1037" s="1837">
        <v>38621</v>
      </c>
    </row>
    <row r="1038" spans="7:7">
      <c r="G1038" s="1837">
        <v>38622</v>
      </c>
    </row>
    <row r="1039" spans="7:7">
      <c r="G1039" s="1837">
        <v>38623</v>
      </c>
    </row>
    <row r="1040" spans="7:7">
      <c r="G1040" s="1837">
        <v>38624</v>
      </c>
    </row>
    <row r="1041" spans="7:7">
      <c r="G1041" s="1837">
        <v>38625</v>
      </c>
    </row>
    <row r="1042" spans="7:7">
      <c r="G1042" s="1837">
        <v>38626</v>
      </c>
    </row>
    <row r="1043" spans="7:7">
      <c r="G1043" s="1837">
        <v>38627</v>
      </c>
    </row>
    <row r="1044" spans="7:7">
      <c r="G1044" s="1837">
        <v>38628</v>
      </c>
    </row>
    <row r="1045" spans="7:7">
      <c r="G1045" s="1837">
        <v>38629</v>
      </c>
    </row>
    <row r="1046" spans="7:7">
      <c r="G1046" s="1837">
        <v>38630</v>
      </c>
    </row>
    <row r="1047" spans="7:7">
      <c r="G1047" s="1837">
        <v>38631</v>
      </c>
    </row>
    <row r="1048" spans="7:7">
      <c r="G1048" s="1837">
        <v>38632</v>
      </c>
    </row>
    <row r="1049" spans="7:7">
      <c r="G1049" s="1837">
        <v>38633</v>
      </c>
    </row>
    <row r="1050" spans="7:7">
      <c r="G1050" s="1837">
        <v>38634</v>
      </c>
    </row>
    <row r="1051" spans="7:7">
      <c r="G1051" s="1837">
        <v>38635</v>
      </c>
    </row>
    <row r="1052" spans="7:7">
      <c r="G1052" s="1837">
        <v>38636</v>
      </c>
    </row>
    <row r="1053" spans="7:7">
      <c r="G1053" s="1837">
        <v>38637</v>
      </c>
    </row>
    <row r="1054" spans="7:7">
      <c r="G1054" s="1837">
        <v>38638</v>
      </c>
    </row>
    <row r="1055" spans="7:7">
      <c r="G1055" s="1837">
        <v>38639</v>
      </c>
    </row>
    <row r="1056" spans="7:7">
      <c r="G1056" s="1837">
        <v>38640</v>
      </c>
    </row>
    <row r="1057" spans="7:7">
      <c r="G1057" s="1837">
        <v>38641</v>
      </c>
    </row>
    <row r="1058" spans="7:7">
      <c r="G1058" s="1837">
        <v>38642</v>
      </c>
    </row>
    <row r="1059" spans="7:7">
      <c r="G1059" s="1837">
        <v>38643</v>
      </c>
    </row>
    <row r="1060" spans="7:7">
      <c r="G1060" s="1837">
        <v>38644</v>
      </c>
    </row>
    <row r="1061" spans="7:7">
      <c r="G1061" s="1837">
        <v>38645</v>
      </c>
    </row>
    <row r="1062" spans="7:7">
      <c r="G1062" s="1837">
        <v>38646</v>
      </c>
    </row>
    <row r="1063" spans="7:7">
      <c r="G1063" s="1837">
        <v>38647</v>
      </c>
    </row>
    <row r="1064" spans="7:7">
      <c r="G1064" s="1837">
        <v>38648</v>
      </c>
    </row>
    <row r="1065" spans="7:7">
      <c r="G1065" s="1837">
        <v>38649</v>
      </c>
    </row>
    <row r="1066" spans="7:7">
      <c r="G1066" s="1837">
        <v>38650</v>
      </c>
    </row>
    <row r="1067" spans="7:7">
      <c r="G1067" s="1837">
        <v>38651</v>
      </c>
    </row>
    <row r="1068" spans="7:7">
      <c r="G1068" s="1837">
        <v>38652</v>
      </c>
    </row>
    <row r="1069" spans="7:7">
      <c r="G1069" s="1837">
        <v>38653</v>
      </c>
    </row>
    <row r="1070" spans="7:7">
      <c r="G1070" s="1837">
        <v>38654</v>
      </c>
    </row>
    <row r="1071" spans="7:7">
      <c r="G1071" s="1837">
        <v>38655</v>
      </c>
    </row>
    <row r="1072" spans="7:7">
      <c r="G1072" s="1837">
        <v>38656</v>
      </c>
    </row>
    <row r="1073" spans="7:7">
      <c r="G1073" s="1837">
        <v>38657</v>
      </c>
    </row>
    <row r="1074" spans="7:7">
      <c r="G1074" s="1837">
        <v>38658</v>
      </c>
    </row>
    <row r="1075" spans="7:7">
      <c r="G1075" s="1837">
        <v>38659</v>
      </c>
    </row>
    <row r="1076" spans="7:7">
      <c r="G1076" s="1837">
        <v>38660</v>
      </c>
    </row>
    <row r="1077" spans="7:7">
      <c r="G1077" s="1837">
        <v>38661</v>
      </c>
    </row>
    <row r="1078" spans="7:7">
      <c r="G1078" s="1837">
        <v>38662</v>
      </c>
    </row>
    <row r="1079" spans="7:7">
      <c r="G1079" s="1837">
        <v>38663</v>
      </c>
    </row>
    <row r="1080" spans="7:7">
      <c r="G1080" s="1837">
        <v>38664</v>
      </c>
    </row>
    <row r="1081" spans="7:7">
      <c r="G1081" s="1837">
        <v>38665</v>
      </c>
    </row>
    <row r="1082" spans="7:7">
      <c r="G1082" s="1837">
        <v>38666</v>
      </c>
    </row>
    <row r="1083" spans="7:7">
      <c r="G1083" s="1837">
        <v>38667</v>
      </c>
    </row>
    <row r="1084" spans="7:7">
      <c r="G1084" s="1837">
        <v>38668</v>
      </c>
    </row>
    <row r="1085" spans="7:7">
      <c r="G1085" s="1837">
        <v>38669</v>
      </c>
    </row>
    <row r="1086" spans="7:7">
      <c r="G1086" s="1837">
        <v>38670</v>
      </c>
    </row>
    <row r="1087" spans="7:7">
      <c r="G1087" s="1837">
        <v>38671</v>
      </c>
    </row>
    <row r="1088" spans="7:7">
      <c r="G1088" s="1837">
        <v>38672</v>
      </c>
    </row>
    <row r="1089" spans="7:7">
      <c r="G1089" s="1837">
        <v>38673</v>
      </c>
    </row>
    <row r="1090" spans="7:7">
      <c r="G1090" s="1837">
        <v>38674</v>
      </c>
    </row>
    <row r="1091" spans="7:7">
      <c r="G1091" s="1837">
        <v>38675</v>
      </c>
    </row>
    <row r="1092" spans="7:7">
      <c r="G1092" s="1837">
        <v>38676</v>
      </c>
    </row>
    <row r="1093" spans="7:7">
      <c r="G1093" s="1837">
        <v>38677</v>
      </c>
    </row>
    <row r="1094" spans="7:7">
      <c r="G1094" s="1837">
        <v>38678</v>
      </c>
    </row>
    <row r="1095" spans="7:7">
      <c r="G1095" s="1837">
        <v>38679</v>
      </c>
    </row>
    <row r="1096" spans="7:7">
      <c r="G1096" s="1837">
        <v>38680</v>
      </c>
    </row>
    <row r="1097" spans="7:7">
      <c r="G1097" s="1837">
        <v>38681</v>
      </c>
    </row>
    <row r="1098" spans="7:7">
      <c r="G1098" s="1837">
        <v>38682</v>
      </c>
    </row>
    <row r="1099" spans="7:7">
      <c r="G1099" s="1837">
        <v>38683</v>
      </c>
    </row>
    <row r="1100" spans="7:7">
      <c r="G1100" s="1837">
        <v>38684</v>
      </c>
    </row>
    <row r="1101" spans="7:7">
      <c r="G1101" s="1837">
        <v>38685</v>
      </c>
    </row>
    <row r="1102" spans="7:7">
      <c r="G1102" s="1837">
        <v>38686</v>
      </c>
    </row>
    <row r="1103" spans="7:7">
      <c r="G1103" s="1837">
        <v>38687</v>
      </c>
    </row>
    <row r="1104" spans="7:7">
      <c r="G1104" s="1837">
        <v>38688</v>
      </c>
    </row>
    <row r="1105" spans="7:7">
      <c r="G1105" s="1837">
        <v>38689</v>
      </c>
    </row>
    <row r="1106" spans="7:7">
      <c r="G1106" s="1837">
        <v>38690</v>
      </c>
    </row>
    <row r="1107" spans="7:7">
      <c r="G1107" s="1837">
        <v>38691</v>
      </c>
    </row>
    <row r="1108" spans="7:7">
      <c r="G1108" s="1837">
        <v>38692</v>
      </c>
    </row>
    <row r="1109" spans="7:7">
      <c r="G1109" s="1837">
        <v>38693</v>
      </c>
    </row>
    <row r="1110" spans="7:7">
      <c r="G1110" s="1837">
        <v>38694</v>
      </c>
    </row>
    <row r="1111" spans="7:7">
      <c r="G1111" s="1837">
        <v>38695</v>
      </c>
    </row>
    <row r="1112" spans="7:7">
      <c r="G1112" s="1837">
        <v>38696</v>
      </c>
    </row>
    <row r="1113" spans="7:7">
      <c r="G1113" s="1837">
        <v>38697</v>
      </c>
    </row>
    <row r="1114" spans="7:7">
      <c r="G1114" s="1837">
        <v>38698</v>
      </c>
    </row>
    <row r="1115" spans="7:7">
      <c r="G1115" s="1837">
        <v>38699</v>
      </c>
    </row>
    <row r="1116" spans="7:7">
      <c r="G1116" s="1837">
        <v>38700</v>
      </c>
    </row>
    <row r="1117" spans="7:7">
      <c r="G1117" s="1837">
        <v>38701</v>
      </c>
    </row>
    <row r="1118" spans="7:7">
      <c r="G1118" s="1837">
        <v>38702</v>
      </c>
    </row>
    <row r="1119" spans="7:7">
      <c r="G1119" s="1837">
        <v>38703</v>
      </c>
    </row>
    <row r="1120" spans="7:7">
      <c r="G1120" s="1837">
        <v>38704</v>
      </c>
    </row>
    <row r="1121" spans="7:7">
      <c r="G1121" s="1837">
        <v>38705</v>
      </c>
    </row>
    <row r="1122" spans="7:7">
      <c r="G1122" s="1837">
        <v>38706</v>
      </c>
    </row>
    <row r="1123" spans="7:7">
      <c r="G1123" s="1837">
        <v>38707</v>
      </c>
    </row>
    <row r="1124" spans="7:7">
      <c r="G1124" s="1837">
        <v>38708</v>
      </c>
    </row>
    <row r="1125" spans="7:7">
      <c r="G1125" s="1837">
        <v>38709</v>
      </c>
    </row>
    <row r="1126" spans="7:7">
      <c r="G1126" s="1837">
        <v>38710</v>
      </c>
    </row>
    <row r="1127" spans="7:7">
      <c r="G1127" s="1837">
        <v>38711</v>
      </c>
    </row>
    <row r="1128" spans="7:7">
      <c r="G1128" s="1837">
        <v>38712</v>
      </c>
    </row>
    <row r="1129" spans="7:7">
      <c r="G1129" s="1837">
        <v>38713</v>
      </c>
    </row>
    <row r="1130" spans="7:7">
      <c r="G1130" s="1837">
        <v>38714</v>
      </c>
    </row>
    <row r="1131" spans="7:7">
      <c r="G1131" s="1837">
        <v>38715</v>
      </c>
    </row>
    <row r="1132" spans="7:7">
      <c r="G1132" s="1837">
        <v>38716</v>
      </c>
    </row>
    <row r="1133" spans="7:7">
      <c r="G1133" s="1837">
        <v>38717</v>
      </c>
    </row>
    <row r="1134" spans="7:7">
      <c r="G1134" s="1837">
        <v>38718</v>
      </c>
    </row>
    <row r="1135" spans="7:7">
      <c r="G1135" s="1837">
        <v>38719</v>
      </c>
    </row>
    <row r="1136" spans="7:7">
      <c r="G1136" s="1837">
        <v>38720</v>
      </c>
    </row>
    <row r="1137" spans="7:7">
      <c r="G1137" s="1837">
        <v>38721</v>
      </c>
    </row>
    <row r="1138" spans="7:7">
      <c r="G1138" s="1837">
        <v>38722</v>
      </c>
    </row>
    <row r="1139" spans="7:7">
      <c r="G1139" s="1837">
        <v>38723</v>
      </c>
    </row>
    <row r="1140" spans="7:7">
      <c r="G1140" s="1837">
        <v>38724</v>
      </c>
    </row>
    <row r="1141" spans="7:7">
      <c r="G1141" s="1837">
        <v>38725</v>
      </c>
    </row>
    <row r="1142" spans="7:7">
      <c r="G1142" s="1837">
        <v>38726</v>
      </c>
    </row>
    <row r="1143" spans="7:7">
      <c r="G1143" s="1837">
        <v>38727</v>
      </c>
    </row>
    <row r="1144" spans="7:7">
      <c r="G1144" s="1837">
        <v>38728</v>
      </c>
    </row>
    <row r="1145" spans="7:7">
      <c r="G1145" s="1837">
        <v>38729</v>
      </c>
    </row>
    <row r="1146" spans="7:7">
      <c r="G1146" s="1837">
        <v>38730</v>
      </c>
    </row>
    <row r="1147" spans="7:7">
      <c r="G1147" s="1837">
        <v>38731</v>
      </c>
    </row>
    <row r="1148" spans="7:7">
      <c r="G1148" s="1837">
        <v>38732</v>
      </c>
    </row>
    <row r="1149" spans="7:7">
      <c r="G1149" s="1837">
        <v>38733</v>
      </c>
    </row>
    <row r="1150" spans="7:7">
      <c r="G1150" s="1837">
        <v>38734</v>
      </c>
    </row>
    <row r="1151" spans="7:7">
      <c r="G1151" s="1837">
        <v>38735</v>
      </c>
    </row>
    <row r="1152" spans="7:7">
      <c r="G1152" s="1837">
        <v>38736</v>
      </c>
    </row>
    <row r="1153" spans="7:7">
      <c r="G1153" s="1837">
        <v>38737</v>
      </c>
    </row>
    <row r="1154" spans="7:7">
      <c r="G1154" s="1837">
        <v>38738</v>
      </c>
    </row>
    <row r="1155" spans="7:7">
      <c r="G1155" s="1837">
        <v>38739</v>
      </c>
    </row>
    <row r="1156" spans="7:7">
      <c r="G1156" s="1837">
        <v>38740</v>
      </c>
    </row>
    <row r="1157" spans="7:7">
      <c r="G1157" s="1837">
        <v>38741</v>
      </c>
    </row>
    <row r="1158" spans="7:7">
      <c r="G1158" s="1837">
        <v>38742</v>
      </c>
    </row>
    <row r="1159" spans="7:7">
      <c r="G1159" s="1837">
        <v>38743</v>
      </c>
    </row>
    <row r="1160" spans="7:7">
      <c r="G1160" s="1837">
        <v>38744</v>
      </c>
    </row>
    <row r="1161" spans="7:7">
      <c r="G1161" s="1837">
        <v>38745</v>
      </c>
    </row>
    <row r="1162" spans="7:7">
      <c r="G1162" s="1837">
        <v>38746</v>
      </c>
    </row>
    <row r="1163" spans="7:7">
      <c r="G1163" s="1837">
        <v>38747</v>
      </c>
    </row>
    <row r="1164" spans="7:7">
      <c r="G1164" s="1837">
        <v>38748</v>
      </c>
    </row>
    <row r="1165" spans="7:7">
      <c r="G1165" s="1837">
        <v>38749</v>
      </c>
    </row>
    <row r="1166" spans="7:7">
      <c r="G1166" s="1837">
        <v>38750</v>
      </c>
    </row>
    <row r="1167" spans="7:7">
      <c r="G1167" s="1837">
        <v>38751</v>
      </c>
    </row>
    <row r="1168" spans="7:7">
      <c r="G1168" s="1837">
        <v>38752</v>
      </c>
    </row>
    <row r="1169" spans="7:7">
      <c r="G1169" s="1837">
        <v>38753</v>
      </c>
    </row>
    <row r="1170" spans="7:7">
      <c r="G1170" s="1837">
        <v>38754</v>
      </c>
    </row>
    <row r="1171" spans="7:7">
      <c r="G1171" s="1837">
        <v>38755</v>
      </c>
    </row>
    <row r="1172" spans="7:7">
      <c r="G1172" s="1837">
        <v>38756</v>
      </c>
    </row>
    <row r="1173" spans="7:7">
      <c r="G1173" s="1837">
        <v>38757</v>
      </c>
    </row>
    <row r="1174" spans="7:7">
      <c r="G1174" s="1837">
        <v>38758</v>
      </c>
    </row>
    <row r="1175" spans="7:7">
      <c r="G1175" s="1837">
        <v>38759</v>
      </c>
    </row>
    <row r="1176" spans="7:7">
      <c r="G1176" s="1837">
        <v>38760</v>
      </c>
    </row>
    <row r="1177" spans="7:7">
      <c r="G1177" s="1837">
        <v>38761</v>
      </c>
    </row>
    <row r="1178" spans="7:7">
      <c r="G1178" s="1837">
        <v>38762</v>
      </c>
    </row>
    <row r="1179" spans="7:7">
      <c r="G1179" s="1837">
        <v>38763</v>
      </c>
    </row>
    <row r="1180" spans="7:7">
      <c r="G1180" s="1837">
        <v>38764</v>
      </c>
    </row>
    <row r="1181" spans="7:7">
      <c r="G1181" s="1837">
        <v>38765</v>
      </c>
    </row>
    <row r="1182" spans="7:7">
      <c r="G1182" s="1837">
        <v>38766</v>
      </c>
    </row>
    <row r="1183" spans="7:7">
      <c r="G1183" s="1837">
        <v>38767</v>
      </c>
    </row>
    <row r="1184" spans="7:7">
      <c r="G1184" s="1837">
        <v>38768</v>
      </c>
    </row>
    <row r="1185" spans="7:7">
      <c r="G1185" s="1837">
        <v>38769</v>
      </c>
    </row>
    <row r="1186" spans="7:7">
      <c r="G1186" s="1837">
        <v>38770</v>
      </c>
    </row>
    <row r="1187" spans="7:7">
      <c r="G1187" s="1837">
        <v>38771</v>
      </c>
    </row>
    <row r="1188" spans="7:7">
      <c r="G1188" s="1837">
        <v>38772</v>
      </c>
    </row>
    <row r="1189" spans="7:7">
      <c r="G1189" s="1837">
        <v>38773</v>
      </c>
    </row>
    <row r="1190" spans="7:7">
      <c r="G1190" s="1837">
        <v>38774</v>
      </c>
    </row>
    <row r="1191" spans="7:7">
      <c r="G1191" s="1837">
        <v>38775</v>
      </c>
    </row>
    <row r="1192" spans="7:7">
      <c r="G1192" s="1837">
        <v>38776</v>
      </c>
    </row>
    <row r="1193" spans="7:7">
      <c r="G1193" s="1837">
        <v>38777</v>
      </c>
    </row>
    <row r="1194" spans="7:7">
      <c r="G1194" s="1837">
        <v>38778</v>
      </c>
    </row>
    <row r="1195" spans="7:7">
      <c r="G1195" s="1837">
        <v>38779</v>
      </c>
    </row>
    <row r="1196" spans="7:7">
      <c r="G1196" s="1837">
        <v>38780</v>
      </c>
    </row>
    <row r="1197" spans="7:7">
      <c r="G1197" s="1837">
        <v>38781</v>
      </c>
    </row>
    <row r="1198" spans="7:7">
      <c r="G1198" s="1837">
        <v>38782</v>
      </c>
    </row>
    <row r="1199" spans="7:7">
      <c r="G1199" s="1837">
        <v>38783</v>
      </c>
    </row>
    <row r="1200" spans="7:7">
      <c r="G1200" s="1837">
        <v>38784</v>
      </c>
    </row>
    <row r="1201" spans="7:7">
      <c r="G1201" s="1837">
        <v>38785</v>
      </c>
    </row>
    <row r="1202" spans="7:7">
      <c r="G1202" s="1837">
        <v>38786</v>
      </c>
    </row>
    <row r="1203" spans="7:7">
      <c r="G1203" s="1837">
        <v>38787</v>
      </c>
    </row>
    <row r="1204" spans="7:7">
      <c r="G1204" s="1837">
        <v>38788</v>
      </c>
    </row>
    <row r="1205" spans="7:7">
      <c r="G1205" s="1837">
        <v>38789</v>
      </c>
    </row>
    <row r="1206" spans="7:7">
      <c r="G1206" s="1837">
        <v>38790</v>
      </c>
    </row>
    <row r="1207" spans="7:7">
      <c r="G1207" s="1837">
        <v>38791</v>
      </c>
    </row>
    <row r="1208" spans="7:7">
      <c r="G1208" s="1837">
        <v>38792</v>
      </c>
    </row>
    <row r="1209" spans="7:7">
      <c r="G1209" s="1837">
        <v>38793</v>
      </c>
    </row>
    <row r="1210" spans="7:7">
      <c r="G1210" s="1837">
        <v>38794</v>
      </c>
    </row>
    <row r="1211" spans="7:7">
      <c r="G1211" s="1837">
        <v>38795</v>
      </c>
    </row>
    <row r="1212" spans="7:7">
      <c r="G1212" s="1837">
        <v>38796</v>
      </c>
    </row>
    <row r="1213" spans="7:7">
      <c r="G1213" s="1837">
        <v>38797</v>
      </c>
    </row>
    <row r="1214" spans="7:7">
      <c r="G1214" s="1837">
        <v>38798</v>
      </c>
    </row>
    <row r="1215" spans="7:7">
      <c r="G1215" s="1837">
        <v>38799</v>
      </c>
    </row>
    <row r="1216" spans="7:7">
      <c r="G1216" s="1837">
        <v>38800</v>
      </c>
    </row>
    <row r="1217" spans="7:7">
      <c r="G1217" s="1837">
        <v>38801</v>
      </c>
    </row>
    <row r="1218" spans="7:7">
      <c r="G1218" s="1837">
        <v>38802</v>
      </c>
    </row>
    <row r="1219" spans="7:7">
      <c r="G1219" s="1837">
        <v>38803</v>
      </c>
    </row>
    <row r="1220" spans="7:7">
      <c r="G1220" s="1837">
        <v>38804</v>
      </c>
    </row>
    <row r="1221" spans="7:7">
      <c r="G1221" s="1837">
        <v>38805</v>
      </c>
    </row>
    <row r="1222" spans="7:7">
      <c r="G1222" s="1837">
        <v>38806</v>
      </c>
    </row>
    <row r="1223" spans="7:7">
      <c r="G1223" s="1837">
        <v>38807</v>
      </c>
    </row>
    <row r="1224" spans="7:7">
      <c r="G1224" s="1837">
        <v>38808</v>
      </c>
    </row>
    <row r="1225" spans="7:7">
      <c r="G1225" s="1837">
        <v>38809</v>
      </c>
    </row>
    <row r="1226" spans="7:7">
      <c r="G1226" s="1837">
        <v>38810</v>
      </c>
    </row>
    <row r="1227" spans="7:7">
      <c r="G1227" s="1837">
        <v>38811</v>
      </c>
    </row>
    <row r="1228" spans="7:7">
      <c r="G1228" s="1837">
        <v>38812</v>
      </c>
    </row>
    <row r="1229" spans="7:7">
      <c r="G1229" s="1837">
        <v>38813</v>
      </c>
    </row>
    <row r="1230" spans="7:7">
      <c r="G1230" s="1837">
        <v>38814</v>
      </c>
    </row>
    <row r="1231" spans="7:7">
      <c r="G1231" s="1837">
        <v>38815</v>
      </c>
    </row>
    <row r="1232" spans="7:7">
      <c r="G1232" s="1837">
        <v>38816</v>
      </c>
    </row>
    <row r="1233" spans="7:7">
      <c r="G1233" s="1837">
        <v>38817</v>
      </c>
    </row>
    <row r="1234" spans="7:7">
      <c r="G1234" s="1837">
        <v>38818</v>
      </c>
    </row>
    <row r="1235" spans="7:7">
      <c r="G1235" s="1837">
        <v>38819</v>
      </c>
    </row>
    <row r="1236" spans="7:7">
      <c r="G1236" s="1837">
        <v>38820</v>
      </c>
    </row>
    <row r="1237" spans="7:7">
      <c r="G1237" s="1837">
        <v>38821</v>
      </c>
    </row>
    <row r="1238" spans="7:7">
      <c r="G1238" s="1837">
        <v>38822</v>
      </c>
    </row>
    <row r="1239" spans="7:7">
      <c r="G1239" s="1837">
        <v>38823</v>
      </c>
    </row>
    <row r="1240" spans="7:7">
      <c r="G1240" s="1837">
        <v>38824</v>
      </c>
    </row>
    <row r="1241" spans="7:7">
      <c r="G1241" s="1837">
        <v>38825</v>
      </c>
    </row>
    <row r="1242" spans="7:7">
      <c r="G1242" s="1837">
        <v>38826</v>
      </c>
    </row>
    <row r="1243" spans="7:7">
      <c r="G1243" s="1837">
        <v>38827</v>
      </c>
    </row>
    <row r="1244" spans="7:7">
      <c r="G1244" s="1837">
        <v>38828</v>
      </c>
    </row>
    <row r="1245" spans="7:7">
      <c r="G1245" s="1837">
        <v>38829</v>
      </c>
    </row>
    <row r="1246" spans="7:7">
      <c r="G1246" s="1837">
        <v>38830</v>
      </c>
    </row>
    <row r="1247" spans="7:7">
      <c r="G1247" s="1837">
        <v>38831</v>
      </c>
    </row>
    <row r="1248" spans="7:7">
      <c r="G1248" s="1837">
        <v>38832</v>
      </c>
    </row>
    <row r="1249" spans="7:7">
      <c r="G1249" s="1837">
        <v>38833</v>
      </c>
    </row>
    <row r="1250" spans="7:7">
      <c r="G1250" s="1837">
        <v>38834</v>
      </c>
    </row>
    <row r="1251" spans="7:7">
      <c r="G1251" s="1837">
        <v>38835</v>
      </c>
    </row>
    <row r="1252" spans="7:7">
      <c r="G1252" s="1837">
        <v>38836</v>
      </c>
    </row>
    <row r="1253" spans="7:7">
      <c r="G1253" s="1837">
        <v>38837</v>
      </c>
    </row>
    <row r="1254" spans="7:7">
      <c r="G1254" s="1837">
        <v>38838</v>
      </c>
    </row>
    <row r="1255" spans="7:7">
      <c r="G1255" s="1837">
        <v>38839</v>
      </c>
    </row>
    <row r="1256" spans="7:7">
      <c r="G1256" s="1837">
        <v>38840</v>
      </c>
    </row>
    <row r="1257" spans="7:7">
      <c r="G1257" s="1837">
        <v>38841</v>
      </c>
    </row>
    <row r="1258" spans="7:7">
      <c r="G1258" s="1837">
        <v>38842</v>
      </c>
    </row>
    <row r="1259" spans="7:7">
      <c r="G1259" s="1837">
        <v>38843</v>
      </c>
    </row>
    <row r="1260" spans="7:7">
      <c r="G1260" s="1837">
        <v>38844</v>
      </c>
    </row>
    <row r="1261" spans="7:7">
      <c r="G1261" s="1837">
        <v>38845</v>
      </c>
    </row>
    <row r="1262" spans="7:7">
      <c r="G1262" s="1837">
        <v>38846</v>
      </c>
    </row>
    <row r="1263" spans="7:7">
      <c r="G1263" s="1837">
        <v>38847</v>
      </c>
    </row>
    <row r="1264" spans="7:7">
      <c r="G1264" s="1837">
        <v>38848</v>
      </c>
    </row>
    <row r="1265" spans="7:7">
      <c r="G1265" s="1837">
        <v>38849</v>
      </c>
    </row>
    <row r="1266" spans="7:7">
      <c r="G1266" s="1837">
        <v>38850</v>
      </c>
    </row>
    <row r="1267" spans="7:7">
      <c r="G1267" s="1837">
        <v>38851</v>
      </c>
    </row>
    <row r="1268" spans="7:7">
      <c r="G1268" s="1837">
        <v>38852</v>
      </c>
    </row>
    <row r="1269" spans="7:7">
      <c r="G1269" s="1837">
        <v>38853</v>
      </c>
    </row>
    <row r="1270" spans="7:7">
      <c r="G1270" s="1837">
        <v>38854</v>
      </c>
    </row>
    <row r="1271" spans="7:7">
      <c r="G1271" s="1837">
        <v>38855</v>
      </c>
    </row>
    <row r="1272" spans="7:7">
      <c r="G1272" s="1837">
        <v>38856</v>
      </c>
    </row>
    <row r="1273" spans="7:7">
      <c r="G1273" s="1837">
        <v>38857</v>
      </c>
    </row>
    <row r="1274" spans="7:7">
      <c r="G1274" s="1837">
        <v>38858</v>
      </c>
    </row>
    <row r="1275" spans="7:7">
      <c r="G1275" s="1837">
        <v>38859</v>
      </c>
    </row>
    <row r="1276" spans="7:7">
      <c r="G1276" s="1837">
        <v>38860</v>
      </c>
    </row>
    <row r="1277" spans="7:7">
      <c r="G1277" s="1837">
        <v>38861</v>
      </c>
    </row>
    <row r="1278" spans="7:7">
      <c r="G1278" s="1837">
        <v>38862</v>
      </c>
    </row>
    <row r="1279" spans="7:7">
      <c r="G1279" s="1837">
        <v>38863</v>
      </c>
    </row>
    <row r="1280" spans="7:7">
      <c r="G1280" s="1837">
        <v>38864</v>
      </c>
    </row>
    <row r="1281" spans="7:7">
      <c r="G1281" s="1837">
        <v>38865</v>
      </c>
    </row>
    <row r="1282" spans="7:7">
      <c r="G1282" s="1837">
        <v>38866</v>
      </c>
    </row>
    <row r="1283" spans="7:7">
      <c r="G1283" s="1837">
        <v>38867</v>
      </c>
    </row>
    <row r="1284" spans="7:7">
      <c r="G1284" s="1837">
        <v>38868</v>
      </c>
    </row>
    <row r="1285" spans="7:7">
      <c r="G1285" s="1837">
        <v>38869</v>
      </c>
    </row>
    <row r="1286" spans="7:7">
      <c r="G1286" s="1837">
        <v>38870</v>
      </c>
    </row>
    <row r="1287" spans="7:7">
      <c r="G1287" s="1837">
        <v>38871</v>
      </c>
    </row>
    <row r="1288" spans="7:7">
      <c r="G1288" s="1837">
        <v>38872</v>
      </c>
    </row>
    <row r="1289" spans="7:7">
      <c r="G1289" s="1837">
        <v>38873</v>
      </c>
    </row>
    <row r="1290" spans="7:7">
      <c r="G1290" s="1837">
        <v>38874</v>
      </c>
    </row>
    <row r="1291" spans="7:7">
      <c r="G1291" s="1837">
        <v>38875</v>
      </c>
    </row>
    <row r="1292" spans="7:7">
      <c r="G1292" s="1837">
        <v>38876</v>
      </c>
    </row>
    <row r="1293" spans="7:7">
      <c r="G1293" s="1837">
        <v>38877</v>
      </c>
    </row>
    <row r="1294" spans="7:7">
      <c r="G1294" s="1837">
        <v>38878</v>
      </c>
    </row>
    <row r="1295" spans="7:7">
      <c r="G1295" s="1837">
        <v>38879</v>
      </c>
    </row>
    <row r="1296" spans="7:7">
      <c r="G1296" s="1837">
        <v>38880</v>
      </c>
    </row>
    <row r="1297" spans="7:7">
      <c r="G1297" s="1837">
        <v>38881</v>
      </c>
    </row>
    <row r="1298" spans="7:7">
      <c r="G1298" s="1837">
        <v>38882</v>
      </c>
    </row>
    <row r="1299" spans="7:7">
      <c r="G1299" s="1837">
        <v>38883</v>
      </c>
    </row>
    <row r="1300" spans="7:7">
      <c r="G1300" s="1837">
        <v>38884</v>
      </c>
    </row>
    <row r="1301" spans="7:7">
      <c r="G1301" s="1837">
        <v>38885</v>
      </c>
    </row>
    <row r="1302" spans="7:7">
      <c r="G1302" s="1837">
        <v>38886</v>
      </c>
    </row>
    <row r="1303" spans="7:7">
      <c r="G1303" s="1837">
        <v>38887</v>
      </c>
    </row>
    <row r="1304" spans="7:7">
      <c r="G1304" s="1837">
        <v>38888</v>
      </c>
    </row>
    <row r="1305" spans="7:7">
      <c r="G1305" s="1837">
        <v>38889</v>
      </c>
    </row>
    <row r="1306" spans="7:7">
      <c r="G1306" s="1837">
        <v>38890</v>
      </c>
    </row>
    <row r="1307" spans="7:7">
      <c r="G1307" s="1837">
        <v>38891</v>
      </c>
    </row>
    <row r="1308" spans="7:7">
      <c r="G1308" s="1837">
        <v>38892</v>
      </c>
    </row>
    <row r="1309" spans="7:7">
      <c r="G1309" s="1837">
        <v>38893</v>
      </c>
    </row>
    <row r="1310" spans="7:7">
      <c r="G1310" s="1837">
        <v>38894</v>
      </c>
    </row>
    <row r="1311" spans="7:7">
      <c r="G1311" s="1837">
        <v>38895</v>
      </c>
    </row>
    <row r="1312" spans="7:7">
      <c r="G1312" s="1837">
        <v>38896</v>
      </c>
    </row>
    <row r="1313" spans="7:7">
      <c r="G1313" s="1837">
        <v>38897</v>
      </c>
    </row>
    <row r="1314" spans="7:7">
      <c r="G1314" s="1837">
        <v>38898</v>
      </c>
    </row>
    <row r="1315" spans="7:7">
      <c r="G1315" s="1837">
        <v>38899</v>
      </c>
    </row>
    <row r="1316" spans="7:7">
      <c r="G1316" s="1837">
        <v>38900</v>
      </c>
    </row>
    <row r="1317" spans="7:7">
      <c r="G1317" s="1837">
        <v>38901</v>
      </c>
    </row>
    <row r="1318" spans="7:7">
      <c r="G1318" s="1837">
        <v>38902</v>
      </c>
    </row>
    <row r="1319" spans="7:7">
      <c r="G1319" s="1837">
        <v>38903</v>
      </c>
    </row>
    <row r="1320" spans="7:7">
      <c r="G1320" s="1837">
        <v>38904</v>
      </c>
    </row>
    <row r="1321" spans="7:7">
      <c r="G1321" s="1837">
        <v>38905</v>
      </c>
    </row>
    <row r="1322" spans="7:7">
      <c r="G1322" s="1837">
        <v>38906</v>
      </c>
    </row>
    <row r="1323" spans="7:7">
      <c r="G1323" s="1837">
        <v>38907</v>
      </c>
    </row>
    <row r="1324" spans="7:7">
      <c r="G1324" s="1837">
        <v>38908</v>
      </c>
    </row>
    <row r="1325" spans="7:7">
      <c r="G1325" s="1837">
        <v>38909</v>
      </c>
    </row>
    <row r="1326" spans="7:7">
      <c r="G1326" s="1837">
        <v>38910</v>
      </c>
    </row>
    <row r="1327" spans="7:7">
      <c r="G1327" s="1837">
        <v>38911</v>
      </c>
    </row>
    <row r="1328" spans="7:7">
      <c r="G1328" s="1837">
        <v>38912</v>
      </c>
    </row>
    <row r="1329" spans="7:7">
      <c r="G1329" s="1837">
        <v>38913</v>
      </c>
    </row>
    <row r="1330" spans="7:7">
      <c r="G1330" s="1837">
        <v>38914</v>
      </c>
    </row>
    <row r="1331" spans="7:7">
      <c r="G1331" s="1837">
        <v>38915</v>
      </c>
    </row>
    <row r="1332" spans="7:7">
      <c r="G1332" s="1837">
        <v>38916</v>
      </c>
    </row>
    <row r="1333" spans="7:7">
      <c r="G1333" s="1837">
        <v>38917</v>
      </c>
    </row>
    <row r="1334" spans="7:7">
      <c r="G1334" s="1837">
        <v>38918</v>
      </c>
    </row>
    <row r="1335" spans="7:7">
      <c r="G1335" s="1837">
        <v>38919</v>
      </c>
    </row>
    <row r="1336" spans="7:7">
      <c r="G1336" s="1837">
        <v>38920</v>
      </c>
    </row>
    <row r="1337" spans="7:7">
      <c r="G1337" s="1837">
        <v>38921</v>
      </c>
    </row>
    <row r="1338" spans="7:7">
      <c r="G1338" s="1837">
        <v>38922</v>
      </c>
    </row>
    <row r="1339" spans="7:7">
      <c r="G1339" s="1837">
        <v>38923</v>
      </c>
    </row>
    <row r="1340" spans="7:7">
      <c r="G1340" s="1837">
        <v>38924</v>
      </c>
    </row>
    <row r="1341" spans="7:7">
      <c r="G1341" s="1837">
        <v>38925</v>
      </c>
    </row>
    <row r="1342" spans="7:7">
      <c r="G1342" s="1837">
        <v>38926</v>
      </c>
    </row>
    <row r="1343" spans="7:7">
      <c r="G1343" s="1837">
        <v>38927</v>
      </c>
    </row>
    <row r="1344" spans="7:7">
      <c r="G1344" s="1837">
        <v>38928</v>
      </c>
    </row>
    <row r="1345" spans="7:7">
      <c r="G1345" s="1837">
        <v>38929</v>
      </c>
    </row>
    <row r="1346" spans="7:7">
      <c r="G1346" s="1837">
        <v>38930</v>
      </c>
    </row>
    <row r="1347" spans="7:7">
      <c r="G1347" s="1837">
        <v>38931</v>
      </c>
    </row>
    <row r="1348" spans="7:7">
      <c r="G1348" s="1837">
        <v>38932</v>
      </c>
    </row>
    <row r="1349" spans="7:7">
      <c r="G1349" s="1837">
        <v>38933</v>
      </c>
    </row>
    <row r="1350" spans="7:7">
      <c r="G1350" s="1837">
        <v>38934</v>
      </c>
    </row>
    <row r="1351" spans="7:7">
      <c r="G1351" s="1837">
        <v>38935</v>
      </c>
    </row>
    <row r="1352" spans="7:7">
      <c r="G1352" s="1837">
        <v>38936</v>
      </c>
    </row>
    <row r="1353" spans="7:7">
      <c r="G1353" s="1837">
        <v>38937</v>
      </c>
    </row>
    <row r="1354" spans="7:7">
      <c r="G1354" s="1837">
        <v>38938</v>
      </c>
    </row>
    <row r="1355" spans="7:7">
      <c r="G1355" s="1837">
        <v>38939</v>
      </c>
    </row>
    <row r="1356" spans="7:7">
      <c r="G1356" s="1837">
        <v>38940</v>
      </c>
    </row>
    <row r="1357" spans="7:7">
      <c r="G1357" s="1837">
        <v>38941</v>
      </c>
    </row>
    <row r="1358" spans="7:7">
      <c r="G1358" s="1837">
        <v>38942</v>
      </c>
    </row>
    <row r="1359" spans="7:7">
      <c r="G1359" s="1837">
        <v>38943</v>
      </c>
    </row>
    <row r="1360" spans="7:7">
      <c r="G1360" s="1837">
        <v>38944</v>
      </c>
    </row>
    <row r="1361" spans="7:7">
      <c r="G1361" s="1837">
        <v>38945</v>
      </c>
    </row>
    <row r="1362" spans="7:7">
      <c r="G1362" s="1837">
        <v>38946</v>
      </c>
    </row>
    <row r="1363" spans="7:7">
      <c r="G1363" s="1837">
        <v>38947</v>
      </c>
    </row>
    <row r="1364" spans="7:7">
      <c r="G1364" s="1837">
        <v>38948</v>
      </c>
    </row>
    <row r="1365" spans="7:7">
      <c r="G1365" s="1837">
        <v>38949</v>
      </c>
    </row>
    <row r="1366" spans="7:7">
      <c r="G1366" s="1837">
        <v>38950</v>
      </c>
    </row>
    <row r="1367" spans="7:7">
      <c r="G1367" s="1837">
        <v>38951</v>
      </c>
    </row>
    <row r="1368" spans="7:7">
      <c r="G1368" s="1837">
        <v>38952</v>
      </c>
    </row>
    <row r="1369" spans="7:7">
      <c r="G1369" s="1837">
        <v>38953</v>
      </c>
    </row>
    <row r="1370" spans="7:7">
      <c r="G1370" s="1837">
        <v>38954</v>
      </c>
    </row>
    <row r="1371" spans="7:7">
      <c r="G1371" s="1837">
        <v>38955</v>
      </c>
    </row>
    <row r="1372" spans="7:7">
      <c r="G1372" s="1837">
        <v>38956</v>
      </c>
    </row>
    <row r="1373" spans="7:7">
      <c r="G1373" s="1837">
        <v>38957</v>
      </c>
    </row>
    <row r="1374" spans="7:7">
      <c r="G1374" s="1837">
        <v>38958</v>
      </c>
    </row>
    <row r="1375" spans="7:7">
      <c r="G1375" s="1837">
        <v>38959</v>
      </c>
    </row>
    <row r="1376" spans="7:7">
      <c r="G1376" s="1837">
        <v>38960</v>
      </c>
    </row>
    <row r="1377" spans="7:7">
      <c r="G1377" s="1837">
        <v>38961</v>
      </c>
    </row>
    <row r="1378" spans="7:7">
      <c r="G1378" s="1837">
        <v>38962</v>
      </c>
    </row>
    <row r="1379" spans="7:7">
      <c r="G1379" s="1837">
        <v>38963</v>
      </c>
    </row>
    <row r="1380" spans="7:7">
      <c r="G1380" s="1837">
        <v>38964</v>
      </c>
    </row>
    <row r="1381" spans="7:7">
      <c r="G1381" s="1837">
        <v>38965</v>
      </c>
    </row>
    <row r="1382" spans="7:7">
      <c r="G1382" s="1837">
        <v>38966</v>
      </c>
    </row>
    <row r="1383" spans="7:7">
      <c r="G1383" s="1837">
        <v>38967</v>
      </c>
    </row>
    <row r="1384" spans="7:7">
      <c r="G1384" s="1837">
        <v>38968</v>
      </c>
    </row>
    <row r="1385" spans="7:7">
      <c r="G1385" s="1837">
        <v>38969</v>
      </c>
    </row>
    <row r="1386" spans="7:7">
      <c r="G1386" s="1837">
        <v>38970</v>
      </c>
    </row>
    <row r="1387" spans="7:7">
      <c r="G1387" s="1837">
        <v>38971</v>
      </c>
    </row>
    <row r="1388" spans="7:7">
      <c r="G1388" s="1837">
        <v>38972</v>
      </c>
    </row>
    <row r="1389" spans="7:7">
      <c r="G1389" s="1837">
        <v>38973</v>
      </c>
    </row>
    <row r="1390" spans="7:7">
      <c r="G1390" s="1837">
        <v>38974</v>
      </c>
    </row>
    <row r="1391" spans="7:7">
      <c r="G1391" s="1837">
        <v>38975</v>
      </c>
    </row>
    <row r="1392" spans="7:7">
      <c r="G1392" s="1837">
        <v>38976</v>
      </c>
    </row>
    <row r="1393" spans="7:7">
      <c r="G1393" s="1837">
        <v>38977</v>
      </c>
    </row>
    <row r="1394" spans="7:7">
      <c r="G1394" s="1837">
        <v>38978</v>
      </c>
    </row>
    <row r="1395" spans="7:7">
      <c r="G1395" s="1837">
        <v>38979</v>
      </c>
    </row>
    <row r="1396" spans="7:7">
      <c r="G1396" s="1837">
        <v>38980</v>
      </c>
    </row>
    <row r="1397" spans="7:7">
      <c r="G1397" s="1837">
        <v>38981</v>
      </c>
    </row>
    <row r="1398" spans="7:7">
      <c r="G1398" s="1837">
        <v>38982</v>
      </c>
    </row>
    <row r="1399" spans="7:7">
      <c r="G1399" s="1837">
        <v>38983</v>
      </c>
    </row>
    <row r="1400" spans="7:7">
      <c r="G1400" s="1837">
        <v>38984</v>
      </c>
    </row>
    <row r="1401" spans="7:7">
      <c r="G1401" s="1837">
        <v>38985</v>
      </c>
    </row>
    <row r="1402" spans="7:7">
      <c r="G1402" s="1837">
        <v>38986</v>
      </c>
    </row>
    <row r="1403" spans="7:7">
      <c r="G1403" s="1837">
        <v>38987</v>
      </c>
    </row>
    <row r="1404" spans="7:7">
      <c r="G1404" s="1837">
        <v>38988</v>
      </c>
    </row>
    <row r="1405" spans="7:7">
      <c r="G1405" s="1837">
        <v>38989</v>
      </c>
    </row>
    <row r="1406" spans="7:7">
      <c r="G1406" s="1837">
        <v>38990</v>
      </c>
    </row>
    <row r="1407" spans="7:7">
      <c r="G1407" s="1837">
        <v>38991</v>
      </c>
    </row>
    <row r="1408" spans="7:7">
      <c r="G1408" s="1837">
        <v>38992</v>
      </c>
    </row>
    <row r="1409" spans="7:7">
      <c r="G1409" s="1837">
        <v>38993</v>
      </c>
    </row>
    <row r="1410" spans="7:7">
      <c r="G1410" s="1837">
        <v>38994</v>
      </c>
    </row>
    <row r="1411" spans="7:7">
      <c r="G1411" s="1837">
        <v>38995</v>
      </c>
    </row>
    <row r="1412" spans="7:7">
      <c r="G1412" s="1837">
        <v>38996</v>
      </c>
    </row>
    <row r="1413" spans="7:7">
      <c r="G1413" s="1837">
        <v>38997</v>
      </c>
    </row>
    <row r="1414" spans="7:7">
      <c r="G1414" s="1837">
        <v>38998</v>
      </c>
    </row>
    <row r="1415" spans="7:7">
      <c r="G1415" s="1837">
        <v>38999</v>
      </c>
    </row>
    <row r="1416" spans="7:7">
      <c r="G1416" s="1837">
        <v>39000</v>
      </c>
    </row>
    <row r="1417" spans="7:7">
      <c r="G1417" s="1837">
        <v>39001</v>
      </c>
    </row>
    <row r="1418" spans="7:7">
      <c r="G1418" s="1837">
        <v>39002</v>
      </c>
    </row>
    <row r="1419" spans="7:7">
      <c r="G1419" s="1837">
        <v>39003</v>
      </c>
    </row>
    <row r="1420" spans="7:7">
      <c r="G1420" s="1837">
        <v>39004</v>
      </c>
    </row>
    <row r="1421" spans="7:7">
      <c r="G1421" s="1837">
        <v>39005</v>
      </c>
    </row>
    <row r="1422" spans="7:7">
      <c r="G1422" s="1837">
        <v>39006</v>
      </c>
    </row>
    <row r="1423" spans="7:7">
      <c r="G1423" s="1837">
        <v>39007</v>
      </c>
    </row>
    <row r="1424" spans="7:7">
      <c r="G1424" s="1837">
        <v>39008</v>
      </c>
    </row>
    <row r="1425" spans="7:7">
      <c r="G1425" s="1837">
        <v>39009</v>
      </c>
    </row>
    <row r="1426" spans="7:7">
      <c r="G1426" s="1837">
        <v>39010</v>
      </c>
    </row>
    <row r="1427" spans="7:7">
      <c r="G1427" s="1837">
        <v>39011</v>
      </c>
    </row>
    <row r="1428" spans="7:7">
      <c r="G1428" s="1837">
        <v>39012</v>
      </c>
    </row>
    <row r="1429" spans="7:7">
      <c r="G1429" s="1837">
        <v>39013</v>
      </c>
    </row>
    <row r="1430" spans="7:7">
      <c r="G1430" s="1837">
        <v>39014</v>
      </c>
    </row>
    <row r="1431" spans="7:7">
      <c r="G1431" s="1837">
        <v>39015</v>
      </c>
    </row>
    <row r="1432" spans="7:7">
      <c r="G1432" s="1837">
        <v>39016</v>
      </c>
    </row>
    <row r="1433" spans="7:7">
      <c r="G1433" s="1837">
        <v>39017</v>
      </c>
    </row>
    <row r="1434" spans="7:7">
      <c r="G1434" s="1837">
        <v>39018</v>
      </c>
    </row>
    <row r="1435" spans="7:7">
      <c r="G1435" s="1837">
        <v>39019</v>
      </c>
    </row>
    <row r="1436" spans="7:7">
      <c r="G1436" s="1837">
        <v>39020</v>
      </c>
    </row>
    <row r="1437" spans="7:7">
      <c r="G1437" s="1837">
        <v>39021</v>
      </c>
    </row>
    <row r="1438" spans="7:7">
      <c r="G1438" s="1837">
        <v>39022</v>
      </c>
    </row>
    <row r="1439" spans="7:7">
      <c r="G1439" s="1837">
        <v>39023</v>
      </c>
    </row>
    <row r="1440" spans="7:7">
      <c r="G1440" s="1837">
        <v>39024</v>
      </c>
    </row>
    <row r="1441" spans="7:7">
      <c r="G1441" s="1837">
        <v>39025</v>
      </c>
    </row>
    <row r="1442" spans="7:7">
      <c r="G1442" s="1837">
        <v>39026</v>
      </c>
    </row>
    <row r="1443" spans="7:7">
      <c r="G1443" s="1837">
        <v>39027</v>
      </c>
    </row>
    <row r="1444" spans="7:7">
      <c r="G1444" s="1837">
        <v>39028</v>
      </c>
    </row>
    <row r="1445" spans="7:7">
      <c r="G1445" s="1837">
        <v>39029</v>
      </c>
    </row>
    <row r="1446" spans="7:7">
      <c r="G1446" s="1837">
        <v>39030</v>
      </c>
    </row>
    <row r="1447" spans="7:7">
      <c r="G1447" s="1837">
        <v>39031</v>
      </c>
    </row>
    <row r="1448" spans="7:7">
      <c r="G1448" s="1837">
        <v>39032</v>
      </c>
    </row>
    <row r="1449" spans="7:7">
      <c r="G1449" s="1837">
        <v>39033</v>
      </c>
    </row>
    <row r="1450" spans="7:7">
      <c r="G1450" s="1837">
        <v>39034</v>
      </c>
    </row>
    <row r="1451" spans="7:7">
      <c r="G1451" s="1837">
        <v>39035</v>
      </c>
    </row>
    <row r="1452" spans="7:7">
      <c r="G1452" s="1837">
        <v>39036</v>
      </c>
    </row>
    <row r="1453" spans="7:7">
      <c r="G1453" s="1837">
        <v>39037</v>
      </c>
    </row>
    <row r="1454" spans="7:7">
      <c r="G1454" s="1837">
        <v>39038</v>
      </c>
    </row>
    <row r="1455" spans="7:7">
      <c r="G1455" s="1837">
        <v>39039</v>
      </c>
    </row>
    <row r="1456" spans="7:7">
      <c r="G1456" s="1837">
        <v>39040</v>
      </c>
    </row>
    <row r="1457" spans="7:7">
      <c r="G1457" s="1837">
        <v>39041</v>
      </c>
    </row>
    <row r="1458" spans="7:7">
      <c r="G1458" s="1837">
        <v>39042</v>
      </c>
    </row>
    <row r="1459" spans="7:7">
      <c r="G1459" s="1837">
        <v>39043</v>
      </c>
    </row>
    <row r="1460" spans="7:7">
      <c r="G1460" s="1837">
        <v>39044</v>
      </c>
    </row>
    <row r="1461" spans="7:7">
      <c r="G1461" s="1837">
        <v>39045</v>
      </c>
    </row>
    <row r="1462" spans="7:7">
      <c r="G1462" s="1837">
        <v>39046</v>
      </c>
    </row>
    <row r="1463" spans="7:7">
      <c r="G1463" s="1837">
        <v>39047</v>
      </c>
    </row>
    <row r="1464" spans="7:7">
      <c r="G1464" s="1837">
        <v>39048</v>
      </c>
    </row>
    <row r="1465" spans="7:7">
      <c r="G1465" s="1837">
        <v>39049</v>
      </c>
    </row>
    <row r="1466" spans="7:7">
      <c r="G1466" s="1837">
        <v>39050</v>
      </c>
    </row>
    <row r="1467" spans="7:7">
      <c r="G1467" s="1837">
        <v>39051</v>
      </c>
    </row>
    <row r="1468" spans="7:7">
      <c r="G1468" s="1837">
        <v>39052</v>
      </c>
    </row>
    <row r="1469" spans="7:7">
      <c r="G1469" s="1837">
        <v>39053</v>
      </c>
    </row>
    <row r="1470" spans="7:7">
      <c r="G1470" s="1837">
        <v>39054</v>
      </c>
    </row>
    <row r="1471" spans="7:7">
      <c r="G1471" s="1837">
        <v>39055</v>
      </c>
    </row>
    <row r="1472" spans="7:7">
      <c r="G1472" s="1837">
        <v>39056</v>
      </c>
    </row>
    <row r="1473" spans="7:7">
      <c r="G1473" s="1837">
        <v>39057</v>
      </c>
    </row>
    <row r="1474" spans="7:7">
      <c r="G1474" s="1837">
        <v>39058</v>
      </c>
    </row>
    <row r="1475" spans="7:7">
      <c r="G1475" s="1837">
        <v>39059</v>
      </c>
    </row>
    <row r="1476" spans="7:7">
      <c r="G1476" s="1837">
        <v>39060</v>
      </c>
    </row>
    <row r="1477" spans="7:7">
      <c r="G1477" s="1837">
        <v>39061</v>
      </c>
    </row>
    <row r="1478" spans="7:7">
      <c r="G1478" s="1837">
        <v>39062</v>
      </c>
    </row>
    <row r="1479" spans="7:7">
      <c r="G1479" s="1837">
        <v>39063</v>
      </c>
    </row>
    <row r="1480" spans="7:7">
      <c r="G1480" s="1837">
        <v>39064</v>
      </c>
    </row>
    <row r="1481" spans="7:7">
      <c r="G1481" s="1837">
        <v>39065</v>
      </c>
    </row>
    <row r="1482" spans="7:7">
      <c r="G1482" s="1837">
        <v>39066</v>
      </c>
    </row>
    <row r="1483" spans="7:7">
      <c r="G1483" s="1837">
        <v>39067</v>
      </c>
    </row>
    <row r="1484" spans="7:7">
      <c r="G1484" s="1837">
        <v>39068</v>
      </c>
    </row>
    <row r="1485" spans="7:7">
      <c r="G1485" s="1837">
        <v>39069</v>
      </c>
    </row>
    <row r="1486" spans="7:7">
      <c r="G1486" s="1837">
        <v>39070</v>
      </c>
    </row>
    <row r="1487" spans="7:7">
      <c r="G1487" s="1837">
        <v>39071</v>
      </c>
    </row>
    <row r="1488" spans="7:7">
      <c r="G1488" s="1837">
        <v>39072</v>
      </c>
    </row>
    <row r="1489" spans="7:7">
      <c r="G1489" s="1837">
        <v>39073</v>
      </c>
    </row>
    <row r="1490" spans="7:7">
      <c r="G1490" s="1837">
        <v>39074</v>
      </c>
    </row>
    <row r="1491" spans="7:7">
      <c r="G1491" s="1837">
        <v>39075</v>
      </c>
    </row>
    <row r="1492" spans="7:7">
      <c r="G1492" s="1837">
        <v>39076</v>
      </c>
    </row>
    <row r="1493" spans="7:7">
      <c r="G1493" s="1837">
        <v>39077</v>
      </c>
    </row>
    <row r="1494" spans="7:7">
      <c r="G1494" s="1837">
        <v>39078</v>
      </c>
    </row>
    <row r="1495" spans="7:7">
      <c r="G1495" s="1837">
        <v>39079</v>
      </c>
    </row>
    <row r="1496" spans="7:7">
      <c r="G1496" s="1837">
        <v>39080</v>
      </c>
    </row>
    <row r="1497" spans="7:7">
      <c r="G1497" s="1837">
        <v>39081</v>
      </c>
    </row>
    <row r="1498" spans="7:7">
      <c r="G1498" s="1837">
        <v>39082</v>
      </c>
    </row>
    <row r="1499" spans="7:7">
      <c r="G1499" s="1837">
        <v>39083</v>
      </c>
    </row>
    <row r="1500" spans="7:7">
      <c r="G1500" s="1837">
        <v>39084</v>
      </c>
    </row>
    <row r="1501" spans="7:7">
      <c r="G1501" s="1837">
        <v>39085</v>
      </c>
    </row>
    <row r="1502" spans="7:7">
      <c r="G1502" s="1837">
        <v>39086</v>
      </c>
    </row>
    <row r="1503" spans="7:7">
      <c r="G1503" s="1837">
        <v>39087</v>
      </c>
    </row>
    <row r="1504" spans="7:7">
      <c r="G1504" s="1837">
        <v>39088</v>
      </c>
    </row>
    <row r="1505" spans="7:7">
      <c r="G1505" s="1837">
        <v>39089</v>
      </c>
    </row>
    <row r="1506" spans="7:7">
      <c r="G1506" s="1837">
        <v>39090</v>
      </c>
    </row>
    <row r="1507" spans="7:7">
      <c r="G1507" s="1837">
        <v>39091</v>
      </c>
    </row>
    <row r="1508" spans="7:7">
      <c r="G1508" s="1837">
        <v>39092</v>
      </c>
    </row>
    <row r="1509" spans="7:7">
      <c r="G1509" s="1837">
        <v>39093</v>
      </c>
    </row>
    <row r="1510" spans="7:7">
      <c r="G1510" s="1837">
        <v>39094</v>
      </c>
    </row>
    <row r="1511" spans="7:7">
      <c r="G1511" s="1837">
        <v>39095</v>
      </c>
    </row>
    <row r="1512" spans="7:7">
      <c r="G1512" s="1837">
        <v>39096</v>
      </c>
    </row>
    <row r="1513" spans="7:7">
      <c r="G1513" s="1837">
        <v>39097</v>
      </c>
    </row>
    <row r="1514" spans="7:7">
      <c r="G1514" s="1837">
        <v>39098</v>
      </c>
    </row>
    <row r="1515" spans="7:7">
      <c r="G1515" s="1837">
        <v>39099</v>
      </c>
    </row>
    <row r="1516" spans="7:7">
      <c r="G1516" s="1837">
        <v>39100</v>
      </c>
    </row>
    <row r="1517" spans="7:7">
      <c r="G1517" s="1837">
        <v>39101</v>
      </c>
    </row>
    <row r="1518" spans="7:7">
      <c r="G1518" s="1837">
        <v>39102</v>
      </c>
    </row>
    <row r="1519" spans="7:7">
      <c r="G1519" s="1837">
        <v>39103</v>
      </c>
    </row>
    <row r="1520" spans="7:7">
      <c r="G1520" s="1837">
        <v>39104</v>
      </c>
    </row>
    <row r="1521" spans="7:7">
      <c r="G1521" s="1837">
        <v>39105</v>
      </c>
    </row>
    <row r="1522" spans="7:7">
      <c r="G1522" s="1837">
        <v>39106</v>
      </c>
    </row>
    <row r="1523" spans="7:7">
      <c r="G1523" s="1837">
        <v>39107</v>
      </c>
    </row>
    <row r="1524" spans="7:7">
      <c r="G1524" s="1837">
        <v>39108</v>
      </c>
    </row>
    <row r="1525" spans="7:7">
      <c r="G1525" s="1837">
        <v>39109</v>
      </c>
    </row>
    <row r="1526" spans="7:7">
      <c r="G1526" s="1837">
        <v>39110</v>
      </c>
    </row>
    <row r="1527" spans="7:7">
      <c r="G1527" s="1837">
        <v>39111</v>
      </c>
    </row>
    <row r="1528" spans="7:7">
      <c r="G1528" s="1837">
        <v>39112</v>
      </c>
    </row>
    <row r="1529" spans="7:7">
      <c r="G1529" s="1837">
        <v>39113</v>
      </c>
    </row>
    <row r="1530" spans="7:7">
      <c r="G1530" s="1837">
        <v>39114</v>
      </c>
    </row>
    <row r="1531" spans="7:7">
      <c r="G1531" s="1837">
        <v>39115</v>
      </c>
    </row>
    <row r="1532" spans="7:7">
      <c r="G1532" s="1837">
        <v>39116</v>
      </c>
    </row>
    <row r="1533" spans="7:7">
      <c r="G1533" s="1837">
        <v>39117</v>
      </c>
    </row>
    <row r="1534" spans="7:7">
      <c r="G1534" s="1837">
        <v>39118</v>
      </c>
    </row>
    <row r="1535" spans="7:7">
      <c r="G1535" s="1837">
        <v>39119</v>
      </c>
    </row>
    <row r="1536" spans="7:7">
      <c r="G1536" s="1837">
        <v>39120</v>
      </c>
    </row>
    <row r="1537" spans="7:7">
      <c r="G1537" s="1837">
        <v>39121</v>
      </c>
    </row>
    <row r="1538" spans="7:7">
      <c r="G1538" s="1837">
        <v>39122</v>
      </c>
    </row>
    <row r="1539" spans="7:7">
      <c r="G1539" s="1837">
        <v>39123</v>
      </c>
    </row>
    <row r="1540" spans="7:7">
      <c r="G1540" s="1837">
        <v>39124</v>
      </c>
    </row>
    <row r="1541" spans="7:7">
      <c r="G1541" s="1837">
        <v>39125</v>
      </c>
    </row>
    <row r="1542" spans="7:7">
      <c r="G1542" s="1837">
        <v>39126</v>
      </c>
    </row>
    <row r="1543" spans="7:7">
      <c r="G1543" s="1837">
        <v>39127</v>
      </c>
    </row>
    <row r="1544" spans="7:7">
      <c r="G1544" s="1837">
        <v>39128</v>
      </c>
    </row>
    <row r="1545" spans="7:7">
      <c r="G1545" s="1837">
        <v>39129</v>
      </c>
    </row>
    <row r="1546" spans="7:7">
      <c r="G1546" s="1837">
        <v>39130</v>
      </c>
    </row>
    <row r="1547" spans="7:7">
      <c r="G1547" s="1837">
        <v>39131</v>
      </c>
    </row>
    <row r="1548" spans="7:7">
      <c r="G1548" s="1837">
        <v>39132</v>
      </c>
    </row>
    <row r="1549" spans="7:7">
      <c r="G1549" s="1837">
        <v>39133</v>
      </c>
    </row>
    <row r="1550" spans="7:7">
      <c r="G1550" s="1837">
        <v>39134</v>
      </c>
    </row>
    <row r="1551" spans="7:7">
      <c r="G1551" s="1837">
        <v>39135</v>
      </c>
    </row>
    <row r="1552" spans="7:7">
      <c r="G1552" s="1837">
        <v>39136</v>
      </c>
    </row>
    <row r="1553" spans="7:7">
      <c r="G1553" s="1837">
        <v>39137</v>
      </c>
    </row>
    <row r="1554" spans="7:7">
      <c r="G1554" s="1837">
        <v>39138</v>
      </c>
    </row>
    <row r="1555" spans="7:7">
      <c r="G1555" s="1837">
        <v>39139</v>
      </c>
    </row>
    <row r="1556" spans="7:7">
      <c r="G1556" s="1837">
        <v>39140</v>
      </c>
    </row>
    <row r="1557" spans="7:7">
      <c r="G1557" s="1837">
        <v>39141</v>
      </c>
    </row>
    <row r="1558" spans="7:7">
      <c r="G1558" s="1837">
        <v>39142</v>
      </c>
    </row>
    <row r="1559" spans="7:7">
      <c r="G1559" s="1837">
        <v>39143</v>
      </c>
    </row>
    <row r="1560" spans="7:7">
      <c r="G1560" s="1837">
        <v>39144</v>
      </c>
    </row>
    <row r="1561" spans="7:7">
      <c r="G1561" s="1837">
        <v>39145</v>
      </c>
    </row>
    <row r="1562" spans="7:7">
      <c r="G1562" s="1837">
        <v>39146</v>
      </c>
    </row>
    <row r="1563" spans="7:7">
      <c r="G1563" s="1837">
        <v>39147</v>
      </c>
    </row>
    <row r="1564" spans="7:7">
      <c r="G1564" s="1837">
        <v>39148</v>
      </c>
    </row>
    <row r="1565" spans="7:7">
      <c r="G1565" s="1837">
        <v>39149</v>
      </c>
    </row>
    <row r="1566" spans="7:7">
      <c r="G1566" s="1837">
        <v>39150</v>
      </c>
    </row>
    <row r="1567" spans="7:7">
      <c r="G1567" s="1837">
        <v>39151</v>
      </c>
    </row>
    <row r="1568" spans="7:7">
      <c r="G1568" s="1837">
        <v>39152</v>
      </c>
    </row>
    <row r="1569" spans="7:7">
      <c r="G1569" s="1837">
        <v>39153</v>
      </c>
    </row>
    <row r="1570" spans="7:7">
      <c r="G1570" s="1837">
        <v>39154</v>
      </c>
    </row>
    <row r="1571" spans="7:7">
      <c r="G1571" s="1837">
        <v>39155</v>
      </c>
    </row>
    <row r="1572" spans="7:7">
      <c r="G1572" s="1837">
        <v>39156</v>
      </c>
    </row>
    <row r="1573" spans="7:7">
      <c r="G1573" s="1837">
        <v>39157</v>
      </c>
    </row>
    <row r="1574" spans="7:7">
      <c r="G1574" s="1837">
        <v>39158</v>
      </c>
    </row>
    <row r="1575" spans="7:7">
      <c r="G1575" s="1837">
        <v>39159</v>
      </c>
    </row>
    <row r="1576" spans="7:7">
      <c r="G1576" s="1837">
        <v>39160</v>
      </c>
    </row>
    <row r="1577" spans="7:7">
      <c r="G1577" s="1837">
        <v>39161</v>
      </c>
    </row>
    <row r="1578" spans="7:7">
      <c r="G1578" s="1837">
        <v>39162</v>
      </c>
    </row>
    <row r="1579" spans="7:7">
      <c r="G1579" s="1837">
        <v>39163</v>
      </c>
    </row>
    <row r="1580" spans="7:7">
      <c r="G1580" s="1837">
        <v>39164</v>
      </c>
    </row>
    <row r="1581" spans="7:7">
      <c r="G1581" s="1837">
        <v>39165</v>
      </c>
    </row>
    <row r="1582" spans="7:7">
      <c r="G1582" s="1837">
        <v>39166</v>
      </c>
    </row>
    <row r="1583" spans="7:7">
      <c r="G1583" s="1837">
        <v>39167</v>
      </c>
    </row>
    <row r="1584" spans="7:7">
      <c r="G1584" s="1837">
        <v>39168</v>
      </c>
    </row>
    <row r="1585" spans="7:7">
      <c r="G1585" s="1837">
        <v>39169</v>
      </c>
    </row>
    <row r="1586" spans="7:7">
      <c r="G1586" s="1837">
        <v>39170</v>
      </c>
    </row>
    <row r="1587" spans="7:7">
      <c r="G1587" s="1837">
        <v>39171</v>
      </c>
    </row>
    <row r="1588" spans="7:7">
      <c r="G1588" s="1837">
        <v>39172</v>
      </c>
    </row>
    <row r="1589" spans="7:7">
      <c r="G1589" s="1837">
        <v>39173</v>
      </c>
    </row>
    <row r="1590" spans="7:7">
      <c r="G1590" s="1837">
        <v>39174</v>
      </c>
    </row>
    <row r="1591" spans="7:7">
      <c r="G1591" s="1837">
        <v>39175</v>
      </c>
    </row>
    <row r="1592" spans="7:7">
      <c r="G1592" s="1837">
        <v>39176</v>
      </c>
    </row>
    <row r="1593" spans="7:7">
      <c r="G1593" s="1837">
        <v>39177</v>
      </c>
    </row>
    <row r="1594" spans="7:7">
      <c r="G1594" s="1837">
        <v>39178</v>
      </c>
    </row>
    <row r="1595" spans="7:7">
      <c r="G1595" s="1837">
        <v>39179</v>
      </c>
    </row>
    <row r="1596" spans="7:7">
      <c r="G1596" s="1837">
        <v>39180</v>
      </c>
    </row>
    <row r="1597" spans="7:7">
      <c r="G1597" s="1837">
        <v>39181</v>
      </c>
    </row>
    <row r="1598" spans="7:7">
      <c r="G1598" s="1837">
        <v>39182</v>
      </c>
    </row>
    <row r="1599" spans="7:7">
      <c r="G1599" s="1837">
        <v>39183</v>
      </c>
    </row>
    <row r="1600" spans="7:7">
      <c r="G1600" s="1837">
        <v>39184</v>
      </c>
    </row>
    <row r="1601" spans="7:7">
      <c r="G1601" s="1837">
        <v>39185</v>
      </c>
    </row>
    <row r="1602" spans="7:7">
      <c r="G1602" s="1837">
        <v>39186</v>
      </c>
    </row>
    <row r="1603" spans="7:7">
      <c r="G1603" s="1837">
        <v>39187</v>
      </c>
    </row>
    <row r="1604" spans="7:7">
      <c r="G1604" s="1837">
        <v>39188</v>
      </c>
    </row>
    <row r="1605" spans="7:7">
      <c r="G1605" s="1837">
        <v>39189</v>
      </c>
    </row>
    <row r="1606" spans="7:7">
      <c r="G1606" s="1837">
        <v>39190</v>
      </c>
    </row>
    <row r="1607" spans="7:7">
      <c r="G1607" s="1837">
        <v>39191</v>
      </c>
    </row>
    <row r="1608" spans="7:7">
      <c r="G1608" s="1837">
        <v>39192</v>
      </c>
    </row>
    <row r="1609" spans="7:7">
      <c r="G1609" s="1837">
        <v>39193</v>
      </c>
    </row>
    <row r="1610" spans="7:7">
      <c r="G1610" s="1837">
        <v>39194</v>
      </c>
    </row>
    <row r="1611" spans="7:7">
      <c r="G1611" s="1837">
        <v>39195</v>
      </c>
    </row>
    <row r="1612" spans="7:7">
      <c r="G1612" s="1837">
        <v>39196</v>
      </c>
    </row>
    <row r="1613" spans="7:7">
      <c r="G1613" s="1837">
        <v>39197</v>
      </c>
    </row>
    <row r="1614" spans="7:7">
      <c r="G1614" s="1837">
        <v>39198</v>
      </c>
    </row>
    <row r="1615" spans="7:7">
      <c r="G1615" s="1837">
        <v>39199</v>
      </c>
    </row>
    <row r="1616" spans="7:7">
      <c r="G1616" s="1837">
        <v>39200</v>
      </c>
    </row>
    <row r="1617" spans="7:7">
      <c r="G1617" s="1837">
        <v>39201</v>
      </c>
    </row>
    <row r="1618" spans="7:7">
      <c r="G1618" s="1837">
        <v>39202</v>
      </c>
    </row>
    <row r="1619" spans="7:7">
      <c r="G1619" s="1837">
        <v>39203</v>
      </c>
    </row>
    <row r="1620" spans="7:7">
      <c r="G1620" s="1837">
        <v>39204</v>
      </c>
    </row>
    <row r="1621" spans="7:7">
      <c r="G1621" s="1837">
        <v>39205</v>
      </c>
    </row>
    <row r="1622" spans="7:7">
      <c r="G1622" s="1837">
        <v>39206</v>
      </c>
    </row>
    <row r="1623" spans="7:7">
      <c r="G1623" s="1837">
        <v>39207</v>
      </c>
    </row>
    <row r="1624" spans="7:7">
      <c r="G1624" s="1837">
        <v>39208</v>
      </c>
    </row>
    <row r="1625" spans="7:7">
      <c r="G1625" s="1837">
        <v>39209</v>
      </c>
    </row>
    <row r="1626" spans="7:7">
      <c r="G1626" s="1837">
        <v>39210</v>
      </c>
    </row>
    <row r="1627" spans="7:7">
      <c r="G1627" s="1837">
        <v>39211</v>
      </c>
    </row>
    <row r="1628" spans="7:7">
      <c r="G1628" s="1837">
        <v>39212</v>
      </c>
    </row>
    <row r="1629" spans="7:7">
      <c r="G1629" s="1837">
        <v>39213</v>
      </c>
    </row>
    <row r="1630" spans="7:7">
      <c r="G1630" s="1837">
        <v>39214</v>
      </c>
    </row>
    <row r="1631" spans="7:7">
      <c r="G1631" s="1837">
        <v>39215</v>
      </c>
    </row>
    <row r="1632" spans="7:7">
      <c r="G1632" s="1837">
        <v>39216</v>
      </c>
    </row>
    <row r="1633" spans="7:7">
      <c r="G1633" s="1837">
        <v>39217</v>
      </c>
    </row>
    <row r="1634" spans="7:7">
      <c r="G1634" s="1837">
        <v>39218</v>
      </c>
    </row>
    <row r="1635" spans="7:7">
      <c r="G1635" s="1837">
        <v>39219</v>
      </c>
    </row>
    <row r="1636" spans="7:7">
      <c r="G1636" s="1837">
        <v>39220</v>
      </c>
    </row>
    <row r="1637" spans="7:7">
      <c r="G1637" s="1837">
        <v>39221</v>
      </c>
    </row>
    <row r="1638" spans="7:7">
      <c r="G1638" s="1837">
        <v>39222</v>
      </c>
    </row>
    <row r="1639" spans="7:7">
      <c r="G1639" s="1837">
        <v>39223</v>
      </c>
    </row>
    <row r="1640" spans="7:7">
      <c r="G1640" s="1837">
        <v>39224</v>
      </c>
    </row>
    <row r="1641" spans="7:7">
      <c r="G1641" s="1837">
        <v>39225</v>
      </c>
    </row>
    <row r="1642" spans="7:7">
      <c r="G1642" s="1837">
        <v>39226</v>
      </c>
    </row>
    <row r="1643" spans="7:7">
      <c r="G1643" s="1837">
        <v>39227</v>
      </c>
    </row>
    <row r="1644" spans="7:7">
      <c r="G1644" s="1837">
        <v>39228</v>
      </c>
    </row>
    <row r="1645" spans="7:7">
      <c r="G1645" s="1837">
        <v>39229</v>
      </c>
    </row>
    <row r="1646" spans="7:7">
      <c r="G1646" s="1837">
        <v>39230</v>
      </c>
    </row>
    <row r="1647" spans="7:7">
      <c r="G1647" s="1837">
        <v>39231</v>
      </c>
    </row>
    <row r="1648" spans="7:7">
      <c r="G1648" s="1837">
        <v>39232</v>
      </c>
    </row>
    <row r="1649" spans="7:7">
      <c r="G1649" s="1837">
        <v>39233</v>
      </c>
    </row>
    <row r="1650" spans="7:7">
      <c r="G1650" s="1837">
        <v>39234</v>
      </c>
    </row>
    <row r="1651" spans="7:7">
      <c r="G1651" s="1837">
        <v>39235</v>
      </c>
    </row>
    <row r="1652" spans="7:7">
      <c r="G1652" s="1837">
        <v>39236</v>
      </c>
    </row>
    <row r="1653" spans="7:7">
      <c r="G1653" s="1837">
        <v>39237</v>
      </c>
    </row>
    <row r="1654" spans="7:7">
      <c r="G1654" s="1837">
        <v>39238</v>
      </c>
    </row>
    <row r="1655" spans="7:7">
      <c r="G1655" s="1837">
        <v>39239</v>
      </c>
    </row>
    <row r="1656" spans="7:7">
      <c r="G1656" s="1837">
        <v>39240</v>
      </c>
    </row>
    <row r="1657" spans="7:7">
      <c r="G1657" s="1837">
        <v>39241</v>
      </c>
    </row>
    <row r="1658" spans="7:7">
      <c r="G1658" s="1837">
        <v>39242</v>
      </c>
    </row>
    <row r="1659" spans="7:7">
      <c r="G1659" s="1837">
        <v>39243</v>
      </c>
    </row>
    <row r="1660" spans="7:7">
      <c r="G1660" s="1837">
        <v>39244</v>
      </c>
    </row>
    <row r="1661" spans="7:7">
      <c r="G1661" s="1837">
        <v>39245</v>
      </c>
    </row>
    <row r="1662" spans="7:7">
      <c r="G1662" s="1837">
        <v>39246</v>
      </c>
    </row>
    <row r="1663" spans="7:7">
      <c r="G1663" s="1837">
        <v>39247</v>
      </c>
    </row>
    <row r="1664" spans="7:7">
      <c r="G1664" s="1837">
        <v>39248</v>
      </c>
    </row>
    <row r="1665" spans="7:7">
      <c r="G1665" s="1837">
        <v>39249</v>
      </c>
    </row>
    <row r="1666" spans="7:7">
      <c r="G1666" s="1837">
        <v>39250</v>
      </c>
    </row>
    <row r="1667" spans="7:7">
      <c r="G1667" s="1837">
        <v>39251</v>
      </c>
    </row>
    <row r="1668" spans="7:7">
      <c r="G1668" s="1837">
        <v>39252</v>
      </c>
    </row>
    <row r="1669" spans="7:7">
      <c r="G1669" s="1837">
        <v>39253</v>
      </c>
    </row>
    <row r="1670" spans="7:7">
      <c r="G1670" s="1837">
        <v>39254</v>
      </c>
    </row>
    <row r="1671" spans="7:7">
      <c r="G1671" s="1837">
        <v>39255</v>
      </c>
    </row>
    <row r="1672" spans="7:7">
      <c r="G1672" s="1837">
        <v>39256</v>
      </c>
    </row>
    <row r="1673" spans="7:7">
      <c r="G1673" s="1837">
        <v>39257</v>
      </c>
    </row>
    <row r="1674" spans="7:7">
      <c r="G1674" s="1837">
        <v>39258</v>
      </c>
    </row>
    <row r="1675" spans="7:7">
      <c r="G1675" s="1837">
        <v>39259</v>
      </c>
    </row>
    <row r="1676" spans="7:7">
      <c r="G1676" s="1837">
        <v>39260</v>
      </c>
    </row>
    <row r="1677" spans="7:7">
      <c r="G1677" s="1837">
        <v>39261</v>
      </c>
    </row>
    <row r="1678" spans="7:7">
      <c r="G1678" s="1837">
        <v>39262</v>
      </c>
    </row>
    <row r="1679" spans="7:7">
      <c r="G1679" s="1837">
        <v>39263</v>
      </c>
    </row>
    <row r="1680" spans="7:7">
      <c r="G1680" s="1837">
        <v>39264</v>
      </c>
    </row>
    <row r="1681" spans="7:7">
      <c r="G1681" s="1837">
        <v>39265</v>
      </c>
    </row>
    <row r="1682" spans="7:7">
      <c r="G1682" s="1837">
        <v>39266</v>
      </c>
    </row>
    <row r="1683" spans="7:7">
      <c r="G1683" s="1837">
        <v>39267</v>
      </c>
    </row>
    <row r="1684" spans="7:7">
      <c r="G1684" s="1837">
        <v>39268</v>
      </c>
    </row>
    <row r="1685" spans="7:7">
      <c r="G1685" s="1837">
        <v>39269</v>
      </c>
    </row>
    <row r="1686" spans="7:7">
      <c r="G1686" s="1837">
        <v>39270</v>
      </c>
    </row>
    <row r="1687" spans="7:7">
      <c r="G1687" s="1837">
        <v>39271</v>
      </c>
    </row>
    <row r="1688" spans="7:7">
      <c r="G1688" s="1837">
        <v>39272</v>
      </c>
    </row>
    <row r="1689" spans="7:7">
      <c r="G1689" s="1837">
        <v>39273</v>
      </c>
    </row>
    <row r="1690" spans="7:7">
      <c r="G1690" s="1837">
        <v>39274</v>
      </c>
    </row>
    <row r="1691" spans="7:7">
      <c r="G1691" s="1837">
        <v>39275</v>
      </c>
    </row>
    <row r="1692" spans="7:7">
      <c r="G1692" s="1837">
        <v>39276</v>
      </c>
    </row>
    <row r="1693" spans="7:7">
      <c r="G1693" s="1837">
        <v>39277</v>
      </c>
    </row>
    <row r="1694" spans="7:7">
      <c r="G1694" s="1837">
        <v>39278</v>
      </c>
    </row>
    <row r="1695" spans="7:7">
      <c r="G1695" s="1837">
        <v>39279</v>
      </c>
    </row>
    <row r="1696" spans="7:7">
      <c r="G1696" s="1837">
        <v>39280</v>
      </c>
    </row>
    <row r="1697" spans="7:7">
      <c r="G1697" s="1837">
        <v>39281</v>
      </c>
    </row>
    <row r="1698" spans="7:7">
      <c r="G1698" s="1837">
        <v>39282</v>
      </c>
    </row>
    <row r="1699" spans="7:7">
      <c r="G1699" s="1837">
        <v>39283</v>
      </c>
    </row>
    <row r="1700" spans="7:7">
      <c r="G1700" s="1837">
        <v>39284</v>
      </c>
    </row>
    <row r="1701" spans="7:7">
      <c r="G1701" s="1837">
        <v>39285</v>
      </c>
    </row>
    <row r="1702" spans="7:7">
      <c r="G1702" s="1837">
        <v>39286</v>
      </c>
    </row>
    <row r="1703" spans="7:7">
      <c r="G1703" s="1837">
        <v>39287</v>
      </c>
    </row>
    <row r="1704" spans="7:7">
      <c r="G1704" s="1837">
        <v>39288</v>
      </c>
    </row>
    <row r="1705" spans="7:7">
      <c r="G1705" s="1837">
        <v>39289</v>
      </c>
    </row>
    <row r="1706" spans="7:7">
      <c r="G1706" s="1837">
        <v>39290</v>
      </c>
    </row>
    <row r="1707" spans="7:7">
      <c r="G1707" s="1837">
        <v>39291</v>
      </c>
    </row>
    <row r="1708" spans="7:7">
      <c r="G1708" s="1837">
        <v>39292</v>
      </c>
    </row>
    <row r="1709" spans="7:7">
      <c r="G1709" s="1837">
        <v>39293</v>
      </c>
    </row>
    <row r="1710" spans="7:7">
      <c r="G1710" s="1837">
        <v>39294</v>
      </c>
    </row>
    <row r="1711" spans="7:7">
      <c r="G1711" s="1837">
        <v>39295</v>
      </c>
    </row>
    <row r="1712" spans="7:7">
      <c r="G1712" s="1837">
        <v>39296</v>
      </c>
    </row>
    <row r="1713" spans="7:7">
      <c r="G1713" s="1837">
        <v>39297</v>
      </c>
    </row>
    <row r="1714" spans="7:7">
      <c r="G1714" s="1837">
        <v>39298</v>
      </c>
    </row>
    <row r="1715" spans="7:7">
      <c r="G1715" s="1837">
        <v>39299</v>
      </c>
    </row>
    <row r="1716" spans="7:7">
      <c r="G1716" s="1837">
        <v>39300</v>
      </c>
    </row>
    <row r="1717" spans="7:7">
      <c r="G1717" s="1837">
        <v>39301</v>
      </c>
    </row>
    <row r="1718" spans="7:7">
      <c r="G1718" s="1837">
        <v>39302</v>
      </c>
    </row>
    <row r="1719" spans="7:7">
      <c r="G1719" s="1837">
        <v>39303</v>
      </c>
    </row>
    <row r="1720" spans="7:7">
      <c r="G1720" s="1837">
        <v>39304</v>
      </c>
    </row>
    <row r="1721" spans="7:7">
      <c r="G1721" s="1837">
        <v>39305</v>
      </c>
    </row>
    <row r="1722" spans="7:7">
      <c r="G1722" s="1837">
        <v>39306</v>
      </c>
    </row>
    <row r="1723" spans="7:7">
      <c r="G1723" s="1837">
        <v>39307</v>
      </c>
    </row>
    <row r="1724" spans="7:7">
      <c r="G1724" s="1837">
        <v>39308</v>
      </c>
    </row>
    <row r="1725" spans="7:7">
      <c r="G1725" s="1837">
        <v>39309</v>
      </c>
    </row>
    <row r="1726" spans="7:7">
      <c r="G1726" s="1837">
        <v>39310</v>
      </c>
    </row>
    <row r="1727" spans="7:7">
      <c r="G1727" s="1837">
        <v>39311</v>
      </c>
    </row>
    <row r="1728" spans="7:7">
      <c r="G1728" s="1837">
        <v>39312</v>
      </c>
    </row>
    <row r="1729" spans="7:7">
      <c r="G1729" s="1837">
        <v>39313</v>
      </c>
    </row>
    <row r="1730" spans="7:7">
      <c r="G1730" s="1837">
        <v>39314</v>
      </c>
    </row>
    <row r="1731" spans="7:7">
      <c r="G1731" s="1837">
        <v>39315</v>
      </c>
    </row>
    <row r="1732" spans="7:7">
      <c r="G1732" s="1837">
        <v>39316</v>
      </c>
    </row>
    <row r="1733" spans="7:7">
      <c r="G1733" s="1837">
        <v>39317</v>
      </c>
    </row>
    <row r="1734" spans="7:7">
      <c r="G1734" s="1837">
        <v>39318</v>
      </c>
    </row>
    <row r="1735" spans="7:7">
      <c r="G1735" s="1837">
        <v>39319</v>
      </c>
    </row>
    <row r="1736" spans="7:7">
      <c r="G1736" s="1837">
        <v>39320</v>
      </c>
    </row>
    <row r="1737" spans="7:7">
      <c r="G1737" s="1837">
        <v>39321</v>
      </c>
    </row>
    <row r="1738" spans="7:7">
      <c r="G1738" s="1837">
        <v>39322</v>
      </c>
    </row>
    <row r="1739" spans="7:7">
      <c r="G1739" s="1837">
        <v>39323</v>
      </c>
    </row>
    <row r="1740" spans="7:7">
      <c r="G1740" s="1837">
        <v>39324</v>
      </c>
    </row>
    <row r="1741" spans="7:7">
      <c r="G1741" s="1837">
        <v>39325</v>
      </c>
    </row>
    <row r="1742" spans="7:7">
      <c r="G1742" s="1837">
        <v>39326</v>
      </c>
    </row>
    <row r="1743" spans="7:7">
      <c r="G1743" s="1837">
        <v>39327</v>
      </c>
    </row>
    <row r="1744" spans="7:7">
      <c r="G1744" s="1837">
        <v>39328</v>
      </c>
    </row>
    <row r="1745" spans="7:7">
      <c r="G1745" s="1837">
        <v>39329</v>
      </c>
    </row>
    <row r="1746" spans="7:7">
      <c r="G1746" s="1837">
        <v>39330</v>
      </c>
    </row>
    <row r="1747" spans="7:7">
      <c r="G1747" s="1837">
        <v>39331</v>
      </c>
    </row>
    <row r="1748" spans="7:7">
      <c r="G1748" s="1837">
        <v>39332</v>
      </c>
    </row>
    <row r="1749" spans="7:7">
      <c r="G1749" s="1837">
        <v>39333</v>
      </c>
    </row>
    <row r="1750" spans="7:7">
      <c r="G1750" s="1837">
        <v>39334</v>
      </c>
    </row>
    <row r="1751" spans="7:7">
      <c r="G1751" s="1837">
        <v>39335</v>
      </c>
    </row>
    <row r="1752" spans="7:7">
      <c r="G1752" s="1837">
        <v>39336</v>
      </c>
    </row>
    <row r="1753" spans="7:7">
      <c r="G1753" s="1837">
        <v>39337</v>
      </c>
    </row>
    <row r="1754" spans="7:7">
      <c r="G1754" s="1837">
        <v>39338</v>
      </c>
    </row>
    <row r="1755" spans="7:7">
      <c r="G1755" s="1837">
        <v>39339</v>
      </c>
    </row>
    <row r="1756" spans="7:7">
      <c r="G1756" s="1837">
        <v>39340</v>
      </c>
    </row>
    <row r="1757" spans="7:7">
      <c r="G1757" s="1837">
        <v>39341</v>
      </c>
    </row>
    <row r="1758" spans="7:7">
      <c r="G1758" s="1837">
        <v>39342</v>
      </c>
    </row>
    <row r="1759" spans="7:7">
      <c r="G1759" s="1837">
        <v>39343</v>
      </c>
    </row>
    <row r="1760" spans="7:7">
      <c r="G1760" s="1837">
        <v>39344</v>
      </c>
    </row>
    <row r="1761" spans="7:7">
      <c r="G1761" s="1837">
        <v>39345</v>
      </c>
    </row>
    <row r="1762" spans="7:7">
      <c r="G1762" s="1837">
        <v>39346</v>
      </c>
    </row>
    <row r="1763" spans="7:7">
      <c r="G1763" s="1837">
        <v>39347</v>
      </c>
    </row>
    <row r="1764" spans="7:7">
      <c r="G1764" s="1837">
        <v>39348</v>
      </c>
    </row>
    <row r="1765" spans="7:7">
      <c r="G1765" s="1837">
        <v>39349</v>
      </c>
    </row>
    <row r="1766" spans="7:7">
      <c r="G1766" s="1837">
        <v>39350</v>
      </c>
    </row>
    <row r="1767" spans="7:7">
      <c r="G1767" s="1837">
        <v>39351</v>
      </c>
    </row>
    <row r="1768" spans="7:7">
      <c r="G1768" s="1837">
        <v>39352</v>
      </c>
    </row>
    <row r="1769" spans="7:7">
      <c r="G1769" s="1837">
        <v>39353</v>
      </c>
    </row>
    <row r="1770" spans="7:7">
      <c r="G1770" s="1837">
        <v>39354</v>
      </c>
    </row>
    <row r="1771" spans="7:7">
      <c r="G1771" s="1837">
        <v>39355</v>
      </c>
    </row>
    <row r="1772" spans="7:7">
      <c r="G1772" s="1837">
        <v>39356</v>
      </c>
    </row>
    <row r="1773" spans="7:7">
      <c r="G1773" s="1837">
        <v>39357</v>
      </c>
    </row>
    <row r="1774" spans="7:7">
      <c r="G1774" s="1837">
        <v>39358</v>
      </c>
    </row>
    <row r="1775" spans="7:7">
      <c r="G1775" s="1837">
        <v>39359</v>
      </c>
    </row>
    <row r="1776" spans="7:7">
      <c r="G1776" s="1837">
        <v>39360</v>
      </c>
    </row>
    <row r="1777" spans="7:7">
      <c r="G1777" s="1837">
        <v>39361</v>
      </c>
    </row>
    <row r="1778" spans="7:7">
      <c r="G1778" s="1837">
        <v>39362</v>
      </c>
    </row>
    <row r="1779" spans="7:7">
      <c r="G1779" s="1837">
        <v>39363</v>
      </c>
    </row>
    <row r="1780" spans="7:7">
      <c r="G1780" s="1837">
        <v>39364</v>
      </c>
    </row>
    <row r="1781" spans="7:7">
      <c r="G1781" s="1837">
        <v>39365</v>
      </c>
    </row>
    <row r="1782" spans="7:7">
      <c r="G1782" s="1837">
        <v>39366</v>
      </c>
    </row>
    <row r="1783" spans="7:7">
      <c r="G1783" s="1837">
        <v>39367</v>
      </c>
    </row>
    <row r="1784" spans="7:7">
      <c r="G1784" s="1837">
        <v>39368</v>
      </c>
    </row>
    <row r="1785" spans="7:7">
      <c r="G1785" s="1837">
        <v>39369</v>
      </c>
    </row>
    <row r="1786" spans="7:7">
      <c r="G1786" s="1837">
        <v>39370</v>
      </c>
    </row>
    <row r="1787" spans="7:7">
      <c r="G1787" s="1837">
        <v>39371</v>
      </c>
    </row>
    <row r="1788" spans="7:7">
      <c r="G1788" s="1837">
        <v>39372</v>
      </c>
    </row>
    <row r="1789" spans="7:7">
      <c r="G1789" s="1837">
        <v>39373</v>
      </c>
    </row>
    <row r="1790" spans="7:7">
      <c r="G1790" s="1837">
        <v>39374</v>
      </c>
    </row>
    <row r="1791" spans="7:7">
      <c r="G1791" s="1837">
        <v>39375</v>
      </c>
    </row>
    <row r="1792" spans="7:7">
      <c r="G1792" s="1837">
        <v>39376</v>
      </c>
    </row>
    <row r="1793" spans="7:7">
      <c r="G1793" s="1837">
        <v>39377</v>
      </c>
    </row>
    <row r="1794" spans="7:7">
      <c r="G1794" s="1837">
        <v>39378</v>
      </c>
    </row>
    <row r="1795" spans="7:7">
      <c r="G1795" s="1837">
        <v>39379</v>
      </c>
    </row>
    <row r="1796" spans="7:7">
      <c r="G1796" s="1837">
        <v>39380</v>
      </c>
    </row>
    <row r="1797" spans="7:7">
      <c r="G1797" s="1837">
        <v>39381</v>
      </c>
    </row>
    <row r="1798" spans="7:7">
      <c r="G1798" s="1837">
        <v>39382</v>
      </c>
    </row>
    <row r="1799" spans="7:7">
      <c r="G1799" s="1837">
        <v>39383</v>
      </c>
    </row>
    <row r="1800" spans="7:7">
      <c r="G1800" s="1837">
        <v>39384</v>
      </c>
    </row>
    <row r="1801" spans="7:7">
      <c r="G1801" s="1837">
        <v>39385</v>
      </c>
    </row>
    <row r="1802" spans="7:7">
      <c r="G1802" s="1837">
        <v>39386</v>
      </c>
    </row>
    <row r="1803" spans="7:7">
      <c r="G1803" s="1837">
        <v>39387</v>
      </c>
    </row>
    <row r="1804" spans="7:7">
      <c r="G1804" s="1837">
        <v>39388</v>
      </c>
    </row>
    <row r="1805" spans="7:7">
      <c r="G1805" s="1837">
        <v>39389</v>
      </c>
    </row>
    <row r="1806" spans="7:7">
      <c r="G1806" s="1837">
        <v>39390</v>
      </c>
    </row>
    <row r="1807" spans="7:7">
      <c r="G1807" s="1837">
        <v>39391</v>
      </c>
    </row>
    <row r="1808" spans="7:7">
      <c r="G1808" s="1837">
        <v>39392</v>
      </c>
    </row>
    <row r="1809" spans="7:7">
      <c r="G1809" s="1837">
        <v>39393</v>
      </c>
    </row>
    <row r="1810" spans="7:7">
      <c r="G1810" s="1837">
        <v>39394</v>
      </c>
    </row>
    <row r="1811" spans="7:7">
      <c r="G1811" s="1837">
        <v>39395</v>
      </c>
    </row>
    <row r="1812" spans="7:7">
      <c r="G1812" s="1837">
        <v>39396</v>
      </c>
    </row>
    <row r="1813" spans="7:7">
      <c r="G1813" s="1837">
        <v>39397</v>
      </c>
    </row>
    <row r="1814" spans="7:7">
      <c r="G1814" s="1837">
        <v>39398</v>
      </c>
    </row>
    <row r="1815" spans="7:7">
      <c r="G1815" s="1837">
        <v>39399</v>
      </c>
    </row>
    <row r="1816" spans="7:7">
      <c r="G1816" s="1837">
        <v>39400</v>
      </c>
    </row>
    <row r="1817" spans="7:7">
      <c r="G1817" s="1837">
        <v>39401</v>
      </c>
    </row>
    <row r="1818" spans="7:7">
      <c r="G1818" s="1837">
        <v>39402</v>
      </c>
    </row>
    <row r="1819" spans="7:7">
      <c r="G1819" s="1837">
        <v>39403</v>
      </c>
    </row>
    <row r="1820" spans="7:7">
      <c r="G1820" s="1837">
        <v>39404</v>
      </c>
    </row>
    <row r="1821" spans="7:7">
      <c r="G1821" s="1837">
        <v>39405</v>
      </c>
    </row>
    <row r="1822" spans="7:7">
      <c r="G1822" s="1837">
        <v>39406</v>
      </c>
    </row>
    <row r="1823" spans="7:7">
      <c r="G1823" s="1837">
        <v>39407</v>
      </c>
    </row>
    <row r="1824" spans="7:7">
      <c r="G1824" s="1837">
        <v>39408</v>
      </c>
    </row>
    <row r="1825" spans="7:7">
      <c r="G1825" s="1837">
        <v>39409</v>
      </c>
    </row>
    <row r="1826" spans="7:7">
      <c r="G1826" s="1837">
        <v>39410</v>
      </c>
    </row>
    <row r="1827" spans="7:7">
      <c r="G1827" s="1837">
        <v>39411</v>
      </c>
    </row>
    <row r="1828" spans="7:7">
      <c r="G1828" s="1837">
        <v>39412</v>
      </c>
    </row>
    <row r="1829" spans="7:7">
      <c r="G1829" s="1837">
        <v>39413</v>
      </c>
    </row>
    <row r="1830" spans="7:7">
      <c r="G1830" s="1837">
        <v>39414</v>
      </c>
    </row>
    <row r="1831" spans="7:7">
      <c r="G1831" s="1837">
        <v>39415</v>
      </c>
    </row>
    <row r="1832" spans="7:7">
      <c r="G1832" s="1837">
        <v>39416</v>
      </c>
    </row>
    <row r="1833" spans="7:7">
      <c r="G1833" s="1837">
        <v>39417</v>
      </c>
    </row>
    <row r="1834" spans="7:7">
      <c r="G1834" s="1837">
        <v>39418</v>
      </c>
    </row>
    <row r="1835" spans="7:7">
      <c r="G1835" s="1837">
        <v>39419</v>
      </c>
    </row>
    <row r="1836" spans="7:7">
      <c r="G1836" s="1837">
        <v>39420</v>
      </c>
    </row>
    <row r="1837" spans="7:7">
      <c r="G1837" s="1837">
        <v>39421</v>
      </c>
    </row>
    <row r="1838" spans="7:7">
      <c r="G1838" s="1837">
        <v>39422</v>
      </c>
    </row>
    <row r="1839" spans="7:7">
      <c r="G1839" s="1837">
        <v>39423</v>
      </c>
    </row>
    <row r="1840" spans="7:7">
      <c r="G1840" s="1837">
        <v>39424</v>
      </c>
    </row>
    <row r="1841" spans="7:7">
      <c r="G1841" s="1837">
        <v>39425</v>
      </c>
    </row>
    <row r="1842" spans="7:7">
      <c r="G1842" s="1837">
        <v>39426</v>
      </c>
    </row>
    <row r="1843" spans="7:7">
      <c r="G1843" s="1837">
        <v>39427</v>
      </c>
    </row>
    <row r="1844" spans="7:7">
      <c r="G1844" s="1837">
        <v>39428</v>
      </c>
    </row>
    <row r="1845" spans="7:7">
      <c r="G1845" s="1837">
        <v>39429</v>
      </c>
    </row>
    <row r="1846" spans="7:7">
      <c r="G1846" s="1837">
        <v>39430</v>
      </c>
    </row>
    <row r="1847" spans="7:7">
      <c r="G1847" s="1837">
        <v>39431</v>
      </c>
    </row>
    <row r="1848" spans="7:7">
      <c r="G1848" s="1837">
        <v>39432</v>
      </c>
    </row>
    <row r="1849" spans="7:7">
      <c r="G1849" s="1837">
        <v>39433</v>
      </c>
    </row>
    <row r="1850" spans="7:7">
      <c r="G1850" s="1837">
        <v>39434</v>
      </c>
    </row>
    <row r="1851" spans="7:7">
      <c r="G1851" s="1837">
        <v>39435</v>
      </c>
    </row>
    <row r="1852" spans="7:7">
      <c r="G1852" s="1837">
        <v>39436</v>
      </c>
    </row>
    <row r="1853" spans="7:7">
      <c r="G1853" s="1837">
        <v>39437</v>
      </c>
    </row>
    <row r="1854" spans="7:7">
      <c r="G1854" s="1837">
        <v>39438</v>
      </c>
    </row>
    <row r="1855" spans="7:7">
      <c r="G1855" s="1837">
        <v>39439</v>
      </c>
    </row>
    <row r="1856" spans="7:7">
      <c r="G1856" s="1837">
        <v>39440</v>
      </c>
    </row>
    <row r="1857" spans="7:7">
      <c r="G1857" s="1837">
        <v>39441</v>
      </c>
    </row>
    <row r="1858" spans="7:7">
      <c r="G1858" s="1837">
        <v>39442</v>
      </c>
    </row>
    <row r="1859" spans="7:7">
      <c r="G1859" s="1837">
        <v>39443</v>
      </c>
    </row>
    <row r="1860" spans="7:7">
      <c r="G1860" s="1837">
        <v>39444</v>
      </c>
    </row>
    <row r="1861" spans="7:7">
      <c r="G1861" s="1837">
        <v>39445</v>
      </c>
    </row>
    <row r="1862" spans="7:7">
      <c r="G1862" s="1837">
        <v>39446</v>
      </c>
    </row>
    <row r="1863" spans="7:7">
      <c r="G1863" s="1837">
        <v>39447</v>
      </c>
    </row>
    <row r="1864" spans="7:7">
      <c r="G1864" s="1837">
        <v>39448</v>
      </c>
    </row>
    <row r="1865" spans="7:7">
      <c r="G1865" s="1837">
        <v>39449</v>
      </c>
    </row>
    <row r="1866" spans="7:7">
      <c r="G1866" s="1837">
        <v>39450</v>
      </c>
    </row>
    <row r="1867" spans="7:7">
      <c r="G1867" s="1837">
        <v>39451</v>
      </c>
    </row>
    <row r="1868" spans="7:7">
      <c r="G1868" s="1837">
        <v>39452</v>
      </c>
    </row>
    <row r="1869" spans="7:7">
      <c r="G1869" s="1837">
        <v>39453</v>
      </c>
    </row>
    <row r="1870" spans="7:7">
      <c r="G1870" s="1837">
        <v>39454</v>
      </c>
    </row>
    <row r="1871" spans="7:7">
      <c r="G1871" s="1837">
        <v>39455</v>
      </c>
    </row>
    <row r="1872" spans="7:7">
      <c r="G1872" s="1837">
        <v>39456</v>
      </c>
    </row>
    <row r="1873" spans="7:7">
      <c r="G1873" s="1837">
        <v>39457</v>
      </c>
    </row>
    <row r="1874" spans="7:7">
      <c r="G1874" s="1837">
        <v>39458</v>
      </c>
    </row>
    <row r="1875" spans="7:7">
      <c r="G1875" s="1837">
        <v>39459</v>
      </c>
    </row>
    <row r="1876" spans="7:7">
      <c r="G1876" s="1837">
        <v>39460</v>
      </c>
    </row>
    <row r="1877" spans="7:7">
      <c r="G1877" s="1837">
        <v>39461</v>
      </c>
    </row>
    <row r="1878" spans="7:7">
      <c r="G1878" s="1837">
        <v>39462</v>
      </c>
    </row>
    <row r="1879" spans="7:7">
      <c r="G1879" s="1837">
        <v>39463</v>
      </c>
    </row>
    <row r="1880" spans="7:7">
      <c r="G1880" s="1837">
        <v>39464</v>
      </c>
    </row>
    <row r="1881" spans="7:7">
      <c r="G1881" s="1837">
        <v>39465</v>
      </c>
    </row>
    <row r="1882" spans="7:7">
      <c r="G1882" s="1837">
        <v>39466</v>
      </c>
    </row>
    <row r="1883" spans="7:7">
      <c r="G1883" s="1837">
        <v>39467</v>
      </c>
    </row>
    <row r="1884" spans="7:7">
      <c r="G1884" s="1837">
        <v>39468</v>
      </c>
    </row>
    <row r="1885" spans="7:7">
      <c r="G1885" s="1837">
        <v>39469</v>
      </c>
    </row>
    <row r="1886" spans="7:7">
      <c r="G1886" s="1837">
        <v>39470</v>
      </c>
    </row>
    <row r="1887" spans="7:7">
      <c r="G1887" s="1837">
        <v>39471</v>
      </c>
    </row>
    <row r="1888" spans="7:7">
      <c r="G1888" s="1837">
        <v>39472</v>
      </c>
    </row>
    <row r="1889" spans="7:7">
      <c r="G1889" s="1837">
        <v>39473</v>
      </c>
    </row>
    <row r="1890" spans="7:7">
      <c r="G1890" s="1837">
        <v>39474</v>
      </c>
    </row>
    <row r="1891" spans="7:7">
      <c r="G1891" s="1837">
        <v>39475</v>
      </c>
    </row>
    <row r="1892" spans="7:7">
      <c r="G1892" s="1837">
        <v>39476</v>
      </c>
    </row>
    <row r="1893" spans="7:7">
      <c r="G1893" s="1837">
        <v>39477</v>
      </c>
    </row>
    <row r="1894" spans="7:7">
      <c r="G1894" s="1837">
        <v>39478</v>
      </c>
    </row>
    <row r="1895" spans="7:7">
      <c r="G1895" s="1837">
        <v>39479</v>
      </c>
    </row>
    <row r="1896" spans="7:7">
      <c r="G1896" s="1837">
        <v>39480</v>
      </c>
    </row>
    <row r="1897" spans="7:7">
      <c r="G1897" s="1837">
        <v>39481</v>
      </c>
    </row>
    <row r="1898" spans="7:7">
      <c r="G1898" s="1837">
        <v>39482</v>
      </c>
    </row>
    <row r="1899" spans="7:7">
      <c r="G1899" s="1837">
        <v>39483</v>
      </c>
    </row>
    <row r="1900" spans="7:7">
      <c r="G1900" s="1837">
        <v>39484</v>
      </c>
    </row>
    <row r="1901" spans="7:7">
      <c r="G1901" s="1837">
        <v>39485</v>
      </c>
    </row>
    <row r="1902" spans="7:7">
      <c r="G1902" s="1837">
        <v>39486</v>
      </c>
    </row>
    <row r="1903" spans="7:7">
      <c r="G1903" s="1837">
        <v>39487</v>
      </c>
    </row>
    <row r="1904" spans="7:7">
      <c r="G1904" s="1837">
        <v>39488</v>
      </c>
    </row>
    <row r="1905" spans="7:7">
      <c r="G1905" s="1837">
        <v>39489</v>
      </c>
    </row>
    <row r="1906" spans="7:7">
      <c r="G1906" s="1837">
        <v>39490</v>
      </c>
    </row>
    <row r="1907" spans="7:7">
      <c r="G1907" s="1837">
        <v>39491</v>
      </c>
    </row>
    <row r="1908" spans="7:7">
      <c r="G1908" s="1837">
        <v>39492</v>
      </c>
    </row>
    <row r="1909" spans="7:7">
      <c r="G1909" s="1837">
        <v>39493</v>
      </c>
    </row>
    <row r="1910" spans="7:7">
      <c r="G1910" s="1837">
        <v>39494</v>
      </c>
    </row>
    <row r="1911" spans="7:7">
      <c r="G1911" s="1837">
        <v>39495</v>
      </c>
    </row>
    <row r="1912" spans="7:7">
      <c r="G1912" s="1837">
        <v>39496</v>
      </c>
    </row>
    <row r="1913" spans="7:7">
      <c r="G1913" s="1837">
        <v>39497</v>
      </c>
    </row>
    <row r="1914" spans="7:7">
      <c r="G1914" s="1837">
        <v>39498</v>
      </c>
    </row>
    <row r="1915" spans="7:7">
      <c r="G1915" s="1837">
        <v>39499</v>
      </c>
    </row>
    <row r="1916" spans="7:7">
      <c r="G1916" s="1837">
        <v>39500</v>
      </c>
    </row>
    <row r="1917" spans="7:7">
      <c r="G1917" s="1837">
        <v>39501</v>
      </c>
    </row>
    <row r="1918" spans="7:7">
      <c r="G1918" s="1837">
        <v>39502</v>
      </c>
    </row>
    <row r="1919" spans="7:7">
      <c r="G1919" s="1837">
        <v>39503</v>
      </c>
    </row>
    <row r="1920" spans="7:7">
      <c r="G1920" s="1837">
        <v>39504</v>
      </c>
    </row>
    <row r="1921" spans="7:7">
      <c r="G1921" s="1837">
        <v>39505</v>
      </c>
    </row>
    <row r="1922" spans="7:7">
      <c r="G1922" s="1837">
        <v>39506</v>
      </c>
    </row>
    <row r="1923" spans="7:7">
      <c r="G1923" s="1837">
        <v>39507</v>
      </c>
    </row>
    <row r="1924" spans="7:7">
      <c r="G1924" s="1837">
        <v>39508</v>
      </c>
    </row>
    <row r="1925" spans="7:7">
      <c r="G1925" s="1837">
        <v>39509</v>
      </c>
    </row>
    <row r="1926" spans="7:7">
      <c r="G1926" s="1837">
        <v>39510</v>
      </c>
    </row>
    <row r="1927" spans="7:7">
      <c r="G1927" s="1837">
        <v>39511</v>
      </c>
    </row>
    <row r="1928" spans="7:7">
      <c r="G1928" s="1837">
        <v>39512</v>
      </c>
    </row>
    <row r="1929" spans="7:7">
      <c r="G1929" s="1837">
        <v>39513</v>
      </c>
    </row>
    <row r="1930" spans="7:7">
      <c r="G1930" s="1837">
        <v>39514</v>
      </c>
    </row>
    <row r="1931" spans="7:7">
      <c r="G1931" s="1837">
        <v>39515</v>
      </c>
    </row>
    <row r="1932" spans="7:7">
      <c r="G1932" s="1837">
        <v>39516</v>
      </c>
    </row>
    <row r="1933" spans="7:7">
      <c r="G1933" s="1837">
        <v>39517</v>
      </c>
    </row>
    <row r="1934" spans="7:7">
      <c r="G1934" s="1837">
        <v>39518</v>
      </c>
    </row>
    <row r="1935" spans="7:7">
      <c r="G1935" s="1837">
        <v>39519</v>
      </c>
    </row>
    <row r="1936" spans="7:7">
      <c r="G1936" s="1837">
        <v>39520</v>
      </c>
    </row>
    <row r="1937" spans="7:7">
      <c r="G1937" s="1837">
        <v>39521</v>
      </c>
    </row>
    <row r="1938" spans="7:7">
      <c r="G1938" s="1837">
        <v>39522</v>
      </c>
    </row>
    <row r="1939" spans="7:7">
      <c r="G1939" s="1837">
        <v>39523</v>
      </c>
    </row>
    <row r="1940" spans="7:7">
      <c r="G1940" s="1837">
        <v>39524</v>
      </c>
    </row>
    <row r="1941" spans="7:7">
      <c r="G1941" s="1837">
        <v>39525</v>
      </c>
    </row>
    <row r="1942" spans="7:7">
      <c r="G1942" s="1837">
        <v>39526</v>
      </c>
    </row>
    <row r="1943" spans="7:7">
      <c r="G1943" s="1837">
        <v>39527</v>
      </c>
    </row>
    <row r="1944" spans="7:7">
      <c r="G1944" s="1837">
        <v>39528</v>
      </c>
    </row>
    <row r="1945" spans="7:7">
      <c r="G1945" s="1837">
        <v>39529</v>
      </c>
    </row>
    <row r="1946" spans="7:7">
      <c r="G1946" s="1837">
        <v>39530</v>
      </c>
    </row>
    <row r="1947" spans="7:7">
      <c r="G1947" s="1837">
        <v>39531</v>
      </c>
    </row>
    <row r="1948" spans="7:7">
      <c r="G1948" s="1837">
        <v>39532</v>
      </c>
    </row>
    <row r="1949" spans="7:7">
      <c r="G1949" s="1837">
        <v>39533</v>
      </c>
    </row>
    <row r="1950" spans="7:7">
      <c r="G1950" s="1837">
        <v>39534</v>
      </c>
    </row>
    <row r="1951" spans="7:7">
      <c r="G1951" s="1837">
        <v>39535</v>
      </c>
    </row>
    <row r="1952" spans="7:7">
      <c r="G1952" s="1837">
        <v>39536</v>
      </c>
    </row>
    <row r="1953" spans="7:7">
      <c r="G1953" s="1837">
        <v>39537</v>
      </c>
    </row>
    <row r="1954" spans="7:7">
      <c r="G1954" s="1837">
        <v>39538</v>
      </c>
    </row>
    <row r="1955" spans="7:7">
      <c r="G1955" s="1837">
        <v>39539</v>
      </c>
    </row>
    <row r="1956" spans="7:7">
      <c r="G1956" s="1837">
        <v>39540</v>
      </c>
    </row>
    <row r="1957" spans="7:7">
      <c r="G1957" s="1837">
        <v>39541</v>
      </c>
    </row>
    <row r="1958" spans="7:7">
      <c r="G1958" s="1837">
        <v>39542</v>
      </c>
    </row>
    <row r="1959" spans="7:7">
      <c r="G1959" s="1837">
        <v>39543</v>
      </c>
    </row>
    <row r="1960" spans="7:7">
      <c r="G1960" s="1837">
        <v>39544</v>
      </c>
    </row>
    <row r="1961" spans="7:7">
      <c r="G1961" s="1837">
        <v>39545</v>
      </c>
    </row>
    <row r="1962" spans="7:7">
      <c r="G1962" s="1837">
        <v>39546</v>
      </c>
    </row>
    <row r="1963" spans="7:7">
      <c r="G1963" s="1837">
        <v>39547</v>
      </c>
    </row>
    <row r="1964" spans="7:7">
      <c r="G1964" s="1837">
        <v>39548</v>
      </c>
    </row>
    <row r="1965" spans="7:7">
      <c r="G1965" s="1837">
        <v>39549</v>
      </c>
    </row>
    <row r="1966" spans="7:7">
      <c r="G1966" s="1837">
        <v>39550</v>
      </c>
    </row>
    <row r="1967" spans="7:7">
      <c r="G1967" s="1837">
        <v>39551</v>
      </c>
    </row>
    <row r="1968" spans="7:7">
      <c r="G1968" s="1837">
        <v>39552</v>
      </c>
    </row>
    <row r="1969" spans="7:7">
      <c r="G1969" s="1837">
        <v>39553</v>
      </c>
    </row>
    <row r="1970" spans="7:7">
      <c r="G1970" s="1837">
        <v>39554</v>
      </c>
    </row>
    <row r="1971" spans="7:7">
      <c r="G1971" s="1837">
        <v>39555</v>
      </c>
    </row>
    <row r="1972" spans="7:7">
      <c r="G1972" s="1837">
        <v>39556</v>
      </c>
    </row>
    <row r="1973" spans="7:7">
      <c r="G1973" s="1837">
        <v>39557</v>
      </c>
    </row>
    <row r="1974" spans="7:7">
      <c r="G1974" s="1837">
        <v>39558</v>
      </c>
    </row>
    <row r="1975" spans="7:7">
      <c r="G1975" s="1837">
        <v>39559</v>
      </c>
    </row>
    <row r="1976" spans="7:7">
      <c r="G1976" s="1837">
        <v>39560</v>
      </c>
    </row>
    <row r="1977" spans="7:7">
      <c r="G1977" s="1837">
        <v>39561</v>
      </c>
    </row>
    <row r="1978" spans="7:7">
      <c r="G1978" s="1837">
        <v>39562</v>
      </c>
    </row>
    <row r="1979" spans="7:7">
      <c r="G1979" s="1837">
        <v>39563</v>
      </c>
    </row>
    <row r="1980" spans="7:7">
      <c r="G1980" s="1837">
        <v>39564</v>
      </c>
    </row>
    <row r="1981" spans="7:7">
      <c r="G1981" s="1837">
        <v>39565</v>
      </c>
    </row>
    <row r="1982" spans="7:7">
      <c r="G1982" s="1837">
        <v>39566</v>
      </c>
    </row>
    <row r="1983" spans="7:7">
      <c r="G1983" s="1837">
        <v>39567</v>
      </c>
    </row>
    <row r="1984" spans="7:7">
      <c r="G1984" s="1837">
        <v>39568</v>
      </c>
    </row>
    <row r="1985" spans="7:7">
      <c r="G1985" s="1837">
        <v>39569</v>
      </c>
    </row>
    <row r="1986" spans="7:7">
      <c r="G1986" s="1837">
        <v>39570</v>
      </c>
    </row>
    <row r="1987" spans="7:7">
      <c r="G1987" s="1837">
        <v>39571</v>
      </c>
    </row>
    <row r="1988" spans="7:7">
      <c r="G1988" s="1837">
        <v>39572</v>
      </c>
    </row>
    <row r="1989" spans="7:7">
      <c r="G1989" s="1837">
        <v>39573</v>
      </c>
    </row>
    <row r="1990" spans="7:7">
      <c r="G1990" s="1837">
        <v>39574</v>
      </c>
    </row>
    <row r="1991" spans="7:7">
      <c r="G1991" s="1837">
        <v>39575</v>
      </c>
    </row>
    <row r="1992" spans="7:7">
      <c r="G1992" s="1837">
        <v>39576</v>
      </c>
    </row>
    <row r="1993" spans="7:7">
      <c r="G1993" s="1837">
        <v>39577</v>
      </c>
    </row>
    <row r="1994" spans="7:7">
      <c r="G1994" s="1837">
        <v>39578</v>
      </c>
    </row>
    <row r="1995" spans="7:7">
      <c r="G1995" s="1837">
        <v>39579</v>
      </c>
    </row>
    <row r="1996" spans="7:7">
      <c r="G1996" s="1837">
        <v>39580</v>
      </c>
    </row>
    <row r="1997" spans="7:7">
      <c r="G1997" s="1837">
        <v>39581</v>
      </c>
    </row>
    <row r="1998" spans="7:7">
      <c r="G1998" s="1837">
        <v>39582</v>
      </c>
    </row>
    <row r="1999" spans="7:7">
      <c r="G1999" s="1837">
        <v>39583</v>
      </c>
    </row>
    <row r="2000" spans="7:7">
      <c r="G2000" s="1837">
        <v>39584</v>
      </c>
    </row>
    <row r="2001" spans="7:7">
      <c r="G2001" s="1837">
        <v>39585</v>
      </c>
    </row>
    <row r="2002" spans="7:7">
      <c r="G2002" s="1837">
        <v>39586</v>
      </c>
    </row>
    <row r="2003" spans="7:7">
      <c r="G2003" s="1837">
        <v>39587</v>
      </c>
    </row>
    <row r="2004" spans="7:7">
      <c r="G2004" s="1837">
        <v>39588</v>
      </c>
    </row>
    <row r="2005" spans="7:7">
      <c r="G2005" s="1837">
        <v>39589</v>
      </c>
    </row>
    <row r="2006" spans="7:7">
      <c r="G2006" s="1837">
        <v>39590</v>
      </c>
    </row>
    <row r="2007" spans="7:7">
      <c r="G2007" s="1837">
        <v>39591</v>
      </c>
    </row>
    <row r="2008" spans="7:7">
      <c r="G2008" s="1837">
        <v>39592</v>
      </c>
    </row>
    <row r="2009" spans="7:7">
      <c r="G2009" s="1837">
        <v>39593</v>
      </c>
    </row>
    <row r="2010" spans="7:7">
      <c r="G2010" s="1837">
        <v>39594</v>
      </c>
    </row>
    <row r="2011" spans="7:7">
      <c r="G2011" s="1837">
        <v>39595</v>
      </c>
    </row>
    <row r="2012" spans="7:7">
      <c r="G2012" s="1837">
        <v>39596</v>
      </c>
    </row>
    <row r="2013" spans="7:7">
      <c r="G2013" s="1837">
        <v>39597</v>
      </c>
    </row>
    <row r="2014" spans="7:7">
      <c r="G2014" s="1837">
        <v>39598</v>
      </c>
    </row>
    <row r="2015" spans="7:7">
      <c r="G2015" s="1837">
        <v>39599</v>
      </c>
    </row>
    <row r="2016" spans="7:7">
      <c r="G2016" s="1837">
        <v>39600</v>
      </c>
    </row>
    <row r="2017" spans="7:7">
      <c r="G2017" s="1837">
        <v>39601</v>
      </c>
    </row>
    <row r="2018" spans="7:7">
      <c r="G2018" s="1837">
        <v>39602</v>
      </c>
    </row>
    <row r="2019" spans="7:7">
      <c r="G2019" s="1837">
        <v>39603</v>
      </c>
    </row>
    <row r="2020" spans="7:7">
      <c r="G2020" s="1837">
        <v>39604</v>
      </c>
    </row>
    <row r="2021" spans="7:7">
      <c r="G2021" s="1837">
        <v>39605</v>
      </c>
    </row>
    <row r="2022" spans="7:7">
      <c r="G2022" s="1837">
        <v>39606</v>
      </c>
    </row>
    <row r="2023" spans="7:7">
      <c r="G2023" s="1837">
        <v>39607</v>
      </c>
    </row>
    <row r="2024" spans="7:7">
      <c r="G2024" s="1837">
        <v>39608</v>
      </c>
    </row>
    <row r="2025" spans="7:7">
      <c r="G2025" s="1837">
        <v>39609</v>
      </c>
    </row>
    <row r="2026" spans="7:7">
      <c r="G2026" s="1837">
        <v>39610</v>
      </c>
    </row>
    <row r="2027" spans="7:7">
      <c r="G2027" s="1837">
        <v>39611</v>
      </c>
    </row>
    <row r="2028" spans="7:7">
      <c r="G2028" s="1837">
        <v>39612</v>
      </c>
    </row>
    <row r="2029" spans="7:7">
      <c r="G2029" s="1837">
        <v>39613</v>
      </c>
    </row>
    <row r="2030" spans="7:7">
      <c r="G2030" s="1837">
        <v>39614</v>
      </c>
    </row>
    <row r="2031" spans="7:7">
      <c r="G2031" s="1837">
        <v>39615</v>
      </c>
    </row>
    <row r="2032" spans="7:7">
      <c r="G2032" s="1837">
        <v>39616</v>
      </c>
    </row>
    <row r="2033" spans="7:7">
      <c r="G2033" s="1837">
        <v>39617</v>
      </c>
    </row>
    <row r="2034" spans="7:7">
      <c r="G2034" s="1837">
        <v>39618</v>
      </c>
    </row>
    <row r="2035" spans="7:7">
      <c r="G2035" s="1837">
        <v>39619</v>
      </c>
    </row>
    <row r="2036" spans="7:7">
      <c r="G2036" s="1837">
        <v>39620</v>
      </c>
    </row>
    <row r="2037" spans="7:7">
      <c r="G2037" s="1837">
        <v>39621</v>
      </c>
    </row>
    <row r="2038" spans="7:7">
      <c r="G2038" s="1837">
        <v>39622</v>
      </c>
    </row>
    <row r="2039" spans="7:7">
      <c r="G2039" s="1837">
        <v>39623</v>
      </c>
    </row>
    <row r="2040" spans="7:7">
      <c r="G2040" s="1837">
        <v>39624</v>
      </c>
    </row>
    <row r="2041" spans="7:7">
      <c r="G2041" s="1837">
        <v>39625</v>
      </c>
    </row>
    <row r="2042" spans="7:7">
      <c r="G2042" s="1837">
        <v>39626</v>
      </c>
    </row>
    <row r="2043" spans="7:7">
      <c r="G2043" s="1837">
        <v>39627</v>
      </c>
    </row>
    <row r="2044" spans="7:7">
      <c r="G2044" s="1837">
        <v>39628</v>
      </c>
    </row>
    <row r="2045" spans="7:7">
      <c r="G2045" s="1837">
        <v>39629</v>
      </c>
    </row>
    <row r="2046" spans="7:7">
      <c r="G2046" s="1837">
        <v>39630</v>
      </c>
    </row>
    <row r="2047" spans="7:7">
      <c r="G2047" s="1837">
        <v>39631</v>
      </c>
    </row>
    <row r="2048" spans="7:7">
      <c r="G2048" s="1837">
        <v>39632</v>
      </c>
    </row>
    <row r="2049" spans="7:7">
      <c r="G2049" s="1837">
        <v>39633</v>
      </c>
    </row>
    <row r="2050" spans="7:7">
      <c r="G2050" s="1837">
        <v>39634</v>
      </c>
    </row>
    <row r="2051" spans="7:7">
      <c r="G2051" s="1837">
        <v>39635</v>
      </c>
    </row>
    <row r="2052" spans="7:7">
      <c r="G2052" s="1837">
        <v>39636</v>
      </c>
    </row>
    <row r="2053" spans="7:7">
      <c r="G2053" s="1837">
        <v>39637</v>
      </c>
    </row>
    <row r="2054" spans="7:7">
      <c r="G2054" s="1837">
        <v>39638</v>
      </c>
    </row>
    <row r="2055" spans="7:7">
      <c r="G2055" s="1837">
        <v>39639</v>
      </c>
    </row>
    <row r="2056" spans="7:7">
      <c r="G2056" s="1837">
        <v>39640</v>
      </c>
    </row>
    <row r="2057" spans="7:7">
      <c r="G2057" s="1837">
        <v>39641</v>
      </c>
    </row>
    <row r="2058" spans="7:7">
      <c r="G2058" s="1837">
        <v>39642</v>
      </c>
    </row>
    <row r="2059" spans="7:7">
      <c r="G2059" s="1837">
        <v>39643</v>
      </c>
    </row>
    <row r="2060" spans="7:7">
      <c r="G2060" s="1837">
        <v>39644</v>
      </c>
    </row>
    <row r="2061" spans="7:7">
      <c r="G2061" s="1837">
        <v>39645</v>
      </c>
    </row>
    <row r="2062" spans="7:7">
      <c r="G2062" s="1837">
        <v>39646</v>
      </c>
    </row>
    <row r="2063" spans="7:7">
      <c r="G2063" s="1837">
        <v>39647</v>
      </c>
    </row>
    <row r="2064" spans="7:7">
      <c r="G2064" s="1837">
        <v>39648</v>
      </c>
    </row>
    <row r="2065" spans="7:7">
      <c r="G2065" s="1837">
        <v>39649</v>
      </c>
    </row>
    <row r="2066" spans="7:7">
      <c r="G2066" s="1837">
        <v>39650</v>
      </c>
    </row>
    <row r="2067" spans="7:7">
      <c r="G2067" s="1837">
        <v>39651</v>
      </c>
    </row>
    <row r="2068" spans="7:7">
      <c r="G2068" s="1837">
        <v>39652</v>
      </c>
    </row>
    <row r="2069" spans="7:7">
      <c r="G2069" s="1837">
        <v>39653</v>
      </c>
    </row>
    <row r="2070" spans="7:7">
      <c r="G2070" s="1837">
        <v>39654</v>
      </c>
    </row>
    <row r="2071" spans="7:7">
      <c r="G2071" s="1837">
        <v>39655</v>
      </c>
    </row>
    <row r="2072" spans="7:7">
      <c r="G2072" s="1837">
        <v>39656</v>
      </c>
    </row>
    <row r="2073" spans="7:7">
      <c r="G2073" s="1837">
        <v>39657</v>
      </c>
    </row>
    <row r="2074" spans="7:7">
      <c r="G2074" s="1837">
        <v>39658</v>
      </c>
    </row>
    <row r="2075" spans="7:7">
      <c r="G2075" s="1837">
        <v>39659</v>
      </c>
    </row>
    <row r="2076" spans="7:7">
      <c r="G2076" s="1837">
        <v>39660</v>
      </c>
    </row>
    <row r="2077" spans="7:7">
      <c r="G2077" s="1837">
        <v>39661</v>
      </c>
    </row>
    <row r="2078" spans="7:7">
      <c r="G2078" s="1837">
        <v>39662</v>
      </c>
    </row>
    <row r="2079" spans="7:7">
      <c r="G2079" s="1837">
        <v>39663</v>
      </c>
    </row>
    <row r="2080" spans="7:7">
      <c r="G2080" s="1837">
        <v>39664</v>
      </c>
    </row>
    <row r="2081" spans="7:7">
      <c r="G2081" s="1837">
        <v>39665</v>
      </c>
    </row>
    <row r="2082" spans="7:7">
      <c r="G2082" s="1837">
        <v>39666</v>
      </c>
    </row>
    <row r="2083" spans="7:7">
      <c r="G2083" s="1837">
        <v>39667</v>
      </c>
    </row>
    <row r="2084" spans="7:7">
      <c r="G2084" s="1837">
        <v>39668</v>
      </c>
    </row>
    <row r="2085" spans="7:7">
      <c r="G2085" s="1837">
        <v>39669</v>
      </c>
    </row>
    <row r="2086" spans="7:7">
      <c r="G2086" s="1837">
        <v>39670</v>
      </c>
    </row>
    <row r="2087" spans="7:7">
      <c r="G2087" s="1837">
        <v>39671</v>
      </c>
    </row>
    <row r="2088" spans="7:7">
      <c r="G2088" s="1837">
        <v>39672</v>
      </c>
    </row>
    <row r="2089" spans="7:7">
      <c r="G2089" s="1837">
        <v>39673</v>
      </c>
    </row>
    <row r="2090" spans="7:7">
      <c r="G2090" s="1837">
        <v>39674</v>
      </c>
    </row>
    <row r="2091" spans="7:7">
      <c r="G2091" s="1837">
        <v>39675</v>
      </c>
    </row>
    <row r="2092" spans="7:7">
      <c r="G2092" s="1837">
        <v>39676</v>
      </c>
    </row>
    <row r="2093" spans="7:7">
      <c r="G2093" s="1837">
        <v>39677</v>
      </c>
    </row>
    <row r="2094" spans="7:7">
      <c r="G2094" s="1837">
        <v>39678</v>
      </c>
    </row>
    <row r="2095" spans="7:7">
      <c r="G2095" s="1837">
        <v>39679</v>
      </c>
    </row>
    <row r="2096" spans="7:7">
      <c r="G2096" s="1837">
        <v>39680</v>
      </c>
    </row>
    <row r="2097" spans="7:7">
      <c r="G2097" s="1837">
        <v>39681</v>
      </c>
    </row>
    <row r="2098" spans="7:7">
      <c r="G2098" s="1837">
        <v>39682</v>
      </c>
    </row>
    <row r="2099" spans="7:7">
      <c r="G2099" s="1837">
        <v>39683</v>
      </c>
    </row>
    <row r="2100" spans="7:7">
      <c r="G2100" s="1837">
        <v>39684</v>
      </c>
    </row>
    <row r="2101" spans="7:7">
      <c r="G2101" s="1837">
        <v>39685</v>
      </c>
    </row>
    <row r="2102" spans="7:7">
      <c r="G2102" s="1837">
        <v>39686</v>
      </c>
    </row>
    <row r="2103" spans="7:7">
      <c r="G2103" s="1837">
        <v>39687</v>
      </c>
    </row>
    <row r="2104" spans="7:7">
      <c r="G2104" s="1837">
        <v>39688</v>
      </c>
    </row>
    <row r="2105" spans="7:7">
      <c r="G2105" s="1837">
        <v>39689</v>
      </c>
    </row>
    <row r="2106" spans="7:7">
      <c r="G2106" s="1837">
        <v>39690</v>
      </c>
    </row>
    <row r="2107" spans="7:7">
      <c r="G2107" s="1837">
        <v>39691</v>
      </c>
    </row>
    <row r="2108" spans="7:7">
      <c r="G2108" s="1837">
        <v>39692</v>
      </c>
    </row>
    <row r="2109" spans="7:7">
      <c r="G2109" s="1837">
        <v>39693</v>
      </c>
    </row>
    <row r="2110" spans="7:7">
      <c r="G2110" s="1837">
        <v>39694</v>
      </c>
    </row>
    <row r="2111" spans="7:7">
      <c r="G2111" s="1837">
        <v>39695</v>
      </c>
    </row>
    <row r="2112" spans="7:7">
      <c r="G2112" s="1837">
        <v>39696</v>
      </c>
    </row>
    <row r="2113" spans="7:7">
      <c r="G2113" s="1837">
        <v>39697</v>
      </c>
    </row>
    <row r="2114" spans="7:7">
      <c r="G2114" s="1837">
        <v>39698</v>
      </c>
    </row>
    <row r="2115" spans="7:7">
      <c r="G2115" s="1837">
        <v>39699</v>
      </c>
    </row>
    <row r="2116" spans="7:7">
      <c r="G2116" s="1837">
        <v>39700</v>
      </c>
    </row>
    <row r="2117" spans="7:7">
      <c r="G2117" s="1837">
        <v>39701</v>
      </c>
    </row>
    <row r="2118" spans="7:7">
      <c r="G2118" s="1837">
        <v>39702</v>
      </c>
    </row>
    <row r="2119" spans="7:7">
      <c r="G2119" s="1837">
        <v>39703</v>
      </c>
    </row>
    <row r="2120" spans="7:7">
      <c r="G2120" s="1837">
        <v>39704</v>
      </c>
    </row>
    <row r="2121" spans="7:7">
      <c r="G2121" s="1837">
        <v>39705</v>
      </c>
    </row>
    <row r="2122" spans="7:7">
      <c r="G2122" s="1837">
        <v>39706</v>
      </c>
    </row>
    <row r="2123" spans="7:7">
      <c r="G2123" s="1837">
        <v>39707</v>
      </c>
    </row>
    <row r="2124" spans="7:7">
      <c r="G2124" s="1837">
        <v>39708</v>
      </c>
    </row>
    <row r="2125" spans="7:7">
      <c r="G2125" s="1837">
        <v>39709</v>
      </c>
    </row>
    <row r="2126" spans="7:7">
      <c r="G2126" s="1837">
        <v>39710</v>
      </c>
    </row>
    <row r="2127" spans="7:7">
      <c r="G2127" s="1837">
        <v>39711</v>
      </c>
    </row>
    <row r="2128" spans="7:7">
      <c r="G2128" s="1837">
        <v>39712</v>
      </c>
    </row>
    <row r="2129" spans="7:7">
      <c r="G2129" s="1837">
        <v>39713</v>
      </c>
    </row>
    <row r="2130" spans="7:7">
      <c r="G2130" s="1837">
        <v>39714</v>
      </c>
    </row>
    <row r="2131" spans="7:7">
      <c r="G2131" s="1837">
        <v>39715</v>
      </c>
    </row>
    <row r="2132" spans="7:7">
      <c r="G2132" s="1837">
        <v>39716</v>
      </c>
    </row>
    <row r="2133" spans="7:7">
      <c r="G2133" s="1837">
        <v>39717</v>
      </c>
    </row>
    <row r="2134" spans="7:7">
      <c r="G2134" s="1837">
        <v>39718</v>
      </c>
    </row>
    <row r="2135" spans="7:7">
      <c r="G2135" s="1837">
        <v>39719</v>
      </c>
    </row>
    <row r="2136" spans="7:7">
      <c r="G2136" s="1837">
        <v>39720</v>
      </c>
    </row>
    <row r="2137" spans="7:7">
      <c r="G2137" s="1837">
        <v>39721</v>
      </c>
    </row>
    <row r="2138" spans="7:7">
      <c r="G2138" s="1837">
        <v>39722</v>
      </c>
    </row>
    <row r="2139" spans="7:7">
      <c r="G2139" s="1837">
        <v>39723</v>
      </c>
    </row>
    <row r="2140" spans="7:7">
      <c r="G2140" s="1837">
        <v>39724</v>
      </c>
    </row>
    <row r="2141" spans="7:7">
      <c r="G2141" s="1837">
        <v>39725</v>
      </c>
    </row>
    <row r="2142" spans="7:7">
      <c r="G2142" s="1837">
        <v>39726</v>
      </c>
    </row>
    <row r="2143" spans="7:7">
      <c r="G2143" s="1837">
        <v>39727</v>
      </c>
    </row>
    <row r="2144" spans="7:7">
      <c r="G2144" s="1837">
        <v>39728</v>
      </c>
    </row>
    <row r="2145" spans="7:7">
      <c r="G2145" s="1837">
        <v>39729</v>
      </c>
    </row>
    <row r="2146" spans="7:7">
      <c r="G2146" s="1837">
        <v>39730</v>
      </c>
    </row>
    <row r="2147" spans="7:7">
      <c r="G2147" s="1837">
        <v>39731</v>
      </c>
    </row>
    <row r="2148" spans="7:7">
      <c r="G2148" s="1837">
        <v>39732</v>
      </c>
    </row>
    <row r="2149" spans="7:7">
      <c r="G2149" s="1837">
        <v>39733</v>
      </c>
    </row>
    <row r="2150" spans="7:7">
      <c r="G2150" s="1837">
        <v>39734</v>
      </c>
    </row>
    <row r="2151" spans="7:7">
      <c r="G2151" s="1837">
        <v>39735</v>
      </c>
    </row>
    <row r="2152" spans="7:7">
      <c r="G2152" s="1837">
        <v>39736</v>
      </c>
    </row>
    <row r="2153" spans="7:7">
      <c r="G2153" s="1837">
        <v>39737</v>
      </c>
    </row>
    <row r="2154" spans="7:7">
      <c r="G2154" s="1837">
        <v>39738</v>
      </c>
    </row>
    <row r="2155" spans="7:7">
      <c r="G2155" s="1837">
        <v>39739</v>
      </c>
    </row>
    <row r="2156" spans="7:7">
      <c r="G2156" s="1837">
        <v>39740</v>
      </c>
    </row>
    <row r="2157" spans="7:7">
      <c r="G2157" s="1837">
        <v>39741</v>
      </c>
    </row>
    <row r="2158" spans="7:7">
      <c r="G2158" s="1837">
        <v>39742</v>
      </c>
    </row>
    <row r="2159" spans="7:7">
      <c r="G2159" s="1837">
        <v>39743</v>
      </c>
    </row>
    <row r="2160" spans="7:7">
      <c r="G2160" s="1837">
        <v>39744</v>
      </c>
    </row>
    <row r="2161" spans="7:7">
      <c r="G2161" s="1837">
        <v>39745</v>
      </c>
    </row>
    <row r="2162" spans="7:7">
      <c r="G2162" s="1837">
        <v>39746</v>
      </c>
    </row>
    <row r="2163" spans="7:7">
      <c r="G2163" s="1837">
        <v>39747</v>
      </c>
    </row>
    <row r="2164" spans="7:7">
      <c r="G2164" s="1837">
        <v>39748</v>
      </c>
    </row>
    <row r="2165" spans="7:7">
      <c r="G2165" s="1837">
        <v>39749</v>
      </c>
    </row>
    <row r="2166" spans="7:7">
      <c r="G2166" s="1837">
        <v>39750</v>
      </c>
    </row>
    <row r="2167" spans="7:7">
      <c r="G2167" s="1837">
        <v>39751</v>
      </c>
    </row>
    <row r="2168" spans="7:7">
      <c r="G2168" s="1837">
        <v>39752</v>
      </c>
    </row>
    <row r="2169" spans="7:7">
      <c r="G2169" s="1837">
        <v>39753</v>
      </c>
    </row>
    <row r="2170" spans="7:7">
      <c r="G2170" s="1837">
        <v>39754</v>
      </c>
    </row>
    <row r="2171" spans="7:7">
      <c r="G2171" s="1837">
        <v>39755</v>
      </c>
    </row>
    <row r="2172" spans="7:7">
      <c r="G2172" s="1837">
        <v>39756</v>
      </c>
    </row>
    <row r="2173" spans="7:7">
      <c r="G2173" s="1837">
        <v>39757</v>
      </c>
    </row>
    <row r="2174" spans="7:7">
      <c r="G2174" s="1837">
        <v>39758</v>
      </c>
    </row>
    <row r="2175" spans="7:7">
      <c r="G2175" s="1837">
        <v>39759</v>
      </c>
    </row>
    <row r="2176" spans="7:7">
      <c r="G2176" s="1837">
        <v>39760</v>
      </c>
    </row>
    <row r="2177" spans="7:7">
      <c r="G2177" s="1837">
        <v>39761</v>
      </c>
    </row>
    <row r="2178" spans="7:7">
      <c r="G2178" s="1837">
        <v>39762</v>
      </c>
    </row>
    <row r="2179" spans="7:7">
      <c r="G2179" s="1837">
        <v>39763</v>
      </c>
    </row>
    <row r="2180" spans="7:7">
      <c r="G2180" s="1837">
        <v>39764</v>
      </c>
    </row>
    <row r="2181" spans="7:7">
      <c r="G2181" s="1837">
        <v>39765</v>
      </c>
    </row>
    <row r="2182" spans="7:7">
      <c r="G2182" s="1837">
        <v>39766</v>
      </c>
    </row>
    <row r="2183" spans="7:7">
      <c r="G2183" s="1837">
        <v>39767</v>
      </c>
    </row>
    <row r="2184" spans="7:7">
      <c r="G2184" s="1837">
        <v>39768</v>
      </c>
    </row>
    <row r="2185" spans="7:7">
      <c r="G2185" s="1837">
        <v>39769</v>
      </c>
    </row>
    <row r="2186" spans="7:7">
      <c r="G2186" s="1837">
        <v>39770</v>
      </c>
    </row>
    <row r="2187" spans="7:7">
      <c r="G2187" s="1837">
        <v>39771</v>
      </c>
    </row>
    <row r="2188" spans="7:7">
      <c r="G2188" s="1837">
        <v>39772</v>
      </c>
    </row>
    <row r="2189" spans="7:7">
      <c r="G2189" s="1837">
        <v>39773</v>
      </c>
    </row>
    <row r="2190" spans="7:7">
      <c r="G2190" s="1837">
        <v>39774</v>
      </c>
    </row>
    <row r="2191" spans="7:7">
      <c r="G2191" s="1837">
        <v>39775</v>
      </c>
    </row>
    <row r="2192" spans="7:7">
      <c r="G2192" s="1837">
        <v>39776</v>
      </c>
    </row>
    <row r="2193" spans="7:7">
      <c r="G2193" s="1837">
        <v>39777</v>
      </c>
    </row>
    <row r="2194" spans="7:7">
      <c r="G2194" s="1837">
        <v>39778</v>
      </c>
    </row>
    <row r="2195" spans="7:7">
      <c r="G2195" s="1837">
        <v>39779</v>
      </c>
    </row>
    <row r="2196" spans="7:7">
      <c r="G2196" s="1837">
        <v>39780</v>
      </c>
    </row>
    <row r="2197" spans="7:7">
      <c r="G2197" s="1837">
        <v>39781</v>
      </c>
    </row>
    <row r="2198" spans="7:7">
      <c r="G2198" s="1837">
        <v>39782</v>
      </c>
    </row>
    <row r="2199" spans="7:7">
      <c r="G2199" s="1837">
        <v>39783</v>
      </c>
    </row>
    <row r="2200" spans="7:7">
      <c r="G2200" s="1837">
        <v>39784</v>
      </c>
    </row>
    <row r="2201" spans="7:7">
      <c r="G2201" s="1837">
        <v>39785</v>
      </c>
    </row>
    <row r="2202" spans="7:7">
      <c r="G2202" s="1837">
        <v>39786</v>
      </c>
    </row>
    <row r="2203" spans="7:7">
      <c r="G2203" s="1837">
        <v>39787</v>
      </c>
    </row>
    <row r="2204" spans="7:7">
      <c r="G2204" s="1837">
        <v>39788</v>
      </c>
    </row>
    <row r="2205" spans="7:7">
      <c r="G2205" s="1837">
        <v>39789</v>
      </c>
    </row>
    <row r="2206" spans="7:7">
      <c r="G2206" s="1837">
        <v>39790</v>
      </c>
    </row>
    <row r="2207" spans="7:7">
      <c r="G2207" s="1837">
        <v>39791</v>
      </c>
    </row>
    <row r="2208" spans="7:7">
      <c r="G2208" s="1837">
        <v>39792</v>
      </c>
    </row>
    <row r="2209" spans="7:7">
      <c r="G2209" s="1837">
        <v>39793</v>
      </c>
    </row>
    <row r="2210" spans="7:7">
      <c r="G2210" s="1837">
        <v>39794</v>
      </c>
    </row>
    <row r="2211" spans="7:7">
      <c r="G2211" s="1837">
        <v>39795</v>
      </c>
    </row>
    <row r="2212" spans="7:7">
      <c r="G2212" s="1837">
        <v>39796</v>
      </c>
    </row>
    <row r="2213" spans="7:7">
      <c r="G2213" s="1837">
        <v>39797</v>
      </c>
    </row>
    <row r="2214" spans="7:7">
      <c r="G2214" s="1837">
        <v>39798</v>
      </c>
    </row>
    <row r="2215" spans="7:7">
      <c r="G2215" s="1837">
        <v>39799</v>
      </c>
    </row>
    <row r="2216" spans="7:7">
      <c r="G2216" s="1837">
        <v>39800</v>
      </c>
    </row>
    <row r="2217" spans="7:7">
      <c r="G2217" s="1837">
        <v>39801</v>
      </c>
    </row>
    <row r="2218" spans="7:7">
      <c r="G2218" s="1837">
        <v>39802</v>
      </c>
    </row>
    <row r="2219" spans="7:7">
      <c r="G2219" s="1837">
        <v>39803</v>
      </c>
    </row>
    <row r="2220" spans="7:7">
      <c r="G2220" s="1837">
        <v>39804</v>
      </c>
    </row>
    <row r="2221" spans="7:7">
      <c r="G2221" s="1837">
        <v>39805</v>
      </c>
    </row>
    <row r="2222" spans="7:7">
      <c r="G2222" s="1837">
        <v>39806</v>
      </c>
    </row>
    <row r="2223" spans="7:7">
      <c r="G2223" s="1837">
        <v>39807</v>
      </c>
    </row>
    <row r="2224" spans="7:7">
      <c r="G2224" s="1837">
        <v>39808</v>
      </c>
    </row>
    <row r="2225" spans="7:7">
      <c r="G2225" s="1837">
        <v>39809</v>
      </c>
    </row>
    <row r="2226" spans="7:7">
      <c r="G2226" s="1837">
        <v>39810</v>
      </c>
    </row>
    <row r="2227" spans="7:7">
      <c r="G2227" s="1837">
        <v>39811</v>
      </c>
    </row>
    <row r="2228" spans="7:7">
      <c r="G2228" s="1837">
        <v>39812</v>
      </c>
    </row>
    <row r="2229" spans="7:7">
      <c r="G2229" s="1837">
        <v>39813</v>
      </c>
    </row>
    <row r="2230" spans="7:7">
      <c r="G2230" s="1837">
        <v>39814</v>
      </c>
    </row>
    <row r="2231" spans="7:7">
      <c r="G2231" s="1837">
        <v>39815</v>
      </c>
    </row>
    <row r="2232" spans="7:7">
      <c r="G2232" s="1837">
        <v>39816</v>
      </c>
    </row>
    <row r="2233" spans="7:7">
      <c r="G2233" s="1837">
        <v>39817</v>
      </c>
    </row>
    <row r="2234" spans="7:7">
      <c r="G2234" s="1837">
        <v>39818</v>
      </c>
    </row>
    <row r="2235" spans="7:7">
      <c r="G2235" s="1837">
        <v>39819</v>
      </c>
    </row>
    <row r="2236" spans="7:7">
      <c r="G2236" s="1837">
        <v>39820</v>
      </c>
    </row>
    <row r="2237" spans="7:7">
      <c r="G2237" s="1837">
        <v>39821</v>
      </c>
    </row>
    <row r="2238" spans="7:7">
      <c r="G2238" s="1837">
        <v>39822</v>
      </c>
    </row>
    <row r="2239" spans="7:7">
      <c r="G2239" s="1837">
        <v>39823</v>
      </c>
    </row>
    <row r="2240" spans="7:7">
      <c r="G2240" s="1837">
        <v>39824</v>
      </c>
    </row>
    <row r="2241" spans="7:7">
      <c r="G2241" s="1837">
        <v>39825</v>
      </c>
    </row>
    <row r="2242" spans="7:7">
      <c r="G2242" s="1837">
        <v>39826</v>
      </c>
    </row>
    <row r="2243" spans="7:7">
      <c r="G2243" s="1837">
        <v>39827</v>
      </c>
    </row>
    <row r="2244" spans="7:7">
      <c r="G2244" s="1837">
        <v>39828</v>
      </c>
    </row>
    <row r="2245" spans="7:7">
      <c r="G2245" s="1837">
        <v>39829</v>
      </c>
    </row>
    <row r="2246" spans="7:7">
      <c r="G2246" s="1837">
        <v>39830</v>
      </c>
    </row>
    <row r="2247" spans="7:7">
      <c r="G2247" s="1837">
        <v>39831</v>
      </c>
    </row>
    <row r="2248" spans="7:7">
      <c r="G2248" s="1837">
        <v>39832</v>
      </c>
    </row>
    <row r="2249" spans="7:7">
      <c r="G2249" s="1837">
        <v>39833</v>
      </c>
    </row>
    <row r="2250" spans="7:7">
      <c r="G2250" s="1837">
        <v>39834</v>
      </c>
    </row>
    <row r="2251" spans="7:7">
      <c r="G2251" s="1837">
        <v>39835</v>
      </c>
    </row>
    <row r="2252" spans="7:7">
      <c r="G2252" s="1837">
        <v>39836</v>
      </c>
    </row>
    <row r="2253" spans="7:7">
      <c r="G2253" s="1837">
        <v>39837</v>
      </c>
    </row>
    <row r="2254" spans="7:7">
      <c r="G2254" s="1837">
        <v>39838</v>
      </c>
    </row>
    <row r="2255" spans="7:7">
      <c r="G2255" s="1837">
        <v>39839</v>
      </c>
    </row>
    <row r="2256" spans="7:7">
      <c r="G2256" s="1837">
        <v>39840</v>
      </c>
    </row>
    <row r="2257" spans="7:7">
      <c r="G2257" s="1837">
        <v>39841</v>
      </c>
    </row>
    <row r="2258" spans="7:7">
      <c r="G2258" s="1837">
        <v>39842</v>
      </c>
    </row>
    <row r="2259" spans="7:7">
      <c r="G2259" s="1837">
        <v>39843</v>
      </c>
    </row>
    <row r="2260" spans="7:7">
      <c r="G2260" s="1837">
        <v>39844</v>
      </c>
    </row>
    <row r="2261" spans="7:7">
      <c r="G2261" s="1837">
        <v>39845</v>
      </c>
    </row>
    <row r="2262" spans="7:7">
      <c r="G2262" s="1837">
        <v>39846</v>
      </c>
    </row>
    <row r="2263" spans="7:7">
      <c r="G2263" s="1837">
        <v>39847</v>
      </c>
    </row>
    <row r="2264" spans="7:7">
      <c r="G2264" s="1837">
        <v>39848</v>
      </c>
    </row>
    <row r="2265" spans="7:7">
      <c r="G2265" s="1837">
        <v>39849</v>
      </c>
    </row>
    <row r="2266" spans="7:7">
      <c r="G2266" s="1837">
        <v>39850</v>
      </c>
    </row>
    <row r="2267" spans="7:7">
      <c r="G2267" s="1837">
        <v>39851</v>
      </c>
    </row>
    <row r="2268" spans="7:7">
      <c r="G2268" s="1837">
        <v>39852</v>
      </c>
    </row>
    <row r="2269" spans="7:7">
      <c r="G2269" s="1837">
        <v>39853</v>
      </c>
    </row>
    <row r="2270" spans="7:7">
      <c r="G2270" s="1837">
        <v>39854</v>
      </c>
    </row>
    <row r="2271" spans="7:7">
      <c r="G2271" s="1837">
        <v>39855</v>
      </c>
    </row>
    <row r="2272" spans="7:7">
      <c r="G2272" s="1837">
        <v>39856</v>
      </c>
    </row>
    <row r="2273" spans="7:7">
      <c r="G2273" s="1837">
        <v>39857</v>
      </c>
    </row>
    <row r="2274" spans="7:7">
      <c r="G2274" s="1837">
        <v>39858</v>
      </c>
    </row>
    <row r="2275" spans="7:7">
      <c r="G2275" s="1837">
        <v>39859</v>
      </c>
    </row>
    <row r="2276" spans="7:7">
      <c r="G2276" s="1837">
        <v>39860</v>
      </c>
    </row>
    <row r="2277" spans="7:7">
      <c r="G2277" s="1837">
        <v>39861</v>
      </c>
    </row>
    <row r="2278" spans="7:7">
      <c r="G2278" s="1837">
        <v>39862</v>
      </c>
    </row>
    <row r="2279" spans="7:7">
      <c r="G2279" s="1837">
        <v>39863</v>
      </c>
    </row>
    <row r="2280" spans="7:7">
      <c r="G2280" s="1837">
        <v>39864</v>
      </c>
    </row>
    <row r="2281" spans="7:7">
      <c r="G2281" s="1837">
        <v>39865</v>
      </c>
    </row>
    <row r="2282" spans="7:7">
      <c r="G2282" s="1837">
        <v>39866</v>
      </c>
    </row>
    <row r="2283" spans="7:7">
      <c r="G2283" s="1837">
        <v>39867</v>
      </c>
    </row>
    <row r="2284" spans="7:7">
      <c r="G2284" s="1837">
        <v>39868</v>
      </c>
    </row>
    <row r="2285" spans="7:7">
      <c r="G2285" s="1837">
        <v>39869</v>
      </c>
    </row>
    <row r="2286" spans="7:7">
      <c r="G2286" s="1837">
        <v>39870</v>
      </c>
    </row>
    <row r="2287" spans="7:7">
      <c r="G2287" s="1837">
        <v>39871</v>
      </c>
    </row>
    <row r="2288" spans="7:7">
      <c r="G2288" s="1837">
        <v>39872</v>
      </c>
    </row>
    <row r="2289" spans="7:7">
      <c r="G2289" s="1837">
        <v>39873</v>
      </c>
    </row>
    <row r="2290" spans="7:7">
      <c r="G2290" s="1837">
        <v>39874</v>
      </c>
    </row>
    <row r="2291" spans="7:7">
      <c r="G2291" s="1837">
        <v>39875</v>
      </c>
    </row>
    <row r="2292" spans="7:7">
      <c r="G2292" s="1837">
        <v>39876</v>
      </c>
    </row>
    <row r="2293" spans="7:7">
      <c r="G2293" s="1837">
        <v>39877</v>
      </c>
    </row>
    <row r="2294" spans="7:7">
      <c r="G2294" s="1837">
        <v>39878</v>
      </c>
    </row>
    <row r="2295" spans="7:7">
      <c r="G2295" s="1837">
        <v>39879</v>
      </c>
    </row>
    <row r="2296" spans="7:7">
      <c r="G2296" s="1837">
        <v>39880</v>
      </c>
    </row>
    <row r="2297" spans="7:7">
      <c r="G2297" s="1837">
        <v>39881</v>
      </c>
    </row>
    <row r="2298" spans="7:7">
      <c r="G2298" s="1837">
        <v>39882</v>
      </c>
    </row>
    <row r="2299" spans="7:7">
      <c r="G2299" s="1837">
        <v>39883</v>
      </c>
    </row>
    <row r="2300" spans="7:7">
      <c r="G2300" s="1837">
        <v>39884</v>
      </c>
    </row>
    <row r="2301" spans="7:7">
      <c r="G2301" s="1837">
        <v>39885</v>
      </c>
    </row>
    <row r="2302" spans="7:7">
      <c r="G2302" s="1837">
        <v>39886</v>
      </c>
    </row>
    <row r="2303" spans="7:7">
      <c r="G2303" s="1837">
        <v>39887</v>
      </c>
    </row>
    <row r="2304" spans="7:7">
      <c r="G2304" s="1837">
        <v>39888</v>
      </c>
    </row>
    <row r="2305" spans="7:7">
      <c r="G2305" s="1837">
        <v>39889</v>
      </c>
    </row>
    <row r="2306" spans="7:7">
      <c r="G2306" s="1837">
        <v>39890</v>
      </c>
    </row>
    <row r="2307" spans="7:7">
      <c r="G2307" s="1837">
        <v>39891</v>
      </c>
    </row>
    <row r="2308" spans="7:7">
      <c r="G2308" s="1837">
        <v>39892</v>
      </c>
    </row>
    <row r="2309" spans="7:7">
      <c r="G2309" s="1837">
        <v>39893</v>
      </c>
    </row>
    <row r="2310" spans="7:7">
      <c r="G2310" s="1837">
        <v>39894</v>
      </c>
    </row>
    <row r="2311" spans="7:7">
      <c r="G2311" s="1837">
        <v>39895</v>
      </c>
    </row>
    <row r="2312" spans="7:7">
      <c r="G2312" s="1837">
        <v>39896</v>
      </c>
    </row>
    <row r="2313" spans="7:7">
      <c r="G2313" s="1837">
        <v>39897</v>
      </c>
    </row>
    <row r="2314" spans="7:7">
      <c r="G2314" s="1837">
        <v>39898</v>
      </c>
    </row>
    <row r="2315" spans="7:7">
      <c r="G2315" s="1837">
        <v>39899</v>
      </c>
    </row>
    <row r="2316" spans="7:7">
      <c r="G2316" s="1837">
        <v>39900</v>
      </c>
    </row>
    <row r="2317" spans="7:7">
      <c r="G2317" s="1837">
        <v>39901</v>
      </c>
    </row>
    <row r="2318" spans="7:7">
      <c r="G2318" s="1837">
        <v>39902</v>
      </c>
    </row>
    <row r="2319" spans="7:7">
      <c r="G2319" s="1837">
        <v>39903</v>
      </c>
    </row>
    <row r="2320" spans="7:7">
      <c r="G2320" s="1837">
        <v>39904</v>
      </c>
    </row>
    <row r="2321" spans="7:7">
      <c r="G2321" s="1837">
        <v>39905</v>
      </c>
    </row>
    <row r="2322" spans="7:7">
      <c r="G2322" s="1837">
        <v>39906</v>
      </c>
    </row>
    <row r="2323" spans="7:7">
      <c r="G2323" s="1837">
        <v>39907</v>
      </c>
    </row>
    <row r="2324" spans="7:7">
      <c r="G2324" s="1837">
        <v>39908</v>
      </c>
    </row>
    <row r="2325" spans="7:7">
      <c r="G2325" s="1837">
        <v>39909</v>
      </c>
    </row>
    <row r="2326" spans="7:7">
      <c r="G2326" s="1837">
        <v>39910</v>
      </c>
    </row>
    <row r="2327" spans="7:7">
      <c r="G2327" s="1837">
        <v>39911</v>
      </c>
    </row>
    <row r="2328" spans="7:7">
      <c r="G2328" s="1837">
        <v>39912</v>
      </c>
    </row>
    <row r="2329" spans="7:7">
      <c r="G2329" s="1837">
        <v>39913</v>
      </c>
    </row>
    <row r="2330" spans="7:7">
      <c r="G2330" s="1837">
        <v>39914</v>
      </c>
    </row>
    <row r="2331" spans="7:7">
      <c r="G2331" s="1837">
        <v>39915</v>
      </c>
    </row>
    <row r="2332" spans="7:7">
      <c r="G2332" s="1837">
        <v>39916</v>
      </c>
    </row>
    <row r="2333" spans="7:7">
      <c r="G2333" s="1837">
        <v>39917</v>
      </c>
    </row>
    <row r="2334" spans="7:7">
      <c r="G2334" s="1837">
        <v>39918</v>
      </c>
    </row>
    <row r="2335" spans="7:7">
      <c r="G2335" s="1837">
        <v>39919</v>
      </c>
    </row>
    <row r="2336" spans="7:7">
      <c r="G2336" s="1837">
        <v>39920</v>
      </c>
    </row>
    <row r="2337" spans="7:7">
      <c r="G2337" s="1837">
        <v>39921</v>
      </c>
    </row>
    <row r="2338" spans="7:7">
      <c r="G2338" s="1837">
        <v>39922</v>
      </c>
    </row>
    <row r="2339" spans="7:7">
      <c r="G2339" s="1837">
        <v>39923</v>
      </c>
    </row>
    <row r="2340" spans="7:7">
      <c r="G2340" s="1837">
        <v>39924</v>
      </c>
    </row>
    <row r="2341" spans="7:7">
      <c r="G2341" s="1837">
        <v>39925</v>
      </c>
    </row>
    <row r="2342" spans="7:7">
      <c r="G2342" s="1837">
        <v>39926</v>
      </c>
    </row>
    <row r="2343" spans="7:7">
      <c r="G2343" s="1837">
        <v>39927</v>
      </c>
    </row>
    <row r="2344" spans="7:7">
      <c r="G2344" s="1837">
        <v>39928</v>
      </c>
    </row>
    <row r="2345" spans="7:7">
      <c r="G2345" s="1837">
        <v>39929</v>
      </c>
    </row>
    <row r="2346" spans="7:7">
      <c r="G2346" s="1837">
        <v>39930</v>
      </c>
    </row>
    <row r="2347" spans="7:7">
      <c r="G2347" s="1837">
        <v>39931</v>
      </c>
    </row>
    <row r="2348" spans="7:7">
      <c r="G2348" s="1837">
        <v>39932</v>
      </c>
    </row>
    <row r="2349" spans="7:7">
      <c r="G2349" s="1837">
        <v>39933</v>
      </c>
    </row>
    <row r="2350" spans="7:7">
      <c r="G2350" s="1837">
        <v>39934</v>
      </c>
    </row>
    <row r="2351" spans="7:7">
      <c r="G2351" s="1837">
        <v>39935</v>
      </c>
    </row>
    <row r="2352" spans="7:7">
      <c r="G2352" s="1837">
        <v>39936</v>
      </c>
    </row>
    <row r="2353" spans="7:7">
      <c r="G2353" s="1837">
        <v>39937</v>
      </c>
    </row>
    <row r="2354" spans="7:7">
      <c r="G2354" s="1837">
        <v>39938</v>
      </c>
    </row>
    <row r="2355" spans="7:7">
      <c r="G2355" s="1837">
        <v>39939</v>
      </c>
    </row>
    <row r="2356" spans="7:7">
      <c r="G2356" s="1837">
        <v>39940</v>
      </c>
    </row>
    <row r="2357" spans="7:7">
      <c r="G2357" s="1837">
        <v>39941</v>
      </c>
    </row>
    <row r="2358" spans="7:7">
      <c r="G2358" s="1837">
        <v>39942</v>
      </c>
    </row>
    <row r="2359" spans="7:7">
      <c r="G2359" s="1837">
        <v>39943</v>
      </c>
    </row>
    <row r="2360" spans="7:7">
      <c r="G2360" s="1837">
        <v>39944</v>
      </c>
    </row>
    <row r="2361" spans="7:7">
      <c r="G2361" s="1837">
        <v>39945</v>
      </c>
    </row>
    <row r="2362" spans="7:7">
      <c r="G2362" s="1837">
        <v>39946</v>
      </c>
    </row>
    <row r="2363" spans="7:7">
      <c r="G2363" s="1837">
        <v>39947</v>
      </c>
    </row>
    <row r="2364" spans="7:7">
      <c r="G2364" s="1837">
        <v>39948</v>
      </c>
    </row>
    <row r="2365" spans="7:7">
      <c r="G2365" s="1837">
        <v>39949</v>
      </c>
    </row>
    <row r="2366" spans="7:7">
      <c r="G2366" s="1837">
        <v>39950</v>
      </c>
    </row>
    <row r="2367" spans="7:7">
      <c r="G2367" s="1837">
        <v>39951</v>
      </c>
    </row>
    <row r="2368" spans="7:7">
      <c r="G2368" s="1837">
        <v>39952</v>
      </c>
    </row>
    <row r="2369" spans="7:7">
      <c r="G2369" s="1837">
        <v>39953</v>
      </c>
    </row>
    <row r="2370" spans="7:7">
      <c r="G2370" s="1837">
        <v>39954</v>
      </c>
    </row>
    <row r="2371" spans="7:7">
      <c r="G2371" s="1837">
        <v>39955</v>
      </c>
    </row>
    <row r="2372" spans="7:7">
      <c r="G2372" s="1837">
        <v>39956</v>
      </c>
    </row>
    <row r="2373" spans="7:7">
      <c r="G2373" s="1837">
        <v>39957</v>
      </c>
    </row>
    <row r="2374" spans="7:7">
      <c r="G2374" s="1837">
        <v>39958</v>
      </c>
    </row>
    <row r="2375" spans="7:7">
      <c r="G2375" s="1837">
        <v>39959</v>
      </c>
    </row>
    <row r="2376" spans="7:7">
      <c r="G2376" s="1837">
        <v>39960</v>
      </c>
    </row>
    <row r="2377" spans="7:7">
      <c r="G2377" s="1837">
        <v>39961</v>
      </c>
    </row>
    <row r="2378" spans="7:7">
      <c r="G2378" s="1837">
        <v>39962</v>
      </c>
    </row>
    <row r="2379" spans="7:7">
      <c r="G2379" s="1837">
        <v>39963</v>
      </c>
    </row>
    <row r="2380" spans="7:7">
      <c r="G2380" s="1837">
        <v>39964</v>
      </c>
    </row>
    <row r="2381" spans="7:7">
      <c r="G2381" s="1837">
        <v>39965</v>
      </c>
    </row>
    <row r="2382" spans="7:7">
      <c r="G2382" s="1837">
        <v>39966</v>
      </c>
    </row>
    <row r="2383" spans="7:7">
      <c r="G2383" s="1837">
        <v>39967</v>
      </c>
    </row>
    <row r="2384" spans="7:7">
      <c r="G2384" s="1837">
        <v>39968</v>
      </c>
    </row>
    <row r="2385" spans="7:7">
      <c r="G2385" s="1837">
        <v>39969</v>
      </c>
    </row>
    <row r="2386" spans="7:7">
      <c r="G2386" s="1837">
        <v>39970</v>
      </c>
    </row>
    <row r="2387" spans="7:7">
      <c r="G2387" s="1837">
        <v>39971</v>
      </c>
    </row>
    <row r="2388" spans="7:7">
      <c r="G2388" s="1837">
        <v>39972</v>
      </c>
    </row>
    <row r="2389" spans="7:7">
      <c r="G2389" s="1837">
        <v>39973</v>
      </c>
    </row>
    <row r="2390" spans="7:7">
      <c r="G2390" s="1837">
        <v>39974</v>
      </c>
    </row>
    <row r="2391" spans="7:7">
      <c r="G2391" s="1837">
        <v>39975</v>
      </c>
    </row>
    <row r="2392" spans="7:7">
      <c r="G2392" s="1837">
        <v>39976</v>
      </c>
    </row>
    <row r="2393" spans="7:7">
      <c r="G2393" s="1837">
        <v>39977</v>
      </c>
    </row>
    <row r="2394" spans="7:7">
      <c r="G2394" s="1837">
        <v>39978</v>
      </c>
    </row>
    <row r="2395" spans="7:7">
      <c r="G2395" s="1837">
        <v>39979</v>
      </c>
    </row>
    <row r="2396" spans="7:7">
      <c r="G2396" s="1837">
        <v>39980</v>
      </c>
    </row>
    <row r="2397" spans="7:7">
      <c r="G2397" s="1837">
        <v>39981</v>
      </c>
    </row>
    <row r="2398" spans="7:7">
      <c r="G2398" s="1837">
        <v>39982</v>
      </c>
    </row>
    <row r="2399" spans="7:7">
      <c r="G2399" s="1837">
        <v>39983</v>
      </c>
    </row>
    <row r="2400" spans="7:7">
      <c r="G2400" s="1837">
        <v>39984</v>
      </c>
    </row>
    <row r="2401" spans="7:7">
      <c r="G2401" s="1837">
        <v>39985</v>
      </c>
    </row>
    <row r="2402" spans="7:7">
      <c r="G2402" s="1837">
        <v>39986</v>
      </c>
    </row>
    <row r="2403" spans="7:7">
      <c r="G2403" s="1837">
        <v>39987</v>
      </c>
    </row>
    <row r="2404" spans="7:7">
      <c r="G2404" s="1837">
        <v>39988</v>
      </c>
    </row>
    <row r="2405" spans="7:7">
      <c r="G2405" s="1837">
        <v>39989</v>
      </c>
    </row>
    <row r="2406" spans="7:7">
      <c r="G2406" s="1837">
        <v>39990</v>
      </c>
    </row>
    <row r="2407" spans="7:7">
      <c r="G2407" s="1837">
        <v>39991</v>
      </c>
    </row>
    <row r="2408" spans="7:7">
      <c r="G2408" s="1837">
        <v>39992</v>
      </c>
    </row>
    <row r="2409" spans="7:7">
      <c r="G2409" s="1837">
        <v>39993</v>
      </c>
    </row>
    <row r="2410" spans="7:7">
      <c r="G2410" s="1837">
        <v>39994</v>
      </c>
    </row>
    <row r="2411" spans="7:7">
      <c r="G2411" s="1837">
        <v>39995</v>
      </c>
    </row>
    <row r="2412" spans="7:7">
      <c r="G2412" s="1837">
        <v>39996</v>
      </c>
    </row>
    <row r="2413" spans="7:7">
      <c r="G2413" s="1837">
        <v>39997</v>
      </c>
    </row>
    <row r="2414" spans="7:7">
      <c r="G2414" s="1837">
        <v>39998</v>
      </c>
    </row>
    <row r="2415" spans="7:7">
      <c r="G2415" s="1837">
        <v>39999</v>
      </c>
    </row>
    <row r="2416" spans="7:7">
      <c r="G2416" s="1837">
        <v>40000</v>
      </c>
    </row>
    <row r="2417" spans="7:7">
      <c r="G2417" s="1837">
        <v>40001</v>
      </c>
    </row>
    <row r="2418" spans="7:7">
      <c r="G2418" s="1837">
        <v>40002</v>
      </c>
    </row>
    <row r="2419" spans="7:7">
      <c r="G2419" s="1837">
        <v>40003</v>
      </c>
    </row>
    <row r="2420" spans="7:7">
      <c r="G2420" s="1837">
        <v>40004</v>
      </c>
    </row>
    <row r="2421" spans="7:7">
      <c r="G2421" s="1837">
        <v>40005</v>
      </c>
    </row>
    <row r="2422" spans="7:7">
      <c r="G2422" s="1837">
        <v>40006</v>
      </c>
    </row>
    <row r="2423" spans="7:7">
      <c r="G2423" s="1837">
        <v>40007</v>
      </c>
    </row>
    <row r="2424" spans="7:7">
      <c r="G2424" s="1837">
        <v>40008</v>
      </c>
    </row>
    <row r="2425" spans="7:7">
      <c r="G2425" s="1837">
        <v>40009</v>
      </c>
    </row>
    <row r="2426" spans="7:7">
      <c r="G2426" s="1837">
        <v>40010</v>
      </c>
    </row>
    <row r="2427" spans="7:7">
      <c r="G2427" s="1837">
        <v>40011</v>
      </c>
    </row>
    <row r="2428" spans="7:7">
      <c r="G2428" s="1837">
        <v>40012</v>
      </c>
    </row>
    <row r="2429" spans="7:7">
      <c r="G2429" s="1837">
        <v>40013</v>
      </c>
    </row>
    <row r="2430" spans="7:7">
      <c r="G2430" s="1837">
        <v>40014</v>
      </c>
    </row>
    <row r="2431" spans="7:7">
      <c r="G2431" s="1837">
        <v>40015</v>
      </c>
    </row>
    <row r="2432" spans="7:7">
      <c r="G2432" s="1837">
        <v>40016</v>
      </c>
    </row>
    <row r="2433" spans="7:7">
      <c r="G2433" s="1837">
        <v>40017</v>
      </c>
    </row>
    <row r="2434" spans="7:7">
      <c r="G2434" s="1837">
        <v>40018</v>
      </c>
    </row>
    <row r="2435" spans="7:7">
      <c r="G2435" s="1837">
        <v>40019</v>
      </c>
    </row>
    <row r="2436" spans="7:7">
      <c r="G2436" s="1837">
        <v>40020</v>
      </c>
    </row>
    <row r="2437" spans="7:7">
      <c r="G2437" s="1837">
        <v>40021</v>
      </c>
    </row>
    <row r="2438" spans="7:7">
      <c r="G2438" s="1837">
        <v>40022</v>
      </c>
    </row>
    <row r="2439" spans="7:7">
      <c r="G2439" s="1837">
        <v>40023</v>
      </c>
    </row>
    <row r="2440" spans="7:7">
      <c r="G2440" s="1837">
        <v>40024</v>
      </c>
    </row>
    <row r="2441" spans="7:7">
      <c r="G2441" s="1837">
        <v>40025</v>
      </c>
    </row>
    <row r="2442" spans="7:7">
      <c r="G2442" s="1837">
        <v>40026</v>
      </c>
    </row>
    <row r="2443" spans="7:7">
      <c r="G2443" s="1837">
        <v>40027</v>
      </c>
    </row>
    <row r="2444" spans="7:7">
      <c r="G2444" s="1837">
        <v>40028</v>
      </c>
    </row>
    <row r="2445" spans="7:7">
      <c r="G2445" s="1837">
        <v>40029</v>
      </c>
    </row>
    <row r="2446" spans="7:7">
      <c r="G2446" s="1837">
        <v>40030</v>
      </c>
    </row>
    <row r="2447" spans="7:7">
      <c r="G2447" s="1837">
        <v>40031</v>
      </c>
    </row>
    <row r="2448" spans="7:7">
      <c r="G2448" s="1837">
        <v>40032</v>
      </c>
    </row>
    <row r="2449" spans="7:7">
      <c r="G2449" s="1837">
        <v>40033</v>
      </c>
    </row>
    <row r="2450" spans="7:7">
      <c r="G2450" s="1837">
        <v>40034</v>
      </c>
    </row>
    <row r="2451" spans="7:7">
      <c r="G2451" s="1837">
        <v>40035</v>
      </c>
    </row>
    <row r="2452" spans="7:7">
      <c r="G2452" s="1837">
        <v>40036</v>
      </c>
    </row>
    <row r="2453" spans="7:7">
      <c r="G2453" s="1837">
        <v>40037</v>
      </c>
    </row>
    <row r="2454" spans="7:7">
      <c r="G2454" s="1837">
        <v>40038</v>
      </c>
    </row>
    <row r="2455" spans="7:7">
      <c r="G2455" s="1837">
        <v>40039</v>
      </c>
    </row>
    <row r="2456" spans="7:7">
      <c r="G2456" s="1837">
        <v>40040</v>
      </c>
    </row>
    <row r="2457" spans="7:7">
      <c r="G2457" s="1837">
        <v>40041</v>
      </c>
    </row>
    <row r="2458" spans="7:7">
      <c r="G2458" s="1837">
        <v>40042</v>
      </c>
    </row>
    <row r="2459" spans="7:7">
      <c r="G2459" s="1837">
        <v>40043</v>
      </c>
    </row>
    <row r="2460" spans="7:7">
      <c r="G2460" s="1837">
        <v>40044</v>
      </c>
    </row>
    <row r="2461" spans="7:7">
      <c r="G2461" s="1837">
        <v>40045</v>
      </c>
    </row>
    <row r="2462" spans="7:7">
      <c r="G2462" s="1837">
        <v>40046</v>
      </c>
    </row>
    <row r="2463" spans="7:7">
      <c r="G2463" s="1837">
        <v>40047</v>
      </c>
    </row>
    <row r="2464" spans="7:7">
      <c r="G2464" s="1837">
        <v>40048</v>
      </c>
    </row>
    <row r="2465" spans="7:7">
      <c r="G2465" s="1837">
        <v>40049</v>
      </c>
    </row>
    <row r="2466" spans="7:7">
      <c r="G2466" s="1837">
        <v>40050</v>
      </c>
    </row>
    <row r="2467" spans="7:7">
      <c r="G2467" s="1837">
        <v>40051</v>
      </c>
    </row>
    <row r="2468" spans="7:7">
      <c r="G2468" s="1837">
        <v>40052</v>
      </c>
    </row>
    <row r="2469" spans="7:7">
      <c r="G2469" s="1837">
        <v>40053</v>
      </c>
    </row>
    <row r="2470" spans="7:7">
      <c r="G2470" s="1837">
        <v>40054</v>
      </c>
    </row>
    <row r="2471" spans="7:7">
      <c r="G2471" s="1837">
        <v>40055</v>
      </c>
    </row>
    <row r="2472" spans="7:7">
      <c r="G2472" s="1837">
        <v>40056</v>
      </c>
    </row>
    <row r="2473" spans="7:7">
      <c r="G2473" s="1837">
        <v>40057</v>
      </c>
    </row>
    <row r="2474" spans="7:7">
      <c r="G2474" s="1837">
        <v>40058</v>
      </c>
    </row>
    <row r="2475" spans="7:7">
      <c r="G2475" s="1837">
        <v>40059</v>
      </c>
    </row>
    <row r="2476" spans="7:7">
      <c r="G2476" s="1837">
        <v>40060</v>
      </c>
    </row>
    <row r="2477" spans="7:7">
      <c r="G2477" s="1837">
        <v>40061</v>
      </c>
    </row>
    <row r="2478" spans="7:7">
      <c r="G2478" s="1837">
        <v>40062</v>
      </c>
    </row>
    <row r="2479" spans="7:7">
      <c r="G2479" s="1837">
        <v>40063</v>
      </c>
    </row>
    <row r="2480" spans="7:7">
      <c r="G2480" s="1837">
        <v>40064</v>
      </c>
    </row>
    <row r="2481" spans="7:7">
      <c r="G2481" s="1837">
        <v>40065</v>
      </c>
    </row>
    <row r="2482" spans="7:7">
      <c r="G2482" s="1837">
        <v>40066</v>
      </c>
    </row>
    <row r="2483" spans="7:7">
      <c r="G2483" s="1837">
        <v>40067</v>
      </c>
    </row>
    <row r="2484" spans="7:7">
      <c r="G2484" s="1837">
        <v>40068</v>
      </c>
    </row>
    <row r="2485" spans="7:7">
      <c r="G2485" s="1837">
        <v>40069</v>
      </c>
    </row>
    <row r="2486" spans="7:7">
      <c r="G2486" s="1837">
        <v>40070</v>
      </c>
    </row>
    <row r="2487" spans="7:7">
      <c r="G2487" s="1837">
        <v>40071</v>
      </c>
    </row>
    <row r="2488" spans="7:7">
      <c r="G2488" s="1837">
        <v>40072</v>
      </c>
    </row>
    <row r="2489" spans="7:7">
      <c r="G2489" s="1837">
        <v>40073</v>
      </c>
    </row>
    <row r="2490" spans="7:7">
      <c r="G2490" s="1837">
        <v>40074</v>
      </c>
    </row>
    <row r="2491" spans="7:7">
      <c r="G2491" s="1837">
        <v>40075</v>
      </c>
    </row>
    <row r="2492" spans="7:7">
      <c r="G2492" s="1837">
        <v>40076</v>
      </c>
    </row>
    <row r="2493" spans="7:7">
      <c r="G2493" s="1837">
        <v>40077</v>
      </c>
    </row>
    <row r="2494" spans="7:7">
      <c r="G2494" s="1837">
        <v>40078</v>
      </c>
    </row>
    <row r="2495" spans="7:7">
      <c r="G2495" s="1837">
        <v>40079</v>
      </c>
    </row>
    <row r="2496" spans="7:7">
      <c r="G2496" s="1837">
        <v>40080</v>
      </c>
    </row>
    <row r="2497" spans="7:7">
      <c r="G2497" s="1837">
        <v>40081</v>
      </c>
    </row>
    <row r="2498" spans="7:7">
      <c r="G2498" s="1837">
        <v>40082</v>
      </c>
    </row>
    <row r="2499" spans="7:7">
      <c r="G2499" s="1837">
        <v>40083</v>
      </c>
    </row>
    <row r="2500" spans="7:7">
      <c r="G2500" s="1837">
        <v>40084</v>
      </c>
    </row>
    <row r="2501" spans="7:7">
      <c r="G2501" s="1837">
        <v>40085</v>
      </c>
    </row>
    <row r="2502" spans="7:7">
      <c r="G2502" s="1837">
        <v>40086</v>
      </c>
    </row>
    <row r="2503" spans="7:7">
      <c r="G2503" s="1837">
        <v>40087</v>
      </c>
    </row>
    <row r="2504" spans="7:7">
      <c r="G2504" s="1837">
        <v>40088</v>
      </c>
    </row>
    <row r="2505" spans="7:7">
      <c r="G2505" s="1837">
        <v>40089</v>
      </c>
    </row>
    <row r="2506" spans="7:7">
      <c r="G2506" s="1837">
        <v>40090</v>
      </c>
    </row>
    <row r="2507" spans="7:7">
      <c r="G2507" s="1837">
        <v>40091</v>
      </c>
    </row>
    <row r="2508" spans="7:7">
      <c r="G2508" s="1837">
        <v>40092</v>
      </c>
    </row>
    <row r="2509" spans="7:7">
      <c r="G2509" s="1837">
        <v>40093</v>
      </c>
    </row>
    <row r="2510" spans="7:7">
      <c r="G2510" s="1837">
        <v>40094</v>
      </c>
    </row>
    <row r="2511" spans="7:7">
      <c r="G2511" s="1837">
        <v>40095</v>
      </c>
    </row>
    <row r="2512" spans="7:7">
      <c r="G2512" s="1837">
        <v>40096</v>
      </c>
    </row>
    <row r="2513" spans="7:7">
      <c r="G2513" s="1837">
        <v>40097</v>
      </c>
    </row>
    <row r="2514" spans="7:7">
      <c r="G2514" s="1837">
        <v>40098</v>
      </c>
    </row>
    <row r="2515" spans="7:7">
      <c r="G2515" s="1837">
        <v>40099</v>
      </c>
    </row>
    <row r="2516" spans="7:7">
      <c r="G2516" s="1837">
        <v>40100</v>
      </c>
    </row>
    <row r="2517" spans="7:7">
      <c r="G2517" s="1837">
        <v>40101</v>
      </c>
    </row>
    <row r="2518" spans="7:7">
      <c r="G2518" s="1837">
        <v>40102</v>
      </c>
    </row>
    <row r="2519" spans="7:7">
      <c r="G2519" s="1837">
        <v>40103</v>
      </c>
    </row>
    <row r="2520" spans="7:7">
      <c r="G2520" s="1837">
        <v>40104</v>
      </c>
    </row>
    <row r="2521" spans="7:7">
      <c r="G2521" s="1837">
        <v>40105</v>
      </c>
    </row>
    <row r="2522" spans="7:7">
      <c r="G2522" s="1837">
        <v>40106</v>
      </c>
    </row>
    <row r="2523" spans="7:7">
      <c r="G2523" s="1837">
        <v>40107</v>
      </c>
    </row>
    <row r="2524" spans="7:7">
      <c r="G2524" s="1837">
        <v>40108</v>
      </c>
    </row>
    <row r="2525" spans="7:7">
      <c r="G2525" s="1837">
        <v>40109</v>
      </c>
    </row>
    <row r="2526" spans="7:7">
      <c r="G2526" s="1837">
        <v>40110</v>
      </c>
    </row>
    <row r="2527" spans="7:7">
      <c r="G2527" s="1837">
        <v>40111</v>
      </c>
    </row>
    <row r="2528" spans="7:7">
      <c r="G2528" s="1837">
        <v>40112</v>
      </c>
    </row>
    <row r="2529" spans="7:7">
      <c r="G2529" s="1837">
        <v>40113</v>
      </c>
    </row>
    <row r="2530" spans="7:7">
      <c r="G2530" s="1837">
        <v>40114</v>
      </c>
    </row>
    <row r="2531" spans="7:7">
      <c r="G2531" s="1837">
        <v>40115</v>
      </c>
    </row>
    <row r="2532" spans="7:7">
      <c r="G2532" s="1837">
        <v>40116</v>
      </c>
    </row>
    <row r="2533" spans="7:7">
      <c r="G2533" s="1837">
        <v>40117</v>
      </c>
    </row>
    <row r="2534" spans="7:7">
      <c r="G2534" s="1837">
        <v>40118</v>
      </c>
    </row>
    <row r="2535" spans="7:7">
      <c r="G2535" s="1837">
        <v>40119</v>
      </c>
    </row>
    <row r="2536" spans="7:7">
      <c r="G2536" s="1837">
        <v>40120</v>
      </c>
    </row>
    <row r="2537" spans="7:7">
      <c r="G2537" s="1837">
        <v>40121</v>
      </c>
    </row>
    <row r="2538" spans="7:7">
      <c r="G2538" s="1837">
        <v>40122</v>
      </c>
    </row>
    <row r="2539" spans="7:7">
      <c r="G2539" s="1837">
        <v>40123</v>
      </c>
    </row>
    <row r="2540" spans="7:7">
      <c r="G2540" s="1837">
        <v>40124</v>
      </c>
    </row>
    <row r="2541" spans="7:7">
      <c r="G2541" s="1837">
        <v>40125</v>
      </c>
    </row>
    <row r="2542" spans="7:7">
      <c r="G2542" s="1837">
        <v>40126</v>
      </c>
    </row>
    <row r="2543" spans="7:7">
      <c r="G2543" s="1837">
        <v>40127</v>
      </c>
    </row>
    <row r="2544" spans="7:7">
      <c r="G2544" s="1837">
        <v>40128</v>
      </c>
    </row>
    <row r="2545" spans="7:7">
      <c r="G2545" s="1837">
        <v>40129</v>
      </c>
    </row>
    <row r="2546" spans="7:7">
      <c r="G2546" s="1837">
        <v>40130</v>
      </c>
    </row>
    <row r="2547" spans="7:7">
      <c r="G2547" s="1837">
        <v>40131</v>
      </c>
    </row>
    <row r="2548" spans="7:7">
      <c r="G2548" s="1837">
        <v>40132</v>
      </c>
    </row>
    <row r="2549" spans="7:7">
      <c r="G2549" s="1837">
        <v>40133</v>
      </c>
    </row>
    <row r="2550" spans="7:7">
      <c r="G2550" s="1837">
        <v>40134</v>
      </c>
    </row>
    <row r="2551" spans="7:7">
      <c r="G2551" s="1837">
        <v>40135</v>
      </c>
    </row>
    <row r="2552" spans="7:7">
      <c r="G2552" s="1837">
        <v>40136</v>
      </c>
    </row>
    <row r="2553" spans="7:7">
      <c r="G2553" s="1837">
        <v>40137</v>
      </c>
    </row>
    <row r="2554" spans="7:7">
      <c r="G2554" s="1837">
        <v>40138</v>
      </c>
    </row>
    <row r="2555" spans="7:7">
      <c r="G2555" s="1837">
        <v>40139</v>
      </c>
    </row>
    <row r="2556" spans="7:7">
      <c r="G2556" s="1837">
        <v>40140</v>
      </c>
    </row>
    <row r="2557" spans="7:7">
      <c r="G2557" s="1837">
        <v>40141</v>
      </c>
    </row>
    <row r="2558" spans="7:7">
      <c r="G2558" s="1837">
        <v>40142</v>
      </c>
    </row>
    <row r="2559" spans="7:7">
      <c r="G2559" s="1837">
        <v>40143</v>
      </c>
    </row>
    <row r="2560" spans="7:7">
      <c r="G2560" s="1837">
        <v>40144</v>
      </c>
    </row>
    <row r="2561" spans="7:7">
      <c r="G2561" s="1837">
        <v>40145</v>
      </c>
    </row>
    <row r="2562" spans="7:7">
      <c r="G2562" s="1837">
        <v>40146</v>
      </c>
    </row>
    <row r="2563" spans="7:7">
      <c r="G2563" s="1837">
        <v>40147</v>
      </c>
    </row>
    <row r="2564" spans="7:7">
      <c r="G2564" s="1837">
        <v>40148</v>
      </c>
    </row>
    <row r="2565" spans="7:7">
      <c r="G2565" s="1837">
        <v>40149</v>
      </c>
    </row>
    <row r="2566" spans="7:7">
      <c r="G2566" s="1837">
        <v>40150</v>
      </c>
    </row>
    <row r="2567" spans="7:7">
      <c r="G2567" s="1837">
        <v>40151</v>
      </c>
    </row>
    <row r="2568" spans="7:7">
      <c r="G2568" s="1837">
        <v>40152</v>
      </c>
    </row>
    <row r="2569" spans="7:7">
      <c r="G2569" s="1837">
        <v>40153</v>
      </c>
    </row>
    <row r="2570" spans="7:7">
      <c r="G2570" s="1837">
        <v>40154</v>
      </c>
    </row>
    <row r="2571" spans="7:7">
      <c r="G2571" s="1837">
        <v>40155</v>
      </c>
    </row>
    <row r="2572" spans="7:7">
      <c r="G2572" s="1837">
        <v>40156</v>
      </c>
    </row>
    <row r="2573" spans="7:7">
      <c r="G2573" s="1837">
        <v>40157</v>
      </c>
    </row>
    <row r="2574" spans="7:7">
      <c r="G2574" s="1837">
        <v>40158</v>
      </c>
    </row>
    <row r="2575" spans="7:7">
      <c r="G2575" s="1837">
        <v>40159</v>
      </c>
    </row>
    <row r="2576" spans="7:7">
      <c r="G2576" s="1837">
        <v>40160</v>
      </c>
    </row>
    <row r="2577" spans="7:7">
      <c r="G2577" s="1837">
        <v>40161</v>
      </c>
    </row>
    <row r="2578" spans="7:7">
      <c r="G2578" s="1837">
        <v>40162</v>
      </c>
    </row>
    <row r="2579" spans="7:7">
      <c r="G2579" s="1837">
        <v>40163</v>
      </c>
    </row>
    <row r="2580" spans="7:7">
      <c r="G2580" s="1837">
        <v>40164</v>
      </c>
    </row>
    <row r="2581" spans="7:7">
      <c r="G2581" s="1837">
        <v>40165</v>
      </c>
    </row>
    <row r="2582" spans="7:7">
      <c r="G2582" s="1837">
        <v>40166</v>
      </c>
    </row>
    <row r="2583" spans="7:7">
      <c r="G2583" s="1837">
        <v>40167</v>
      </c>
    </row>
    <row r="2584" spans="7:7">
      <c r="G2584" s="1837">
        <v>40168</v>
      </c>
    </row>
    <row r="2585" spans="7:7">
      <c r="G2585" s="1837">
        <v>40169</v>
      </c>
    </row>
    <row r="2586" spans="7:7">
      <c r="G2586" s="1837">
        <v>40170</v>
      </c>
    </row>
    <row r="2587" spans="7:7">
      <c r="G2587" s="1837">
        <v>40171</v>
      </c>
    </row>
    <row r="2588" spans="7:7">
      <c r="G2588" s="1837">
        <v>40172</v>
      </c>
    </row>
    <row r="2589" spans="7:7">
      <c r="G2589" s="1837">
        <v>40173</v>
      </c>
    </row>
    <row r="2590" spans="7:7">
      <c r="G2590" s="1837">
        <v>40174</v>
      </c>
    </row>
    <row r="2591" spans="7:7">
      <c r="G2591" s="1837">
        <v>40175</v>
      </c>
    </row>
    <row r="2592" spans="7:7">
      <c r="G2592" s="1837">
        <v>40176</v>
      </c>
    </row>
    <row r="2593" spans="7:7">
      <c r="G2593" s="1837">
        <v>40177</v>
      </c>
    </row>
    <row r="2594" spans="7:7">
      <c r="G2594" s="1837">
        <v>40178</v>
      </c>
    </row>
    <row r="2595" spans="7:7">
      <c r="G2595" s="1837">
        <v>40179</v>
      </c>
    </row>
    <row r="2596" spans="7:7">
      <c r="G2596" s="1837">
        <v>40180</v>
      </c>
    </row>
    <row r="2597" spans="7:7">
      <c r="G2597" s="1837">
        <v>40181</v>
      </c>
    </row>
    <row r="2598" spans="7:7">
      <c r="G2598" s="1837">
        <v>40182</v>
      </c>
    </row>
    <row r="2599" spans="7:7">
      <c r="G2599" s="1837">
        <v>40183</v>
      </c>
    </row>
    <row r="2600" spans="7:7">
      <c r="G2600" s="1837">
        <v>40184</v>
      </c>
    </row>
    <row r="2601" spans="7:7">
      <c r="G2601" s="1837">
        <v>40185</v>
      </c>
    </row>
    <row r="2602" spans="7:7">
      <c r="G2602" s="1837">
        <v>40186</v>
      </c>
    </row>
    <row r="2603" spans="7:7">
      <c r="G2603" s="1837">
        <v>40187</v>
      </c>
    </row>
    <row r="2604" spans="7:7">
      <c r="G2604" s="1837">
        <v>40188</v>
      </c>
    </row>
    <row r="2605" spans="7:7">
      <c r="G2605" s="1837">
        <v>40189</v>
      </c>
    </row>
    <row r="2606" spans="7:7">
      <c r="G2606" s="1837">
        <v>40190</v>
      </c>
    </row>
    <row r="2607" spans="7:7">
      <c r="G2607" s="1837">
        <v>40191</v>
      </c>
    </row>
    <row r="2608" spans="7:7">
      <c r="G2608" s="1837">
        <v>40192</v>
      </c>
    </row>
    <row r="2609" spans="7:7">
      <c r="G2609" s="1837">
        <v>40193</v>
      </c>
    </row>
    <row r="2610" spans="7:7">
      <c r="G2610" s="1837">
        <v>40194</v>
      </c>
    </row>
    <row r="2611" spans="7:7">
      <c r="G2611" s="1837">
        <v>40195</v>
      </c>
    </row>
    <row r="2612" spans="7:7">
      <c r="G2612" s="1837">
        <v>40196</v>
      </c>
    </row>
    <row r="2613" spans="7:7">
      <c r="G2613" s="1837">
        <v>40197</v>
      </c>
    </row>
    <row r="2614" spans="7:7">
      <c r="G2614" s="1837">
        <v>40198</v>
      </c>
    </row>
    <row r="2615" spans="7:7">
      <c r="G2615" s="1837">
        <v>40199</v>
      </c>
    </row>
    <row r="2616" spans="7:7">
      <c r="G2616" s="1837">
        <v>40200</v>
      </c>
    </row>
    <row r="2617" spans="7:7">
      <c r="G2617" s="1837">
        <v>40201</v>
      </c>
    </row>
    <row r="2618" spans="7:7">
      <c r="G2618" s="1837">
        <v>40202</v>
      </c>
    </row>
    <row r="2619" spans="7:7">
      <c r="G2619" s="1837">
        <v>40203</v>
      </c>
    </row>
    <row r="2620" spans="7:7">
      <c r="G2620" s="1837">
        <v>40204</v>
      </c>
    </row>
    <row r="2621" spans="7:7">
      <c r="G2621" s="1837">
        <v>40205</v>
      </c>
    </row>
    <row r="2622" spans="7:7">
      <c r="G2622" s="1837">
        <v>40206</v>
      </c>
    </row>
    <row r="2623" spans="7:7">
      <c r="G2623" s="1837">
        <v>40207</v>
      </c>
    </row>
    <row r="2624" spans="7:7">
      <c r="G2624" s="1837">
        <v>40208</v>
      </c>
    </row>
    <row r="2625" spans="7:7">
      <c r="G2625" s="1837">
        <v>40209</v>
      </c>
    </row>
    <row r="2626" spans="7:7">
      <c r="G2626" s="1837">
        <v>40210</v>
      </c>
    </row>
    <row r="2627" spans="7:7">
      <c r="G2627" s="1837">
        <v>40211</v>
      </c>
    </row>
    <row r="2628" spans="7:7">
      <c r="G2628" s="1837">
        <v>40212</v>
      </c>
    </row>
    <row r="2629" spans="7:7">
      <c r="G2629" s="1837">
        <v>40213</v>
      </c>
    </row>
    <row r="2630" spans="7:7">
      <c r="G2630" s="1837">
        <v>40214</v>
      </c>
    </row>
    <row r="2631" spans="7:7">
      <c r="G2631" s="1837">
        <v>40215</v>
      </c>
    </row>
    <row r="2632" spans="7:7">
      <c r="G2632" s="1837">
        <v>40216</v>
      </c>
    </row>
    <row r="2633" spans="7:7">
      <c r="G2633" s="1837">
        <v>40217</v>
      </c>
    </row>
    <row r="2634" spans="7:7">
      <c r="G2634" s="1837">
        <v>40218</v>
      </c>
    </row>
    <row r="2635" spans="7:7">
      <c r="G2635" s="1837">
        <v>40219</v>
      </c>
    </row>
    <row r="2636" spans="7:7">
      <c r="G2636" s="1837">
        <v>40220</v>
      </c>
    </row>
    <row r="2637" spans="7:7">
      <c r="G2637" s="1837">
        <v>40221</v>
      </c>
    </row>
    <row r="2638" spans="7:7">
      <c r="G2638" s="1837">
        <v>40222</v>
      </c>
    </row>
    <row r="2639" spans="7:7">
      <c r="G2639" s="1837">
        <v>40223</v>
      </c>
    </row>
    <row r="2640" spans="7:7">
      <c r="G2640" s="1837">
        <v>40224</v>
      </c>
    </row>
    <row r="2641" spans="7:7">
      <c r="G2641" s="1837">
        <v>40225</v>
      </c>
    </row>
    <row r="2642" spans="7:7">
      <c r="G2642" s="1837">
        <v>40226</v>
      </c>
    </row>
    <row r="2643" spans="7:7">
      <c r="G2643" s="1837">
        <v>40227</v>
      </c>
    </row>
    <row r="2644" spans="7:7">
      <c r="G2644" s="1837">
        <v>40228</v>
      </c>
    </row>
    <row r="2645" spans="7:7">
      <c r="G2645" s="1837">
        <v>40229</v>
      </c>
    </row>
    <row r="2646" spans="7:7">
      <c r="G2646" s="1837">
        <v>40230</v>
      </c>
    </row>
    <row r="2647" spans="7:7">
      <c r="G2647" s="1837">
        <v>40231</v>
      </c>
    </row>
    <row r="2648" spans="7:7">
      <c r="G2648" s="1837">
        <v>40232</v>
      </c>
    </row>
    <row r="2649" spans="7:7">
      <c r="G2649" s="1837">
        <v>40233</v>
      </c>
    </row>
    <row r="2650" spans="7:7">
      <c r="G2650" s="1837">
        <v>40234</v>
      </c>
    </row>
    <row r="2651" spans="7:7">
      <c r="G2651" s="1837">
        <v>40235</v>
      </c>
    </row>
    <row r="2652" spans="7:7">
      <c r="G2652" s="1837">
        <v>40236</v>
      </c>
    </row>
    <row r="2653" spans="7:7">
      <c r="G2653" s="1837">
        <v>40237</v>
      </c>
    </row>
    <row r="2654" spans="7:7">
      <c r="G2654" s="1837">
        <v>40238</v>
      </c>
    </row>
    <row r="2655" spans="7:7">
      <c r="G2655" s="1837">
        <v>40239</v>
      </c>
    </row>
    <row r="2656" spans="7:7">
      <c r="G2656" s="1837">
        <v>40240</v>
      </c>
    </row>
    <row r="2657" spans="7:7">
      <c r="G2657" s="1837">
        <v>40241</v>
      </c>
    </row>
    <row r="2658" spans="7:7">
      <c r="G2658" s="1837">
        <v>40242</v>
      </c>
    </row>
    <row r="2659" spans="7:7">
      <c r="G2659" s="1837">
        <v>40243</v>
      </c>
    </row>
    <row r="2660" spans="7:7">
      <c r="G2660" s="1837">
        <v>40244</v>
      </c>
    </row>
    <row r="2661" spans="7:7">
      <c r="G2661" s="1837">
        <v>40245</v>
      </c>
    </row>
    <row r="2662" spans="7:7">
      <c r="G2662" s="1837">
        <v>40246</v>
      </c>
    </row>
    <row r="2663" spans="7:7">
      <c r="G2663" s="1837">
        <v>40247</v>
      </c>
    </row>
    <row r="2664" spans="7:7">
      <c r="G2664" s="1837">
        <v>40248</v>
      </c>
    </row>
    <row r="2665" spans="7:7">
      <c r="G2665" s="1837">
        <v>40249</v>
      </c>
    </row>
    <row r="2666" spans="7:7">
      <c r="G2666" s="1837">
        <v>40250</v>
      </c>
    </row>
    <row r="2667" spans="7:7">
      <c r="G2667" s="1837">
        <v>40251</v>
      </c>
    </row>
    <row r="2668" spans="7:7">
      <c r="G2668" s="1837">
        <v>40252</v>
      </c>
    </row>
    <row r="2669" spans="7:7">
      <c r="G2669" s="1837">
        <v>40253</v>
      </c>
    </row>
    <row r="2670" spans="7:7">
      <c r="G2670" s="1837">
        <v>40254</v>
      </c>
    </row>
    <row r="2671" spans="7:7">
      <c r="G2671" s="1837">
        <v>40255</v>
      </c>
    </row>
    <row r="2672" spans="7:7">
      <c r="G2672" s="1837">
        <v>40256</v>
      </c>
    </row>
    <row r="2673" spans="7:7">
      <c r="G2673" s="1837">
        <v>40257</v>
      </c>
    </row>
    <row r="2674" spans="7:7">
      <c r="G2674" s="1837">
        <v>40258</v>
      </c>
    </row>
    <row r="2675" spans="7:7">
      <c r="G2675" s="1837">
        <v>40259</v>
      </c>
    </row>
    <row r="2676" spans="7:7">
      <c r="G2676" s="1837">
        <v>40260</v>
      </c>
    </row>
    <row r="2677" spans="7:7">
      <c r="G2677" s="1837">
        <v>40261</v>
      </c>
    </row>
    <row r="2678" spans="7:7">
      <c r="G2678" s="1837">
        <v>40262</v>
      </c>
    </row>
    <row r="2679" spans="7:7">
      <c r="G2679" s="1837">
        <v>40263</v>
      </c>
    </row>
    <row r="2680" spans="7:7">
      <c r="G2680" s="1837">
        <v>40264</v>
      </c>
    </row>
    <row r="2681" spans="7:7">
      <c r="G2681" s="1837">
        <v>40265</v>
      </c>
    </row>
    <row r="2682" spans="7:7">
      <c r="G2682" s="1837">
        <v>40266</v>
      </c>
    </row>
    <row r="2683" spans="7:7">
      <c r="G2683" s="1837">
        <v>40267</v>
      </c>
    </row>
    <row r="2684" spans="7:7">
      <c r="G2684" s="1837">
        <v>40268</v>
      </c>
    </row>
    <row r="2685" spans="7:7">
      <c r="G2685" s="1837">
        <v>40269</v>
      </c>
    </row>
    <row r="2686" spans="7:7">
      <c r="G2686" s="1837">
        <v>40270</v>
      </c>
    </row>
    <row r="2687" spans="7:7">
      <c r="G2687" s="1837">
        <v>40271</v>
      </c>
    </row>
    <row r="2688" spans="7:7">
      <c r="G2688" s="1837">
        <v>40272</v>
      </c>
    </row>
    <row r="2689" spans="7:7">
      <c r="G2689" s="1837">
        <v>40273</v>
      </c>
    </row>
    <row r="2690" spans="7:7">
      <c r="G2690" s="1837">
        <v>40274</v>
      </c>
    </row>
    <row r="2691" spans="7:7">
      <c r="G2691" s="1837">
        <v>40275</v>
      </c>
    </row>
    <row r="2692" spans="7:7">
      <c r="G2692" s="1837">
        <v>40276</v>
      </c>
    </row>
    <row r="2693" spans="7:7">
      <c r="G2693" s="1837">
        <v>40277</v>
      </c>
    </row>
    <row r="2694" spans="7:7">
      <c r="G2694" s="1837">
        <v>40278</v>
      </c>
    </row>
    <row r="2695" spans="7:7">
      <c r="G2695" s="1837">
        <v>40279</v>
      </c>
    </row>
    <row r="2696" spans="7:7">
      <c r="G2696" s="1837">
        <v>40280</v>
      </c>
    </row>
    <row r="2697" spans="7:7">
      <c r="G2697" s="1837">
        <v>40281</v>
      </c>
    </row>
    <row r="2698" spans="7:7">
      <c r="G2698" s="1837">
        <v>40282</v>
      </c>
    </row>
    <row r="2699" spans="7:7">
      <c r="G2699" s="1837">
        <v>40283</v>
      </c>
    </row>
    <row r="2700" spans="7:7">
      <c r="G2700" s="1837">
        <v>40284</v>
      </c>
    </row>
    <row r="2701" spans="7:7">
      <c r="G2701" s="1837">
        <v>40285</v>
      </c>
    </row>
    <row r="2702" spans="7:7">
      <c r="G2702" s="1837">
        <v>40286</v>
      </c>
    </row>
    <row r="2703" spans="7:7">
      <c r="G2703" s="1837">
        <v>40287</v>
      </c>
    </row>
    <row r="2704" spans="7:7">
      <c r="G2704" s="1837">
        <v>40288</v>
      </c>
    </row>
    <row r="2705" spans="7:7">
      <c r="G2705" s="1837">
        <v>40289</v>
      </c>
    </row>
    <row r="2706" spans="7:7">
      <c r="G2706" s="1837">
        <v>40290</v>
      </c>
    </row>
    <row r="2707" spans="7:7">
      <c r="G2707" s="1837">
        <v>40291</v>
      </c>
    </row>
    <row r="2708" spans="7:7">
      <c r="G2708" s="1837">
        <v>40292</v>
      </c>
    </row>
    <row r="2709" spans="7:7">
      <c r="G2709" s="1837">
        <v>40293</v>
      </c>
    </row>
    <row r="2710" spans="7:7">
      <c r="G2710" s="1837">
        <v>40294</v>
      </c>
    </row>
    <row r="2711" spans="7:7">
      <c r="G2711" s="1837">
        <v>40295</v>
      </c>
    </row>
    <row r="2712" spans="7:7">
      <c r="G2712" s="1837">
        <v>40296</v>
      </c>
    </row>
    <row r="2713" spans="7:7">
      <c r="G2713" s="1837">
        <v>40297</v>
      </c>
    </row>
    <row r="2714" spans="7:7">
      <c r="G2714" s="1837">
        <v>40298</v>
      </c>
    </row>
    <row r="2715" spans="7:7">
      <c r="G2715" s="1837">
        <v>40299</v>
      </c>
    </row>
    <row r="2716" spans="7:7">
      <c r="G2716" s="1837">
        <v>40300</v>
      </c>
    </row>
    <row r="2717" spans="7:7">
      <c r="G2717" s="1837">
        <v>40301</v>
      </c>
    </row>
    <row r="2718" spans="7:7">
      <c r="G2718" s="1837">
        <v>40302</v>
      </c>
    </row>
    <row r="2719" spans="7:7">
      <c r="G2719" s="1837">
        <v>40303</v>
      </c>
    </row>
    <row r="2720" spans="7:7">
      <c r="G2720" s="1837">
        <v>40304</v>
      </c>
    </row>
    <row r="2721" spans="7:7">
      <c r="G2721" s="1837">
        <v>40305</v>
      </c>
    </row>
    <row r="2722" spans="7:7">
      <c r="G2722" s="1837">
        <v>40306</v>
      </c>
    </row>
    <row r="2723" spans="7:7">
      <c r="G2723" s="1837">
        <v>40307</v>
      </c>
    </row>
    <row r="2724" spans="7:7">
      <c r="G2724" s="1837">
        <v>40308</v>
      </c>
    </row>
    <row r="2725" spans="7:7">
      <c r="G2725" s="1837">
        <v>40309</v>
      </c>
    </row>
    <row r="2726" spans="7:7">
      <c r="G2726" s="1837">
        <v>40310</v>
      </c>
    </row>
    <row r="2727" spans="7:7">
      <c r="G2727" s="1837">
        <v>40311</v>
      </c>
    </row>
    <row r="2728" spans="7:7">
      <c r="G2728" s="1837">
        <v>40312</v>
      </c>
    </row>
    <row r="2729" spans="7:7">
      <c r="G2729" s="1837">
        <v>40313</v>
      </c>
    </row>
    <row r="2730" spans="7:7">
      <c r="G2730" s="1837">
        <v>40314</v>
      </c>
    </row>
    <row r="2731" spans="7:7">
      <c r="G2731" s="1837">
        <v>40315</v>
      </c>
    </row>
    <row r="2732" spans="7:7">
      <c r="G2732" s="1837">
        <v>40316</v>
      </c>
    </row>
    <row r="2733" spans="7:7">
      <c r="G2733" s="1837">
        <v>40317</v>
      </c>
    </row>
    <row r="2734" spans="7:7">
      <c r="G2734" s="1837">
        <v>40318</v>
      </c>
    </row>
    <row r="2735" spans="7:7">
      <c r="G2735" s="1837">
        <v>40319</v>
      </c>
    </row>
    <row r="2736" spans="7:7">
      <c r="G2736" s="1837">
        <v>40320</v>
      </c>
    </row>
    <row r="2737" spans="7:7">
      <c r="G2737" s="1837">
        <v>40321</v>
      </c>
    </row>
    <row r="2738" spans="7:7">
      <c r="G2738" s="1837">
        <v>40322</v>
      </c>
    </row>
    <row r="2739" spans="7:7">
      <c r="G2739" s="1837">
        <v>40323</v>
      </c>
    </row>
    <row r="2740" spans="7:7">
      <c r="G2740" s="1837">
        <v>40324</v>
      </c>
    </row>
    <row r="2741" spans="7:7">
      <c r="G2741" s="1837">
        <v>40325</v>
      </c>
    </row>
    <row r="2742" spans="7:7">
      <c r="G2742" s="1837">
        <v>40326</v>
      </c>
    </row>
    <row r="2743" spans="7:7">
      <c r="G2743" s="1837">
        <v>40327</v>
      </c>
    </row>
    <row r="2744" spans="7:7">
      <c r="G2744" s="1837">
        <v>40328</v>
      </c>
    </row>
    <row r="2745" spans="7:7">
      <c r="G2745" s="1837">
        <v>40329</v>
      </c>
    </row>
    <row r="2746" spans="7:7">
      <c r="G2746" s="1837">
        <v>40330</v>
      </c>
    </row>
    <row r="2747" spans="7:7">
      <c r="G2747" s="1837">
        <v>40331</v>
      </c>
    </row>
    <row r="2748" spans="7:7">
      <c r="G2748" s="1837">
        <v>40332</v>
      </c>
    </row>
    <row r="2749" spans="7:7">
      <c r="G2749" s="1837">
        <v>40333</v>
      </c>
    </row>
    <row r="2750" spans="7:7">
      <c r="G2750" s="1837">
        <v>40334</v>
      </c>
    </row>
    <row r="2751" spans="7:7">
      <c r="G2751" s="1837">
        <v>40335</v>
      </c>
    </row>
    <row r="2752" spans="7:7">
      <c r="G2752" s="1837">
        <v>40336</v>
      </c>
    </row>
    <row r="2753" spans="7:7">
      <c r="G2753" s="1837">
        <v>40337</v>
      </c>
    </row>
    <row r="2754" spans="7:7">
      <c r="G2754" s="1837">
        <v>40338</v>
      </c>
    </row>
    <row r="2755" spans="7:7">
      <c r="G2755" s="1837">
        <v>40339</v>
      </c>
    </row>
    <row r="2756" spans="7:7">
      <c r="G2756" s="1837">
        <v>40340</v>
      </c>
    </row>
    <row r="2757" spans="7:7">
      <c r="G2757" s="1837">
        <v>40341</v>
      </c>
    </row>
    <row r="2758" spans="7:7">
      <c r="G2758" s="1837">
        <v>40342</v>
      </c>
    </row>
    <row r="2759" spans="7:7">
      <c r="G2759" s="1837">
        <v>40343</v>
      </c>
    </row>
    <row r="2760" spans="7:7">
      <c r="G2760" s="1837">
        <v>40344</v>
      </c>
    </row>
    <row r="2761" spans="7:7">
      <c r="G2761" s="1837">
        <v>40345</v>
      </c>
    </row>
    <row r="2762" spans="7:7">
      <c r="G2762" s="1837">
        <v>40346</v>
      </c>
    </row>
    <row r="2763" spans="7:7">
      <c r="G2763" s="1837">
        <v>40347</v>
      </c>
    </row>
    <row r="2764" spans="7:7">
      <c r="G2764" s="1837">
        <v>40348</v>
      </c>
    </row>
    <row r="2765" spans="7:7">
      <c r="G2765" s="1837">
        <v>40349</v>
      </c>
    </row>
    <row r="2766" spans="7:7">
      <c r="G2766" s="1837">
        <v>40350</v>
      </c>
    </row>
    <row r="2767" spans="7:7">
      <c r="G2767" s="1837">
        <v>40351</v>
      </c>
    </row>
    <row r="2768" spans="7:7">
      <c r="G2768" s="1837">
        <v>40352</v>
      </c>
    </row>
    <row r="2769" spans="7:7">
      <c r="G2769" s="1837">
        <v>40353</v>
      </c>
    </row>
    <row r="2770" spans="7:7">
      <c r="G2770" s="1837">
        <v>40354</v>
      </c>
    </row>
    <row r="2771" spans="7:7">
      <c r="G2771" s="1837">
        <v>40355</v>
      </c>
    </row>
    <row r="2772" spans="7:7">
      <c r="G2772" s="1837">
        <v>40356</v>
      </c>
    </row>
    <row r="2773" spans="7:7">
      <c r="G2773" s="1837">
        <v>40357</v>
      </c>
    </row>
    <row r="2774" spans="7:7">
      <c r="G2774" s="1837">
        <v>40358</v>
      </c>
    </row>
    <row r="2775" spans="7:7">
      <c r="G2775" s="1837">
        <v>40359</v>
      </c>
    </row>
    <row r="2776" spans="7:7">
      <c r="G2776" s="1837">
        <v>40360</v>
      </c>
    </row>
    <row r="2777" spans="7:7">
      <c r="G2777" s="1837">
        <v>40361</v>
      </c>
    </row>
    <row r="2778" spans="7:7">
      <c r="G2778" s="1837">
        <v>40362</v>
      </c>
    </row>
    <row r="2779" spans="7:7">
      <c r="G2779" s="1837">
        <v>40363</v>
      </c>
    </row>
    <row r="2780" spans="7:7">
      <c r="G2780" s="1837">
        <v>40364</v>
      </c>
    </row>
    <row r="2781" spans="7:7">
      <c r="G2781" s="1837">
        <v>40365</v>
      </c>
    </row>
    <row r="2782" spans="7:7">
      <c r="G2782" s="1837">
        <v>40366</v>
      </c>
    </row>
    <row r="2783" spans="7:7">
      <c r="G2783" s="1837">
        <v>40367</v>
      </c>
    </row>
    <row r="2784" spans="7:7">
      <c r="G2784" s="1837">
        <v>40368</v>
      </c>
    </row>
    <row r="2785" spans="7:7">
      <c r="G2785" s="1837">
        <v>40369</v>
      </c>
    </row>
    <row r="2786" spans="7:7">
      <c r="G2786" s="1837">
        <v>40370</v>
      </c>
    </row>
    <row r="2787" spans="7:7">
      <c r="G2787" s="1837">
        <v>40371</v>
      </c>
    </row>
    <row r="2788" spans="7:7">
      <c r="G2788" s="1837">
        <v>40372</v>
      </c>
    </row>
    <row r="2789" spans="7:7">
      <c r="G2789" s="1837">
        <v>40373</v>
      </c>
    </row>
    <row r="2790" spans="7:7">
      <c r="G2790" s="1837">
        <v>40374</v>
      </c>
    </row>
    <row r="2791" spans="7:7">
      <c r="G2791" s="1837">
        <v>40375</v>
      </c>
    </row>
    <row r="2792" spans="7:7">
      <c r="G2792" s="1837">
        <v>40376</v>
      </c>
    </row>
    <row r="2793" spans="7:7">
      <c r="G2793" s="1837">
        <v>40377</v>
      </c>
    </row>
    <row r="2794" spans="7:7">
      <c r="G2794" s="1837">
        <v>40378</v>
      </c>
    </row>
    <row r="2795" spans="7:7">
      <c r="G2795" s="1837">
        <v>40379</v>
      </c>
    </row>
    <row r="2796" spans="7:7">
      <c r="G2796" s="1837">
        <v>40380</v>
      </c>
    </row>
    <row r="2797" spans="7:7">
      <c r="G2797" s="1837">
        <v>40381</v>
      </c>
    </row>
    <row r="2798" spans="7:7">
      <c r="G2798" s="1837">
        <v>40382</v>
      </c>
    </row>
    <row r="2799" spans="7:7">
      <c r="G2799" s="1837">
        <v>40383</v>
      </c>
    </row>
    <row r="2800" spans="7:7">
      <c r="G2800" s="1837">
        <v>40384</v>
      </c>
    </row>
    <row r="2801" spans="7:7">
      <c r="G2801" s="1837">
        <v>40385</v>
      </c>
    </row>
    <row r="2802" spans="7:7">
      <c r="G2802" s="1837">
        <v>40386</v>
      </c>
    </row>
    <row r="2803" spans="7:7">
      <c r="G2803" s="1837">
        <v>40387</v>
      </c>
    </row>
    <row r="2804" spans="7:7">
      <c r="G2804" s="1837">
        <v>40388</v>
      </c>
    </row>
    <row r="2805" spans="7:7">
      <c r="G2805" s="1837">
        <v>40389</v>
      </c>
    </row>
    <row r="2806" spans="7:7">
      <c r="G2806" s="1837">
        <v>40390</v>
      </c>
    </row>
    <row r="2807" spans="7:7">
      <c r="G2807" s="1837">
        <v>40391</v>
      </c>
    </row>
    <row r="2808" spans="7:7">
      <c r="G2808" s="1837">
        <v>40392</v>
      </c>
    </row>
    <row r="2809" spans="7:7">
      <c r="G2809" s="1837">
        <v>40393</v>
      </c>
    </row>
    <row r="2810" spans="7:7">
      <c r="G2810" s="1837">
        <v>40394</v>
      </c>
    </row>
    <row r="2811" spans="7:7">
      <c r="G2811" s="1837">
        <v>40395</v>
      </c>
    </row>
    <row r="2812" spans="7:7">
      <c r="G2812" s="1837">
        <v>40396</v>
      </c>
    </row>
    <row r="2813" spans="7:7">
      <c r="G2813" s="1837">
        <v>40397</v>
      </c>
    </row>
    <row r="2814" spans="7:7">
      <c r="G2814" s="1837">
        <v>40398</v>
      </c>
    </row>
    <row r="2815" spans="7:7">
      <c r="G2815" s="1837">
        <v>40399</v>
      </c>
    </row>
    <row r="2816" spans="7:7">
      <c r="G2816" s="1837">
        <v>40400</v>
      </c>
    </row>
    <row r="2817" spans="7:7">
      <c r="G2817" s="1837">
        <v>40401</v>
      </c>
    </row>
    <row r="2818" spans="7:7">
      <c r="G2818" s="1837">
        <v>40402</v>
      </c>
    </row>
    <row r="2819" spans="7:7">
      <c r="G2819" s="1837">
        <v>40403</v>
      </c>
    </row>
    <row r="2820" spans="7:7">
      <c r="G2820" s="1837">
        <v>40404</v>
      </c>
    </row>
    <row r="2821" spans="7:7">
      <c r="G2821" s="1837">
        <v>40405</v>
      </c>
    </row>
    <row r="2822" spans="7:7">
      <c r="G2822" s="1837">
        <v>40406</v>
      </c>
    </row>
    <row r="2823" spans="7:7">
      <c r="G2823" s="1837">
        <v>40407</v>
      </c>
    </row>
    <row r="2824" spans="7:7">
      <c r="G2824" s="1837">
        <v>40408</v>
      </c>
    </row>
    <row r="2825" spans="7:7">
      <c r="G2825" s="1837">
        <v>40409</v>
      </c>
    </row>
    <row r="2826" spans="7:7">
      <c r="G2826" s="1837">
        <v>40410</v>
      </c>
    </row>
    <row r="2827" spans="7:7">
      <c r="G2827" s="1837">
        <v>40411</v>
      </c>
    </row>
    <row r="2828" spans="7:7">
      <c r="G2828" s="1837">
        <v>40412</v>
      </c>
    </row>
    <row r="2829" spans="7:7">
      <c r="G2829" s="1837">
        <v>40413</v>
      </c>
    </row>
    <row r="2830" spans="7:7">
      <c r="G2830" s="1837">
        <v>40414</v>
      </c>
    </row>
    <row r="2831" spans="7:7">
      <c r="G2831" s="1837">
        <v>40415</v>
      </c>
    </row>
    <row r="2832" spans="7:7">
      <c r="G2832" s="1837">
        <v>40416</v>
      </c>
    </row>
    <row r="2833" spans="7:7">
      <c r="G2833" s="1837">
        <v>40417</v>
      </c>
    </row>
    <row r="2834" spans="7:7">
      <c r="G2834" s="1837">
        <v>40418</v>
      </c>
    </row>
    <row r="2835" spans="7:7">
      <c r="G2835" s="1837">
        <v>40419</v>
      </c>
    </row>
    <row r="2836" spans="7:7">
      <c r="G2836" s="1837">
        <v>40420</v>
      </c>
    </row>
    <row r="2837" spans="7:7">
      <c r="G2837" s="1837">
        <v>40421</v>
      </c>
    </row>
    <row r="2838" spans="7:7">
      <c r="G2838" s="1837">
        <v>40422</v>
      </c>
    </row>
    <row r="2839" spans="7:7">
      <c r="G2839" s="1837">
        <v>40423</v>
      </c>
    </row>
    <row r="2840" spans="7:7">
      <c r="G2840" s="1837">
        <v>40424</v>
      </c>
    </row>
    <row r="2841" spans="7:7">
      <c r="G2841" s="1837">
        <v>40425</v>
      </c>
    </row>
    <row r="2842" spans="7:7">
      <c r="G2842" s="1837">
        <v>40426</v>
      </c>
    </row>
    <row r="2843" spans="7:7">
      <c r="G2843" s="1837">
        <v>40427</v>
      </c>
    </row>
    <row r="2844" spans="7:7">
      <c r="G2844" s="1837">
        <v>40428</v>
      </c>
    </row>
    <row r="2845" spans="7:7">
      <c r="G2845" s="1837">
        <v>40429</v>
      </c>
    </row>
    <row r="2846" spans="7:7">
      <c r="G2846" s="1837">
        <v>40430</v>
      </c>
    </row>
    <row r="2847" spans="7:7">
      <c r="G2847" s="1837">
        <v>40431</v>
      </c>
    </row>
    <row r="2848" spans="7:7">
      <c r="G2848" s="1837">
        <v>40432</v>
      </c>
    </row>
    <row r="2849" spans="7:7">
      <c r="G2849" s="1837">
        <v>40433</v>
      </c>
    </row>
    <row r="2850" spans="7:7">
      <c r="G2850" s="1837">
        <v>40434</v>
      </c>
    </row>
    <row r="2851" spans="7:7">
      <c r="G2851" s="1837">
        <v>40435</v>
      </c>
    </row>
    <row r="2852" spans="7:7">
      <c r="G2852" s="1837">
        <v>40436</v>
      </c>
    </row>
    <row r="2853" spans="7:7">
      <c r="G2853" s="1837">
        <v>40437</v>
      </c>
    </row>
    <row r="2854" spans="7:7">
      <c r="G2854" s="1837">
        <v>40438</v>
      </c>
    </row>
    <row r="2855" spans="7:7">
      <c r="G2855" s="1837">
        <v>40439</v>
      </c>
    </row>
    <row r="2856" spans="7:7">
      <c r="G2856" s="1837">
        <v>40440</v>
      </c>
    </row>
    <row r="2857" spans="7:7">
      <c r="G2857" s="1837">
        <v>40441</v>
      </c>
    </row>
    <row r="2858" spans="7:7">
      <c r="G2858" s="1837">
        <v>40442</v>
      </c>
    </row>
    <row r="2859" spans="7:7">
      <c r="G2859" s="1837">
        <v>40443</v>
      </c>
    </row>
    <row r="2860" spans="7:7">
      <c r="G2860" s="1837">
        <v>40444</v>
      </c>
    </row>
    <row r="2861" spans="7:7">
      <c r="G2861" s="1837">
        <v>40445</v>
      </c>
    </row>
    <row r="2862" spans="7:7">
      <c r="G2862" s="1837">
        <v>40446</v>
      </c>
    </row>
    <row r="2863" spans="7:7">
      <c r="G2863" s="1837">
        <v>40447</v>
      </c>
    </row>
    <row r="2864" spans="7:7">
      <c r="G2864" s="1837">
        <v>40448</v>
      </c>
    </row>
    <row r="2865" spans="7:7">
      <c r="G2865" s="1837">
        <v>40449</v>
      </c>
    </row>
    <row r="2866" spans="7:7">
      <c r="G2866" s="1837">
        <v>40450</v>
      </c>
    </row>
    <row r="2867" spans="7:7">
      <c r="G2867" s="1837">
        <v>40451</v>
      </c>
    </row>
    <row r="2868" spans="7:7">
      <c r="G2868" s="1837">
        <v>40452</v>
      </c>
    </row>
    <row r="2869" spans="7:7">
      <c r="G2869" s="1837">
        <v>40453</v>
      </c>
    </row>
    <row r="2870" spans="7:7">
      <c r="G2870" s="1837">
        <v>40454</v>
      </c>
    </row>
    <row r="2871" spans="7:7">
      <c r="G2871" s="1837">
        <v>40455</v>
      </c>
    </row>
    <row r="2872" spans="7:7">
      <c r="G2872" s="1837">
        <v>40456</v>
      </c>
    </row>
    <row r="2873" spans="7:7">
      <c r="G2873" s="1837">
        <v>40457</v>
      </c>
    </row>
    <row r="2874" spans="7:7">
      <c r="G2874" s="1837">
        <v>40458</v>
      </c>
    </row>
    <row r="2875" spans="7:7">
      <c r="G2875" s="1837">
        <v>40459</v>
      </c>
    </row>
    <row r="2876" spans="7:7">
      <c r="G2876" s="1837">
        <v>40460</v>
      </c>
    </row>
    <row r="2877" spans="7:7">
      <c r="G2877" s="1837">
        <v>40461</v>
      </c>
    </row>
    <row r="2878" spans="7:7">
      <c r="G2878" s="1837">
        <v>40462</v>
      </c>
    </row>
    <row r="2879" spans="7:7">
      <c r="G2879" s="1837">
        <v>40463</v>
      </c>
    </row>
    <row r="2880" spans="7:7">
      <c r="G2880" s="1837">
        <v>40464</v>
      </c>
    </row>
    <row r="2881" spans="7:7">
      <c r="G2881" s="1837">
        <v>40465</v>
      </c>
    </row>
    <row r="2882" spans="7:7">
      <c r="G2882" s="1837">
        <v>40466</v>
      </c>
    </row>
    <row r="2883" spans="7:7">
      <c r="G2883" s="1837">
        <v>40467</v>
      </c>
    </row>
    <row r="2884" spans="7:7">
      <c r="G2884" s="1837">
        <v>40468</v>
      </c>
    </row>
    <row r="2885" spans="7:7">
      <c r="G2885" s="1837">
        <v>40469</v>
      </c>
    </row>
    <row r="2886" spans="7:7">
      <c r="G2886" s="1837">
        <v>40470</v>
      </c>
    </row>
    <row r="2887" spans="7:7">
      <c r="G2887" s="1837">
        <v>40471</v>
      </c>
    </row>
    <row r="2888" spans="7:7">
      <c r="G2888" s="1837">
        <v>40472</v>
      </c>
    </row>
    <row r="2889" spans="7:7">
      <c r="G2889" s="1837">
        <v>40473</v>
      </c>
    </row>
    <row r="2890" spans="7:7">
      <c r="G2890" s="1837">
        <v>40474</v>
      </c>
    </row>
    <row r="2891" spans="7:7">
      <c r="G2891" s="1837">
        <v>40475</v>
      </c>
    </row>
    <row r="2892" spans="7:7">
      <c r="G2892" s="1837">
        <v>40476</v>
      </c>
    </row>
    <row r="2893" spans="7:7">
      <c r="G2893" s="1837">
        <v>40477</v>
      </c>
    </row>
    <row r="2894" spans="7:7">
      <c r="G2894" s="1837">
        <v>40478</v>
      </c>
    </row>
    <row r="2895" spans="7:7">
      <c r="G2895" s="1837">
        <v>40479</v>
      </c>
    </row>
    <row r="2896" spans="7:7">
      <c r="G2896" s="1837">
        <v>40480</v>
      </c>
    </row>
    <row r="2897" spans="7:7">
      <c r="G2897" s="1837">
        <v>40481</v>
      </c>
    </row>
    <row r="2898" spans="7:7">
      <c r="G2898" s="1837">
        <v>40482</v>
      </c>
    </row>
    <row r="2899" spans="7:7">
      <c r="G2899" s="1837">
        <v>40483</v>
      </c>
    </row>
    <row r="2900" spans="7:7">
      <c r="G2900" s="1837">
        <v>40484</v>
      </c>
    </row>
    <row r="2901" spans="7:7">
      <c r="G2901" s="1837">
        <v>40485</v>
      </c>
    </row>
    <row r="2902" spans="7:7">
      <c r="G2902" s="1837">
        <v>40486</v>
      </c>
    </row>
    <row r="2903" spans="7:7">
      <c r="G2903" s="1837">
        <v>40487</v>
      </c>
    </row>
    <row r="2904" spans="7:7">
      <c r="G2904" s="1837">
        <v>40488</v>
      </c>
    </row>
    <row r="2905" spans="7:7">
      <c r="G2905" s="1837">
        <v>40489</v>
      </c>
    </row>
    <row r="2906" spans="7:7">
      <c r="G2906" s="1837">
        <v>40490</v>
      </c>
    </row>
    <row r="2907" spans="7:7">
      <c r="G2907" s="1837">
        <v>40491</v>
      </c>
    </row>
    <row r="2908" spans="7:7">
      <c r="G2908" s="1837">
        <v>40492</v>
      </c>
    </row>
    <row r="2909" spans="7:7">
      <c r="G2909" s="1837">
        <v>40493</v>
      </c>
    </row>
    <row r="2910" spans="7:7">
      <c r="G2910" s="1837">
        <v>40494</v>
      </c>
    </row>
    <row r="2911" spans="7:7">
      <c r="G2911" s="1837">
        <v>40495</v>
      </c>
    </row>
    <row r="2912" spans="7:7">
      <c r="G2912" s="1837">
        <v>40496</v>
      </c>
    </row>
    <row r="2913" spans="7:7">
      <c r="G2913" s="1837">
        <v>40497</v>
      </c>
    </row>
    <row r="2914" spans="7:7">
      <c r="G2914" s="1837">
        <v>40498</v>
      </c>
    </row>
    <row r="2915" spans="7:7">
      <c r="G2915" s="1837">
        <v>40499</v>
      </c>
    </row>
    <row r="2916" spans="7:7">
      <c r="G2916" s="1837">
        <v>40500</v>
      </c>
    </row>
    <row r="2917" spans="7:7">
      <c r="G2917" s="1837">
        <v>40501</v>
      </c>
    </row>
    <row r="2918" spans="7:7">
      <c r="G2918" s="1837">
        <v>40502</v>
      </c>
    </row>
    <row r="2919" spans="7:7">
      <c r="G2919" s="1837">
        <v>40503</v>
      </c>
    </row>
    <row r="2920" spans="7:7">
      <c r="G2920" s="1837">
        <v>40504</v>
      </c>
    </row>
    <row r="2921" spans="7:7">
      <c r="G2921" s="1837">
        <v>40505</v>
      </c>
    </row>
    <row r="2922" spans="7:7">
      <c r="G2922" s="1837">
        <v>40506</v>
      </c>
    </row>
    <row r="2923" spans="7:7">
      <c r="G2923" s="1837">
        <v>40507</v>
      </c>
    </row>
    <row r="2924" spans="7:7">
      <c r="G2924" s="1837">
        <v>40508</v>
      </c>
    </row>
    <row r="2925" spans="7:7">
      <c r="G2925" s="1837">
        <v>40509</v>
      </c>
    </row>
    <row r="2926" spans="7:7">
      <c r="G2926" s="1837">
        <v>40510</v>
      </c>
    </row>
    <row r="2927" spans="7:7">
      <c r="G2927" s="1837">
        <v>40511</v>
      </c>
    </row>
    <row r="2928" spans="7:7">
      <c r="G2928" s="1837">
        <v>40512</v>
      </c>
    </row>
    <row r="2929" spans="7:7">
      <c r="G2929" s="1837">
        <v>40513</v>
      </c>
    </row>
    <row r="2930" spans="7:7">
      <c r="G2930" s="1837">
        <v>40514</v>
      </c>
    </row>
    <row r="2931" spans="7:7">
      <c r="G2931" s="1837">
        <v>40515</v>
      </c>
    </row>
    <row r="2932" spans="7:7">
      <c r="G2932" s="1837">
        <v>40516</v>
      </c>
    </row>
    <row r="2933" spans="7:7">
      <c r="G2933" s="1837">
        <v>40517</v>
      </c>
    </row>
    <row r="2934" spans="7:7">
      <c r="G2934" s="1837">
        <v>40518</v>
      </c>
    </row>
    <row r="2935" spans="7:7">
      <c r="G2935" s="1837">
        <v>40519</v>
      </c>
    </row>
    <row r="2936" spans="7:7">
      <c r="G2936" s="1837">
        <v>40520</v>
      </c>
    </row>
    <row r="2937" spans="7:7">
      <c r="G2937" s="1837">
        <v>40521</v>
      </c>
    </row>
    <row r="2938" spans="7:7">
      <c r="G2938" s="1837">
        <v>40522</v>
      </c>
    </row>
    <row r="2939" spans="7:7">
      <c r="G2939" s="1837">
        <v>40523</v>
      </c>
    </row>
    <row r="2940" spans="7:7">
      <c r="G2940" s="1837">
        <v>40524</v>
      </c>
    </row>
    <row r="2941" spans="7:7">
      <c r="G2941" s="1837">
        <v>40525</v>
      </c>
    </row>
    <row r="2942" spans="7:7">
      <c r="G2942" s="1837">
        <v>40526</v>
      </c>
    </row>
    <row r="2943" spans="7:7">
      <c r="G2943" s="1837">
        <v>40527</v>
      </c>
    </row>
    <row r="2944" spans="7:7">
      <c r="G2944" s="1837">
        <v>40528</v>
      </c>
    </row>
    <row r="2945" spans="7:7">
      <c r="G2945" s="1837">
        <v>40529</v>
      </c>
    </row>
    <row r="2946" spans="7:7">
      <c r="G2946" s="1837">
        <v>40530</v>
      </c>
    </row>
    <row r="2947" spans="7:7">
      <c r="G2947" s="1837">
        <v>40531</v>
      </c>
    </row>
    <row r="2948" spans="7:7">
      <c r="G2948" s="1837">
        <v>40532</v>
      </c>
    </row>
    <row r="2949" spans="7:7">
      <c r="G2949" s="1837">
        <v>40533</v>
      </c>
    </row>
    <row r="2950" spans="7:7">
      <c r="G2950" s="1837">
        <v>40534</v>
      </c>
    </row>
    <row r="2951" spans="7:7">
      <c r="G2951" s="1837">
        <v>40535</v>
      </c>
    </row>
    <row r="2952" spans="7:7">
      <c r="G2952" s="1837">
        <v>40536</v>
      </c>
    </row>
    <row r="2953" spans="7:7">
      <c r="G2953" s="1837">
        <v>40537</v>
      </c>
    </row>
    <row r="2954" spans="7:7">
      <c r="G2954" s="1837">
        <v>40538</v>
      </c>
    </row>
    <row r="2955" spans="7:7">
      <c r="G2955" s="1837">
        <v>40539</v>
      </c>
    </row>
    <row r="2956" spans="7:7">
      <c r="G2956" s="1837">
        <v>40540</v>
      </c>
    </row>
    <row r="2957" spans="7:7">
      <c r="G2957" s="1837">
        <v>40541</v>
      </c>
    </row>
    <row r="2958" spans="7:7">
      <c r="G2958" s="1837">
        <v>40542</v>
      </c>
    </row>
    <row r="2959" spans="7:7">
      <c r="G2959" s="1837">
        <v>40543</v>
      </c>
    </row>
    <row r="2960" spans="7:7">
      <c r="G2960" s="1837">
        <v>40544</v>
      </c>
    </row>
    <row r="2961" spans="7:7">
      <c r="G2961" s="1837">
        <v>40545</v>
      </c>
    </row>
    <row r="2962" spans="7:7">
      <c r="G2962" s="1837">
        <v>40546</v>
      </c>
    </row>
    <row r="2963" spans="7:7">
      <c r="G2963" s="1837">
        <v>40547</v>
      </c>
    </row>
    <row r="2964" spans="7:7">
      <c r="G2964" s="1837">
        <v>40548</v>
      </c>
    </row>
    <row r="2965" spans="7:7">
      <c r="G2965" s="1837">
        <v>40549</v>
      </c>
    </row>
    <row r="2966" spans="7:7">
      <c r="G2966" s="1837">
        <v>40550</v>
      </c>
    </row>
    <row r="2967" spans="7:7">
      <c r="G2967" s="1837">
        <v>40551</v>
      </c>
    </row>
    <row r="2968" spans="7:7">
      <c r="G2968" s="1837">
        <v>40552</v>
      </c>
    </row>
    <row r="2969" spans="7:7">
      <c r="G2969" s="1837">
        <v>40553</v>
      </c>
    </row>
    <row r="2970" spans="7:7">
      <c r="G2970" s="1837">
        <v>40554</v>
      </c>
    </row>
    <row r="2971" spans="7:7">
      <c r="G2971" s="1837">
        <v>40555</v>
      </c>
    </row>
    <row r="2972" spans="7:7">
      <c r="G2972" s="1837">
        <v>40556</v>
      </c>
    </row>
    <row r="2973" spans="7:7">
      <c r="G2973" s="1837">
        <v>40557</v>
      </c>
    </row>
    <row r="2974" spans="7:7">
      <c r="G2974" s="1837">
        <v>40558</v>
      </c>
    </row>
    <row r="2975" spans="7:7">
      <c r="G2975" s="1837">
        <v>40559</v>
      </c>
    </row>
    <row r="2976" spans="7:7">
      <c r="G2976" s="1837">
        <v>40560</v>
      </c>
    </row>
    <row r="2977" spans="7:7">
      <c r="G2977" s="1837">
        <v>40561</v>
      </c>
    </row>
    <row r="2978" spans="7:7">
      <c r="G2978" s="1837">
        <v>40562</v>
      </c>
    </row>
    <row r="2979" spans="7:7">
      <c r="G2979" s="1837">
        <v>40563</v>
      </c>
    </row>
    <row r="2980" spans="7:7">
      <c r="G2980" s="1837">
        <v>40564</v>
      </c>
    </row>
    <row r="2981" spans="7:7">
      <c r="G2981" s="1837">
        <v>40565</v>
      </c>
    </row>
    <row r="2982" spans="7:7">
      <c r="G2982" s="1837">
        <v>40566</v>
      </c>
    </row>
    <row r="2983" spans="7:7">
      <c r="G2983" s="1837">
        <v>40567</v>
      </c>
    </row>
    <row r="2984" spans="7:7">
      <c r="G2984" s="1837">
        <v>40568</v>
      </c>
    </row>
    <row r="2985" spans="7:7">
      <c r="G2985" s="1837">
        <v>40569</v>
      </c>
    </row>
    <row r="2986" spans="7:7">
      <c r="G2986" s="1837">
        <v>40570</v>
      </c>
    </row>
    <row r="2987" spans="7:7">
      <c r="G2987" s="1837">
        <v>40571</v>
      </c>
    </row>
    <row r="2988" spans="7:7">
      <c r="G2988" s="1837">
        <v>40572</v>
      </c>
    </row>
    <row r="2989" spans="7:7">
      <c r="G2989" s="1837">
        <v>40573</v>
      </c>
    </row>
    <row r="2990" spans="7:7">
      <c r="G2990" s="1837">
        <v>40574</v>
      </c>
    </row>
    <row r="2991" spans="7:7">
      <c r="G2991" s="1837">
        <v>40575</v>
      </c>
    </row>
    <row r="2992" spans="7:7">
      <c r="G2992" s="1837">
        <v>40576</v>
      </c>
    </row>
    <row r="2993" spans="7:7">
      <c r="G2993" s="1837">
        <v>40577</v>
      </c>
    </row>
    <row r="2994" spans="7:7">
      <c r="G2994" s="1837">
        <v>40578</v>
      </c>
    </row>
    <row r="2995" spans="7:7">
      <c r="G2995" s="1837">
        <v>40579</v>
      </c>
    </row>
    <row r="2996" spans="7:7">
      <c r="G2996" s="1837">
        <v>40580</v>
      </c>
    </row>
    <row r="2997" spans="7:7">
      <c r="G2997" s="1837">
        <v>40581</v>
      </c>
    </row>
    <row r="2998" spans="7:7">
      <c r="G2998" s="1837">
        <v>40582</v>
      </c>
    </row>
    <row r="2999" spans="7:7">
      <c r="G2999" s="1837">
        <v>40583</v>
      </c>
    </row>
    <row r="3000" spans="7:7">
      <c r="G3000" s="1837">
        <v>40584</v>
      </c>
    </row>
    <row r="3001" spans="7:7">
      <c r="G3001" s="1837">
        <v>40585</v>
      </c>
    </row>
    <row r="3002" spans="7:7">
      <c r="G3002" s="1837">
        <v>40586</v>
      </c>
    </row>
    <row r="3003" spans="7:7">
      <c r="G3003" s="1837">
        <v>40587</v>
      </c>
    </row>
    <row r="3004" spans="7:7">
      <c r="G3004" s="1837">
        <v>40588</v>
      </c>
    </row>
    <row r="3005" spans="7:7">
      <c r="G3005" s="1837">
        <v>40589</v>
      </c>
    </row>
    <row r="3006" spans="7:7">
      <c r="G3006" s="1837">
        <v>40590</v>
      </c>
    </row>
    <row r="3007" spans="7:7">
      <c r="G3007" s="1837">
        <v>40591</v>
      </c>
    </row>
    <row r="3008" spans="7:7">
      <c r="G3008" s="1837">
        <v>40592</v>
      </c>
    </row>
    <row r="3009" spans="7:7">
      <c r="G3009" s="1837">
        <v>40593</v>
      </c>
    </row>
    <row r="3010" spans="7:7">
      <c r="G3010" s="1837">
        <v>40594</v>
      </c>
    </row>
    <row r="3011" spans="7:7">
      <c r="G3011" s="1837">
        <v>40595</v>
      </c>
    </row>
    <row r="3012" spans="7:7">
      <c r="G3012" s="1837">
        <v>40596</v>
      </c>
    </row>
    <row r="3013" spans="7:7">
      <c r="G3013" s="1837">
        <v>40597</v>
      </c>
    </row>
    <row r="3014" spans="7:7">
      <c r="G3014" s="1837">
        <v>40598</v>
      </c>
    </row>
    <row r="3015" spans="7:7">
      <c r="G3015" s="1837">
        <v>40599</v>
      </c>
    </row>
    <row r="3016" spans="7:7">
      <c r="G3016" s="1837">
        <v>40600</v>
      </c>
    </row>
    <row r="3017" spans="7:7">
      <c r="G3017" s="1837">
        <v>40601</v>
      </c>
    </row>
    <row r="3018" spans="7:7">
      <c r="G3018" s="1837">
        <v>40602</v>
      </c>
    </row>
    <row r="3019" spans="7:7">
      <c r="G3019" s="1837">
        <v>40603</v>
      </c>
    </row>
    <row r="3020" spans="7:7">
      <c r="G3020" s="1837">
        <v>40604</v>
      </c>
    </row>
    <row r="3021" spans="7:7">
      <c r="G3021" s="1837">
        <v>40605</v>
      </c>
    </row>
    <row r="3022" spans="7:7">
      <c r="G3022" s="1837">
        <v>40606</v>
      </c>
    </row>
    <row r="3023" spans="7:7">
      <c r="G3023" s="1837">
        <v>40607</v>
      </c>
    </row>
    <row r="3024" spans="7:7">
      <c r="G3024" s="1837">
        <v>40608</v>
      </c>
    </row>
    <row r="3025" spans="7:7">
      <c r="G3025" s="1837">
        <v>40609</v>
      </c>
    </row>
    <row r="3026" spans="7:7">
      <c r="G3026" s="1837">
        <v>40610</v>
      </c>
    </row>
    <row r="3027" spans="7:7">
      <c r="G3027" s="1837">
        <v>40611</v>
      </c>
    </row>
    <row r="3028" spans="7:7">
      <c r="G3028" s="1837">
        <v>40612</v>
      </c>
    </row>
    <row r="3029" spans="7:7">
      <c r="G3029" s="1837">
        <v>40613</v>
      </c>
    </row>
    <row r="3030" spans="7:7">
      <c r="G3030" s="1837">
        <v>40614</v>
      </c>
    </row>
    <row r="3031" spans="7:7">
      <c r="G3031" s="1837">
        <v>40615</v>
      </c>
    </row>
    <row r="3032" spans="7:7">
      <c r="G3032" s="1837">
        <v>40616</v>
      </c>
    </row>
    <row r="3033" spans="7:7">
      <c r="G3033" s="1837">
        <v>40617</v>
      </c>
    </row>
    <row r="3034" spans="7:7">
      <c r="G3034" s="1837">
        <v>40618</v>
      </c>
    </row>
    <row r="3035" spans="7:7">
      <c r="G3035" s="1837">
        <v>40619</v>
      </c>
    </row>
    <row r="3036" spans="7:7">
      <c r="G3036" s="1837">
        <v>40620</v>
      </c>
    </row>
    <row r="3037" spans="7:7">
      <c r="G3037" s="1837">
        <v>40621</v>
      </c>
    </row>
    <row r="3038" spans="7:7">
      <c r="G3038" s="1837">
        <v>40622</v>
      </c>
    </row>
    <row r="3039" spans="7:7">
      <c r="G3039" s="1837">
        <v>40623</v>
      </c>
    </row>
    <row r="3040" spans="7:7">
      <c r="G3040" s="1837">
        <v>40624</v>
      </c>
    </row>
    <row r="3041" spans="7:7">
      <c r="G3041" s="1837">
        <v>40625</v>
      </c>
    </row>
    <row r="3042" spans="7:7">
      <c r="G3042" s="1837">
        <v>40626</v>
      </c>
    </row>
    <row r="3043" spans="7:7">
      <c r="G3043" s="1837">
        <v>40627</v>
      </c>
    </row>
    <row r="3044" spans="7:7">
      <c r="G3044" s="1837">
        <v>40628</v>
      </c>
    </row>
    <row r="3045" spans="7:7">
      <c r="G3045" s="1837">
        <v>40629</v>
      </c>
    </row>
    <row r="3046" spans="7:7">
      <c r="G3046" s="1837">
        <v>40630</v>
      </c>
    </row>
    <row r="3047" spans="7:7">
      <c r="G3047" s="1837">
        <v>40631</v>
      </c>
    </row>
    <row r="3048" spans="7:7">
      <c r="G3048" s="1837">
        <v>40632</v>
      </c>
    </row>
    <row r="3049" spans="7:7">
      <c r="G3049" s="1837">
        <v>40633</v>
      </c>
    </row>
    <row r="3050" spans="7:7">
      <c r="G3050" s="1837">
        <v>40634</v>
      </c>
    </row>
    <row r="3051" spans="7:7">
      <c r="G3051" s="1837">
        <v>40635</v>
      </c>
    </row>
    <row r="3052" spans="7:7">
      <c r="G3052" s="1837">
        <v>40636</v>
      </c>
    </row>
    <row r="3053" spans="7:7">
      <c r="G3053" s="1837">
        <v>40637</v>
      </c>
    </row>
    <row r="3054" spans="7:7">
      <c r="G3054" s="1837">
        <v>40638</v>
      </c>
    </row>
    <row r="3055" spans="7:7">
      <c r="G3055" s="1837">
        <v>40639</v>
      </c>
    </row>
    <row r="3056" spans="7:7">
      <c r="G3056" s="1837">
        <v>40640</v>
      </c>
    </row>
    <row r="3057" spans="7:7">
      <c r="G3057" s="1837">
        <v>40641</v>
      </c>
    </row>
    <row r="3058" spans="7:7">
      <c r="G3058" s="1837">
        <v>40642</v>
      </c>
    </row>
    <row r="3059" spans="7:7">
      <c r="G3059" s="1837">
        <v>40643</v>
      </c>
    </row>
    <row r="3060" spans="7:7">
      <c r="G3060" s="1837">
        <v>40644</v>
      </c>
    </row>
    <row r="3061" spans="7:7">
      <c r="G3061" s="1837">
        <v>40645</v>
      </c>
    </row>
    <row r="3062" spans="7:7">
      <c r="G3062" s="1837">
        <v>40646</v>
      </c>
    </row>
    <row r="3063" spans="7:7">
      <c r="G3063" s="1837">
        <v>40647</v>
      </c>
    </row>
    <row r="3064" spans="7:7">
      <c r="G3064" s="1837">
        <v>40648</v>
      </c>
    </row>
    <row r="3065" spans="7:7">
      <c r="G3065" s="1837">
        <v>40649</v>
      </c>
    </row>
    <row r="3066" spans="7:7">
      <c r="G3066" s="1837">
        <v>40650</v>
      </c>
    </row>
    <row r="3067" spans="7:7">
      <c r="G3067" s="1837">
        <v>40651</v>
      </c>
    </row>
    <row r="3068" spans="7:7">
      <c r="G3068" s="1837">
        <v>40652</v>
      </c>
    </row>
    <row r="3069" spans="7:7">
      <c r="G3069" s="1837">
        <v>40653</v>
      </c>
    </row>
    <row r="3070" spans="7:7">
      <c r="G3070" s="1837">
        <v>40654</v>
      </c>
    </row>
    <row r="3071" spans="7:7">
      <c r="G3071" s="1837">
        <v>40655</v>
      </c>
    </row>
    <row r="3072" spans="7:7">
      <c r="G3072" s="1837">
        <v>40656</v>
      </c>
    </row>
    <row r="3073" spans="7:7">
      <c r="G3073" s="1837">
        <v>40657</v>
      </c>
    </row>
    <row r="3074" spans="7:7">
      <c r="G3074" s="1837">
        <v>40658</v>
      </c>
    </row>
    <row r="3075" spans="7:7">
      <c r="G3075" s="1837">
        <v>40659</v>
      </c>
    </row>
    <row r="3076" spans="7:7">
      <c r="G3076" s="1837">
        <v>40660</v>
      </c>
    </row>
    <row r="3077" spans="7:7">
      <c r="G3077" s="1837">
        <v>40661</v>
      </c>
    </row>
    <row r="3078" spans="7:7">
      <c r="G3078" s="1837">
        <v>40662</v>
      </c>
    </row>
    <row r="3079" spans="7:7">
      <c r="G3079" s="1837">
        <v>40663</v>
      </c>
    </row>
    <row r="3080" spans="7:7">
      <c r="G3080" s="1837">
        <v>40664</v>
      </c>
    </row>
    <row r="3081" spans="7:7">
      <c r="G3081" s="1837">
        <v>40665</v>
      </c>
    </row>
    <row r="3082" spans="7:7">
      <c r="G3082" s="1837">
        <v>40666</v>
      </c>
    </row>
    <row r="3083" spans="7:7">
      <c r="G3083" s="1837">
        <v>40667</v>
      </c>
    </row>
    <row r="3084" spans="7:7">
      <c r="G3084" s="1837">
        <v>40668</v>
      </c>
    </row>
    <row r="3085" spans="7:7">
      <c r="G3085" s="1837">
        <v>40669</v>
      </c>
    </row>
    <row r="3086" spans="7:7">
      <c r="G3086" s="1837">
        <v>40670</v>
      </c>
    </row>
    <row r="3087" spans="7:7">
      <c r="G3087" s="1837">
        <v>40671</v>
      </c>
    </row>
    <row r="3088" spans="7:7">
      <c r="G3088" s="1837">
        <v>40672</v>
      </c>
    </row>
    <row r="3089" spans="7:7">
      <c r="G3089" s="1837">
        <v>40673</v>
      </c>
    </row>
    <row r="3090" spans="7:7">
      <c r="G3090" s="1837">
        <v>40674</v>
      </c>
    </row>
    <row r="3091" spans="7:7">
      <c r="G3091" s="1837">
        <v>40675</v>
      </c>
    </row>
    <row r="3092" spans="7:7">
      <c r="G3092" s="1837">
        <v>40676</v>
      </c>
    </row>
    <row r="3093" spans="7:7">
      <c r="G3093" s="1837">
        <v>40677</v>
      </c>
    </row>
    <row r="3094" spans="7:7">
      <c r="G3094" s="1837">
        <v>40678</v>
      </c>
    </row>
    <row r="3095" spans="7:7">
      <c r="G3095" s="1837">
        <v>40679</v>
      </c>
    </row>
    <row r="3096" spans="7:7">
      <c r="G3096" s="1837">
        <v>40680</v>
      </c>
    </row>
    <row r="3097" spans="7:7">
      <c r="G3097" s="1837">
        <v>40681</v>
      </c>
    </row>
    <row r="3098" spans="7:7">
      <c r="G3098" s="1837">
        <v>40682</v>
      </c>
    </row>
    <row r="3099" spans="7:7">
      <c r="G3099" s="1837">
        <v>40683</v>
      </c>
    </row>
    <row r="3100" spans="7:7">
      <c r="G3100" s="1837">
        <v>40684</v>
      </c>
    </row>
    <row r="3101" spans="7:7">
      <c r="G3101" s="1837">
        <v>40685</v>
      </c>
    </row>
    <row r="3102" spans="7:7">
      <c r="G3102" s="1837">
        <v>40686</v>
      </c>
    </row>
    <row r="3103" spans="7:7">
      <c r="G3103" s="1837">
        <v>40687</v>
      </c>
    </row>
    <row r="3104" spans="7:7">
      <c r="G3104" s="1837">
        <v>40688</v>
      </c>
    </row>
    <row r="3105" spans="7:7">
      <c r="G3105" s="1837">
        <v>40689</v>
      </c>
    </row>
    <row r="3106" spans="7:7">
      <c r="G3106" s="1837">
        <v>40690</v>
      </c>
    </row>
    <row r="3107" spans="7:7">
      <c r="G3107" s="1837">
        <v>40691</v>
      </c>
    </row>
    <row r="3108" spans="7:7">
      <c r="G3108" s="1837">
        <v>40692</v>
      </c>
    </row>
    <row r="3109" spans="7:7">
      <c r="G3109" s="1837">
        <v>40693</v>
      </c>
    </row>
    <row r="3110" spans="7:7">
      <c r="G3110" s="1837">
        <v>40694</v>
      </c>
    </row>
    <row r="3111" spans="7:7">
      <c r="G3111" s="1837">
        <v>40695</v>
      </c>
    </row>
    <row r="3112" spans="7:7">
      <c r="G3112" s="1837">
        <v>40696</v>
      </c>
    </row>
    <row r="3113" spans="7:7">
      <c r="G3113" s="1837">
        <v>40697</v>
      </c>
    </row>
    <row r="3114" spans="7:7">
      <c r="G3114" s="1837">
        <v>40698</v>
      </c>
    </row>
    <row r="3115" spans="7:7">
      <c r="G3115" s="1837">
        <v>40699</v>
      </c>
    </row>
    <row r="3116" spans="7:7">
      <c r="G3116" s="1837">
        <v>40700</v>
      </c>
    </row>
    <row r="3117" spans="7:7">
      <c r="G3117" s="1837">
        <v>40701</v>
      </c>
    </row>
    <row r="3118" spans="7:7">
      <c r="G3118" s="1837">
        <v>40702</v>
      </c>
    </row>
    <row r="3119" spans="7:7">
      <c r="G3119" s="1837">
        <v>40703</v>
      </c>
    </row>
    <row r="3120" spans="7:7">
      <c r="G3120" s="1837">
        <v>40704</v>
      </c>
    </row>
    <row r="3121" spans="7:7">
      <c r="G3121" s="1837">
        <v>40705</v>
      </c>
    </row>
    <row r="3122" spans="7:7">
      <c r="G3122" s="1837">
        <v>40706</v>
      </c>
    </row>
    <row r="3123" spans="7:7">
      <c r="G3123" s="1837">
        <v>40707</v>
      </c>
    </row>
    <row r="3124" spans="7:7">
      <c r="G3124" s="1837">
        <v>40708</v>
      </c>
    </row>
    <row r="3125" spans="7:7">
      <c r="G3125" s="1837">
        <v>40709</v>
      </c>
    </row>
    <row r="3126" spans="7:7">
      <c r="G3126" s="1837">
        <v>40710</v>
      </c>
    </row>
    <row r="3127" spans="7:7">
      <c r="G3127" s="1837">
        <v>40711</v>
      </c>
    </row>
    <row r="3128" spans="7:7">
      <c r="G3128" s="1837">
        <v>40712</v>
      </c>
    </row>
    <row r="3129" spans="7:7">
      <c r="G3129" s="1837">
        <v>40713</v>
      </c>
    </row>
    <row r="3130" spans="7:7">
      <c r="G3130" s="1837">
        <v>40714</v>
      </c>
    </row>
    <row r="3131" spans="7:7">
      <c r="G3131" s="1837">
        <v>40715</v>
      </c>
    </row>
    <row r="3132" spans="7:7">
      <c r="G3132" s="1837">
        <v>40716</v>
      </c>
    </row>
    <row r="3133" spans="7:7">
      <c r="G3133" s="1837">
        <v>40717</v>
      </c>
    </row>
    <row r="3134" spans="7:7">
      <c r="G3134" s="1837">
        <v>40718</v>
      </c>
    </row>
    <row r="3135" spans="7:7">
      <c r="G3135" s="1837">
        <v>40719</v>
      </c>
    </row>
    <row r="3136" spans="7:7">
      <c r="G3136" s="1837">
        <v>40720</v>
      </c>
    </row>
    <row r="3137" spans="7:7">
      <c r="G3137" s="1837">
        <v>40721</v>
      </c>
    </row>
    <row r="3138" spans="7:7">
      <c r="G3138" s="1837">
        <v>40722</v>
      </c>
    </row>
    <row r="3139" spans="7:7">
      <c r="G3139" s="1837">
        <v>40723</v>
      </c>
    </row>
    <row r="3140" spans="7:7">
      <c r="G3140" s="1837">
        <v>40724</v>
      </c>
    </row>
    <row r="3141" spans="7:7">
      <c r="G3141" s="1837">
        <v>40725</v>
      </c>
    </row>
    <row r="3142" spans="7:7">
      <c r="G3142" s="1837">
        <v>40726</v>
      </c>
    </row>
    <row r="3143" spans="7:7">
      <c r="G3143" s="1837">
        <v>40727</v>
      </c>
    </row>
    <row r="3144" spans="7:7">
      <c r="G3144" s="1837">
        <v>40728</v>
      </c>
    </row>
    <row r="3145" spans="7:7">
      <c r="G3145" s="1837">
        <v>40729</v>
      </c>
    </row>
    <row r="3146" spans="7:7">
      <c r="G3146" s="1837">
        <v>40730</v>
      </c>
    </row>
    <row r="3147" spans="7:7">
      <c r="G3147" s="1837">
        <v>40731</v>
      </c>
    </row>
    <row r="3148" spans="7:7">
      <c r="G3148" s="1837">
        <v>40732</v>
      </c>
    </row>
    <row r="3149" spans="7:7">
      <c r="G3149" s="1837">
        <v>40733</v>
      </c>
    </row>
    <row r="3150" spans="7:7">
      <c r="G3150" s="1837">
        <v>40734</v>
      </c>
    </row>
    <row r="3151" spans="7:7">
      <c r="G3151" s="1837">
        <v>40735</v>
      </c>
    </row>
    <row r="3152" spans="7:7">
      <c r="G3152" s="1837">
        <v>40736</v>
      </c>
    </row>
    <row r="3153" spans="7:7">
      <c r="G3153" s="1837">
        <v>40737</v>
      </c>
    </row>
    <row r="3154" spans="7:7">
      <c r="G3154" s="1837">
        <v>40738</v>
      </c>
    </row>
    <row r="3155" spans="7:7">
      <c r="G3155" s="1837">
        <v>40739</v>
      </c>
    </row>
    <row r="3156" spans="7:7">
      <c r="G3156" s="1837">
        <v>40740</v>
      </c>
    </row>
    <row r="3157" spans="7:7">
      <c r="G3157" s="1837">
        <v>40741</v>
      </c>
    </row>
    <row r="3158" spans="7:7">
      <c r="G3158" s="1837">
        <v>40742</v>
      </c>
    </row>
    <row r="3159" spans="7:7">
      <c r="G3159" s="1837">
        <v>40743</v>
      </c>
    </row>
    <row r="3160" spans="7:7">
      <c r="G3160" s="1837">
        <v>40744</v>
      </c>
    </row>
    <row r="3161" spans="7:7">
      <c r="G3161" s="1837">
        <v>40745</v>
      </c>
    </row>
    <row r="3162" spans="7:7">
      <c r="G3162" s="1837">
        <v>40746</v>
      </c>
    </row>
    <row r="3163" spans="7:7">
      <c r="G3163" s="1837">
        <v>40747</v>
      </c>
    </row>
    <row r="3164" spans="7:7">
      <c r="G3164" s="1837">
        <v>40748</v>
      </c>
    </row>
    <row r="3165" spans="7:7">
      <c r="G3165" s="1837">
        <v>40749</v>
      </c>
    </row>
    <row r="3166" spans="7:7">
      <c r="G3166" s="1837">
        <v>40750</v>
      </c>
    </row>
    <row r="3167" spans="7:7">
      <c r="G3167" s="1837">
        <v>40751</v>
      </c>
    </row>
    <row r="3168" spans="7:7">
      <c r="G3168" s="1837">
        <v>40752</v>
      </c>
    </row>
    <row r="3169" spans="7:7">
      <c r="G3169" s="1837">
        <v>40753</v>
      </c>
    </row>
    <row r="3170" spans="7:7">
      <c r="G3170" s="1837">
        <v>40754</v>
      </c>
    </row>
    <row r="3171" spans="7:7">
      <c r="G3171" s="1837">
        <v>40755</v>
      </c>
    </row>
    <row r="3172" spans="7:7">
      <c r="G3172" s="1837">
        <v>40756</v>
      </c>
    </row>
    <row r="3173" spans="7:7">
      <c r="G3173" s="1837">
        <v>40757</v>
      </c>
    </row>
    <row r="3174" spans="7:7">
      <c r="G3174" s="1837">
        <v>40758</v>
      </c>
    </row>
    <row r="3175" spans="7:7">
      <c r="G3175" s="1837">
        <v>40759</v>
      </c>
    </row>
    <row r="3176" spans="7:7">
      <c r="G3176" s="1837">
        <v>40760</v>
      </c>
    </row>
    <row r="3177" spans="7:7">
      <c r="G3177" s="1837">
        <v>40761</v>
      </c>
    </row>
    <row r="3178" spans="7:7">
      <c r="G3178" s="1837">
        <v>40762</v>
      </c>
    </row>
    <row r="3179" spans="7:7">
      <c r="G3179" s="1837">
        <v>40763</v>
      </c>
    </row>
    <row r="3180" spans="7:7">
      <c r="G3180" s="1837">
        <v>40764</v>
      </c>
    </row>
    <row r="3181" spans="7:7">
      <c r="G3181" s="1837">
        <v>40765</v>
      </c>
    </row>
    <row r="3182" spans="7:7">
      <c r="G3182" s="1837">
        <v>40766</v>
      </c>
    </row>
    <row r="3183" spans="7:7">
      <c r="G3183" s="1837">
        <v>40767</v>
      </c>
    </row>
    <row r="3184" spans="7:7">
      <c r="G3184" s="1837">
        <v>40768</v>
      </c>
    </row>
    <row r="3185" spans="7:7">
      <c r="G3185" s="1837">
        <v>40769</v>
      </c>
    </row>
    <row r="3186" spans="7:7">
      <c r="G3186" s="1837">
        <v>40770</v>
      </c>
    </row>
    <row r="3187" spans="7:7">
      <c r="G3187" s="1837">
        <v>40771</v>
      </c>
    </row>
    <row r="3188" spans="7:7">
      <c r="G3188" s="1837">
        <v>40772</v>
      </c>
    </row>
    <row r="3189" spans="7:7">
      <c r="G3189" s="1837">
        <v>40773</v>
      </c>
    </row>
    <row r="3190" spans="7:7">
      <c r="G3190" s="1837">
        <v>40774</v>
      </c>
    </row>
    <row r="3191" spans="7:7">
      <c r="G3191" s="1837">
        <v>40775</v>
      </c>
    </row>
    <row r="3192" spans="7:7">
      <c r="G3192" s="1837">
        <v>40776</v>
      </c>
    </row>
    <row r="3193" spans="7:7">
      <c r="G3193" s="1837">
        <v>40777</v>
      </c>
    </row>
    <row r="3194" spans="7:7">
      <c r="G3194" s="1837">
        <v>40778</v>
      </c>
    </row>
    <row r="3195" spans="7:7">
      <c r="G3195" s="1837">
        <v>40779</v>
      </c>
    </row>
    <row r="3196" spans="7:7">
      <c r="G3196" s="1837">
        <v>40780</v>
      </c>
    </row>
    <row r="3197" spans="7:7">
      <c r="G3197" s="1837">
        <v>40781</v>
      </c>
    </row>
    <row r="3198" spans="7:7">
      <c r="G3198" s="1837">
        <v>40782</v>
      </c>
    </row>
    <row r="3199" spans="7:7">
      <c r="G3199" s="1837">
        <v>40783</v>
      </c>
    </row>
    <row r="3200" spans="7:7">
      <c r="G3200" s="1837">
        <v>40784</v>
      </c>
    </row>
    <row r="3201" spans="7:7">
      <c r="G3201" s="1837">
        <v>40785</v>
      </c>
    </row>
    <row r="3202" spans="7:7">
      <c r="G3202" s="1837">
        <v>40786</v>
      </c>
    </row>
    <row r="3203" spans="7:7">
      <c r="G3203" s="1837">
        <v>40787</v>
      </c>
    </row>
    <row r="3204" spans="7:7">
      <c r="G3204" s="1837">
        <v>40788</v>
      </c>
    </row>
    <row r="3205" spans="7:7">
      <c r="G3205" s="1837">
        <v>40789</v>
      </c>
    </row>
    <row r="3206" spans="7:7">
      <c r="G3206" s="1837">
        <v>40790</v>
      </c>
    </row>
    <row r="3207" spans="7:7">
      <c r="G3207" s="1837">
        <v>40791</v>
      </c>
    </row>
    <row r="3208" spans="7:7">
      <c r="G3208" s="1837">
        <v>40792</v>
      </c>
    </row>
    <row r="3209" spans="7:7">
      <c r="G3209" s="1837">
        <v>40793</v>
      </c>
    </row>
    <row r="3210" spans="7:7">
      <c r="G3210" s="1837">
        <v>40794</v>
      </c>
    </row>
    <row r="3211" spans="7:7">
      <c r="G3211" s="1837">
        <v>40795</v>
      </c>
    </row>
    <row r="3212" spans="7:7">
      <c r="G3212" s="1837">
        <v>40796</v>
      </c>
    </row>
    <row r="3213" spans="7:7">
      <c r="G3213" s="1837">
        <v>40797</v>
      </c>
    </row>
    <row r="3214" spans="7:7">
      <c r="G3214" s="1837">
        <v>40798</v>
      </c>
    </row>
    <row r="3215" spans="7:7">
      <c r="G3215" s="1837">
        <v>40799</v>
      </c>
    </row>
    <row r="3216" spans="7:7">
      <c r="G3216" s="1837">
        <v>40800</v>
      </c>
    </row>
    <row r="3217" spans="7:7">
      <c r="G3217" s="1837">
        <v>40801</v>
      </c>
    </row>
    <row r="3218" spans="7:7">
      <c r="G3218" s="1837">
        <v>40802</v>
      </c>
    </row>
    <row r="3219" spans="7:7">
      <c r="G3219" s="1837">
        <v>40803</v>
      </c>
    </row>
    <row r="3220" spans="7:7">
      <c r="G3220" s="1837">
        <v>40804</v>
      </c>
    </row>
    <row r="3221" spans="7:7">
      <c r="G3221" s="1837">
        <v>40805</v>
      </c>
    </row>
    <row r="3222" spans="7:7">
      <c r="G3222" s="1837">
        <v>40806</v>
      </c>
    </row>
    <row r="3223" spans="7:7">
      <c r="G3223" s="1837">
        <v>40807</v>
      </c>
    </row>
    <row r="3224" spans="7:7">
      <c r="G3224" s="1837">
        <v>40808</v>
      </c>
    </row>
    <row r="3225" spans="7:7">
      <c r="G3225" s="1837">
        <v>40809</v>
      </c>
    </row>
    <row r="3226" spans="7:7">
      <c r="G3226" s="1837">
        <v>40810</v>
      </c>
    </row>
    <row r="3227" spans="7:7">
      <c r="G3227" s="1837">
        <v>40811</v>
      </c>
    </row>
    <row r="3228" spans="7:7">
      <c r="G3228" s="1837">
        <v>40812</v>
      </c>
    </row>
    <row r="3229" spans="7:7">
      <c r="G3229" s="1837">
        <v>40813</v>
      </c>
    </row>
    <row r="3230" spans="7:7">
      <c r="G3230" s="1837">
        <v>40814</v>
      </c>
    </row>
    <row r="3231" spans="7:7">
      <c r="G3231" s="1837">
        <v>40815</v>
      </c>
    </row>
    <row r="3232" spans="7:7">
      <c r="G3232" s="1837">
        <v>40816</v>
      </c>
    </row>
    <row r="3233" spans="7:7">
      <c r="G3233" s="1837">
        <v>40817</v>
      </c>
    </row>
    <row r="3234" spans="7:7">
      <c r="G3234" s="1837">
        <v>40818</v>
      </c>
    </row>
    <row r="3235" spans="7:7">
      <c r="G3235" s="1837">
        <v>40819</v>
      </c>
    </row>
    <row r="3236" spans="7:7">
      <c r="G3236" s="1837">
        <v>40820</v>
      </c>
    </row>
    <row r="3237" spans="7:7">
      <c r="G3237" s="1837">
        <v>40821</v>
      </c>
    </row>
    <row r="3238" spans="7:7">
      <c r="G3238" s="1837">
        <v>40822</v>
      </c>
    </row>
    <row r="3239" spans="7:7">
      <c r="G3239" s="1837">
        <v>40823</v>
      </c>
    </row>
    <row r="3240" spans="7:7">
      <c r="G3240" s="1837">
        <v>40824</v>
      </c>
    </row>
    <row r="3241" spans="7:7">
      <c r="G3241" s="1837">
        <v>40825</v>
      </c>
    </row>
    <row r="3242" spans="7:7">
      <c r="G3242" s="1837">
        <v>40826</v>
      </c>
    </row>
    <row r="3243" spans="7:7">
      <c r="G3243" s="1837">
        <v>40827</v>
      </c>
    </row>
    <row r="3244" spans="7:7">
      <c r="G3244" s="1837">
        <v>40828</v>
      </c>
    </row>
    <row r="3245" spans="7:7">
      <c r="G3245" s="1837">
        <v>40829</v>
      </c>
    </row>
    <row r="3246" spans="7:7">
      <c r="G3246" s="1837">
        <v>40830</v>
      </c>
    </row>
    <row r="3247" spans="7:7">
      <c r="G3247" s="1837">
        <v>40831</v>
      </c>
    </row>
    <row r="3248" spans="7:7">
      <c r="G3248" s="1837">
        <v>40832</v>
      </c>
    </row>
    <row r="3249" spans="7:7">
      <c r="G3249" s="1837">
        <v>40833</v>
      </c>
    </row>
    <row r="3250" spans="7:7">
      <c r="G3250" s="1837">
        <v>40834</v>
      </c>
    </row>
    <row r="3251" spans="7:7">
      <c r="G3251" s="1837">
        <v>40835</v>
      </c>
    </row>
    <row r="3252" spans="7:7">
      <c r="G3252" s="1837">
        <v>40836</v>
      </c>
    </row>
    <row r="3253" spans="7:7">
      <c r="G3253" s="1837">
        <v>40837</v>
      </c>
    </row>
    <row r="3254" spans="7:7">
      <c r="G3254" s="1837">
        <v>40838</v>
      </c>
    </row>
    <row r="3255" spans="7:7">
      <c r="G3255" s="1837">
        <v>40839</v>
      </c>
    </row>
    <row r="3256" spans="7:7">
      <c r="G3256" s="1837">
        <v>40840</v>
      </c>
    </row>
    <row r="3257" spans="7:7">
      <c r="G3257" s="1837">
        <v>40841</v>
      </c>
    </row>
    <row r="3258" spans="7:7">
      <c r="G3258" s="1837">
        <v>40842</v>
      </c>
    </row>
    <row r="3259" spans="7:7">
      <c r="G3259" s="1837">
        <v>40843</v>
      </c>
    </row>
    <row r="3260" spans="7:7">
      <c r="G3260" s="1837">
        <v>40844</v>
      </c>
    </row>
    <row r="3261" spans="7:7">
      <c r="G3261" s="1837">
        <v>40845</v>
      </c>
    </row>
    <row r="3262" spans="7:7">
      <c r="G3262" s="1837">
        <v>40846</v>
      </c>
    </row>
    <row r="3263" spans="7:7">
      <c r="G3263" s="1837">
        <v>40847</v>
      </c>
    </row>
    <row r="3264" spans="7:7">
      <c r="G3264" s="1837">
        <v>40848</v>
      </c>
    </row>
    <row r="3265" spans="7:7">
      <c r="G3265" s="1837">
        <v>40849</v>
      </c>
    </row>
    <row r="3266" spans="7:7">
      <c r="G3266" s="1837">
        <v>40850</v>
      </c>
    </row>
    <row r="3267" spans="7:7">
      <c r="G3267" s="1837">
        <v>40851</v>
      </c>
    </row>
    <row r="3268" spans="7:7">
      <c r="G3268" s="1837">
        <v>40852</v>
      </c>
    </row>
    <row r="3269" spans="7:7">
      <c r="G3269" s="1837">
        <v>40853</v>
      </c>
    </row>
    <row r="3270" spans="7:7">
      <c r="G3270" s="1837">
        <v>40854</v>
      </c>
    </row>
    <row r="3271" spans="7:7">
      <c r="G3271" s="1837">
        <v>40855</v>
      </c>
    </row>
    <row r="3272" spans="7:7">
      <c r="G3272" s="1837">
        <v>40856</v>
      </c>
    </row>
    <row r="3273" spans="7:7">
      <c r="G3273" s="1837">
        <v>40857</v>
      </c>
    </row>
    <row r="3274" spans="7:7">
      <c r="G3274" s="1837">
        <v>40858</v>
      </c>
    </row>
    <row r="3275" spans="7:7">
      <c r="G3275" s="1837">
        <v>40859</v>
      </c>
    </row>
    <row r="3276" spans="7:7">
      <c r="G3276" s="1837">
        <v>40860</v>
      </c>
    </row>
    <row r="3277" spans="7:7">
      <c r="G3277" s="1837">
        <v>40861</v>
      </c>
    </row>
    <row r="3278" spans="7:7">
      <c r="G3278" s="1837">
        <v>40862</v>
      </c>
    </row>
    <row r="3279" spans="7:7">
      <c r="G3279" s="1837">
        <v>40863</v>
      </c>
    </row>
    <row r="3280" spans="7:7">
      <c r="G3280" s="1837">
        <v>40864</v>
      </c>
    </row>
    <row r="3281" spans="7:7">
      <c r="G3281" s="1837">
        <v>40865</v>
      </c>
    </row>
    <row r="3282" spans="7:7">
      <c r="G3282" s="1837">
        <v>40866</v>
      </c>
    </row>
    <row r="3283" spans="7:7">
      <c r="G3283" s="1837">
        <v>40867</v>
      </c>
    </row>
    <row r="3284" spans="7:7">
      <c r="G3284" s="1837">
        <v>40868</v>
      </c>
    </row>
    <row r="3285" spans="7:7">
      <c r="G3285" s="1837">
        <v>40869</v>
      </c>
    </row>
    <row r="3286" spans="7:7">
      <c r="G3286" s="1837">
        <v>40870</v>
      </c>
    </row>
    <row r="3287" spans="7:7">
      <c r="G3287" s="1837">
        <v>40871</v>
      </c>
    </row>
    <row r="3288" spans="7:7">
      <c r="G3288" s="1837">
        <v>40872</v>
      </c>
    </row>
    <row r="3289" spans="7:7">
      <c r="G3289" s="1837">
        <v>40873</v>
      </c>
    </row>
    <row r="3290" spans="7:7">
      <c r="G3290" s="1837">
        <v>40874</v>
      </c>
    </row>
    <row r="3291" spans="7:7">
      <c r="G3291" s="1837">
        <v>40875</v>
      </c>
    </row>
    <row r="3292" spans="7:7">
      <c r="G3292" s="1837">
        <v>40876</v>
      </c>
    </row>
    <row r="3293" spans="7:7">
      <c r="G3293" s="1837">
        <v>40877</v>
      </c>
    </row>
    <row r="3294" spans="7:7">
      <c r="G3294" s="1837">
        <v>40878</v>
      </c>
    </row>
    <row r="3295" spans="7:7">
      <c r="G3295" s="1837">
        <v>40879</v>
      </c>
    </row>
    <row r="3296" spans="7:7">
      <c r="G3296" s="1837">
        <v>40880</v>
      </c>
    </row>
    <row r="3297" spans="7:7">
      <c r="G3297" s="1837">
        <v>40881</v>
      </c>
    </row>
    <row r="3298" spans="7:7">
      <c r="G3298" s="1837">
        <v>40882</v>
      </c>
    </row>
    <row r="3299" spans="7:7">
      <c r="G3299" s="1837">
        <v>40883</v>
      </c>
    </row>
    <row r="3300" spans="7:7">
      <c r="G3300" s="1837">
        <v>40884</v>
      </c>
    </row>
    <row r="3301" spans="7:7">
      <c r="G3301" s="1837">
        <v>40885</v>
      </c>
    </row>
    <row r="3302" spans="7:7">
      <c r="G3302" s="1837">
        <v>40886</v>
      </c>
    </row>
    <row r="3303" spans="7:7">
      <c r="G3303" s="1837">
        <v>40887</v>
      </c>
    </row>
    <row r="3304" spans="7:7">
      <c r="G3304" s="1837">
        <v>40888</v>
      </c>
    </row>
    <row r="3305" spans="7:7">
      <c r="G3305" s="1837">
        <v>40889</v>
      </c>
    </row>
    <row r="3306" spans="7:7">
      <c r="G3306" s="1837">
        <v>40890</v>
      </c>
    </row>
    <row r="3307" spans="7:7">
      <c r="G3307" s="1837">
        <v>40891</v>
      </c>
    </row>
    <row r="3308" spans="7:7">
      <c r="G3308" s="1837">
        <v>40892</v>
      </c>
    </row>
    <row r="3309" spans="7:7">
      <c r="G3309" s="1837">
        <v>40893</v>
      </c>
    </row>
    <row r="3310" spans="7:7">
      <c r="G3310" s="1837">
        <v>40894</v>
      </c>
    </row>
    <row r="3311" spans="7:7">
      <c r="G3311" s="1837">
        <v>40895</v>
      </c>
    </row>
    <row r="3312" spans="7:7">
      <c r="G3312" s="1837">
        <v>40896</v>
      </c>
    </row>
    <row r="3313" spans="7:7">
      <c r="G3313" s="1837">
        <v>40897</v>
      </c>
    </row>
    <row r="3314" spans="7:7">
      <c r="G3314" s="1837">
        <v>40898</v>
      </c>
    </row>
    <row r="3315" spans="7:7">
      <c r="G3315" s="1837">
        <v>40899</v>
      </c>
    </row>
    <row r="3316" spans="7:7">
      <c r="G3316" s="1837">
        <v>40900</v>
      </c>
    </row>
    <row r="3317" spans="7:7">
      <c r="G3317" s="1837">
        <v>40901</v>
      </c>
    </row>
    <row r="3318" spans="7:7">
      <c r="G3318" s="1837">
        <v>40902</v>
      </c>
    </row>
    <row r="3319" spans="7:7">
      <c r="G3319" s="1837">
        <v>40903</v>
      </c>
    </row>
    <row r="3320" spans="7:7">
      <c r="G3320" s="1837">
        <v>40904</v>
      </c>
    </row>
    <row r="3321" spans="7:7">
      <c r="G3321" s="1837">
        <v>40905</v>
      </c>
    </row>
    <row r="3322" spans="7:7">
      <c r="G3322" s="1837">
        <v>40906</v>
      </c>
    </row>
    <row r="3323" spans="7:7">
      <c r="G3323" s="1837">
        <v>40907</v>
      </c>
    </row>
    <row r="3324" spans="7:7">
      <c r="G3324" s="1837">
        <v>40908</v>
      </c>
    </row>
    <row r="3325" spans="7:7">
      <c r="G3325" s="1837">
        <v>40909</v>
      </c>
    </row>
    <row r="3326" spans="7:7">
      <c r="G3326" s="1837">
        <v>40910</v>
      </c>
    </row>
    <row r="3327" spans="7:7">
      <c r="G3327" s="1837">
        <v>40911</v>
      </c>
    </row>
    <row r="3328" spans="7:7">
      <c r="G3328" s="1837">
        <v>40912</v>
      </c>
    </row>
    <row r="3329" spans="7:7">
      <c r="G3329" s="1837">
        <v>40913</v>
      </c>
    </row>
    <row r="3330" spans="7:7">
      <c r="G3330" s="1837">
        <v>40914</v>
      </c>
    </row>
    <row r="3331" spans="7:7">
      <c r="G3331" s="1837">
        <v>40915</v>
      </c>
    </row>
    <row r="3332" spans="7:7">
      <c r="G3332" s="1837">
        <v>40916</v>
      </c>
    </row>
    <row r="3333" spans="7:7">
      <c r="G3333" s="1837">
        <v>40917</v>
      </c>
    </row>
    <row r="3334" spans="7:7">
      <c r="G3334" s="1837">
        <v>40918</v>
      </c>
    </row>
    <row r="3335" spans="7:7">
      <c r="G3335" s="1837">
        <v>40919</v>
      </c>
    </row>
    <row r="3336" spans="7:7">
      <c r="G3336" s="1837">
        <v>40920</v>
      </c>
    </row>
    <row r="3337" spans="7:7">
      <c r="G3337" s="1837">
        <v>40921</v>
      </c>
    </row>
    <row r="3338" spans="7:7">
      <c r="G3338" s="1837">
        <v>40922</v>
      </c>
    </row>
    <row r="3339" spans="7:7">
      <c r="G3339" s="1837">
        <v>40923</v>
      </c>
    </row>
    <row r="3340" spans="7:7">
      <c r="G3340" s="1837">
        <v>40924</v>
      </c>
    </row>
    <row r="3341" spans="7:7">
      <c r="G3341" s="1837">
        <v>40925</v>
      </c>
    </row>
    <row r="3342" spans="7:7">
      <c r="G3342" s="1837">
        <v>40926</v>
      </c>
    </row>
    <row r="3343" spans="7:7">
      <c r="G3343" s="1837">
        <v>40927</v>
      </c>
    </row>
    <row r="3344" spans="7:7">
      <c r="G3344" s="1837">
        <v>40928</v>
      </c>
    </row>
    <row r="3345" spans="7:7">
      <c r="G3345" s="1837">
        <v>40929</v>
      </c>
    </row>
    <row r="3346" spans="7:7">
      <c r="G3346" s="1837">
        <v>40930</v>
      </c>
    </row>
    <row r="3347" spans="7:7">
      <c r="G3347" s="1837">
        <v>40931</v>
      </c>
    </row>
    <row r="3348" spans="7:7">
      <c r="G3348" s="1837">
        <v>40932</v>
      </c>
    </row>
    <row r="3349" spans="7:7">
      <c r="G3349" s="1837">
        <v>40933</v>
      </c>
    </row>
    <row r="3350" spans="7:7">
      <c r="G3350" s="1837">
        <v>40934</v>
      </c>
    </row>
    <row r="3351" spans="7:7">
      <c r="G3351" s="1837">
        <v>40935</v>
      </c>
    </row>
    <row r="3352" spans="7:7">
      <c r="G3352" s="1837">
        <v>40936</v>
      </c>
    </row>
    <row r="3353" spans="7:7">
      <c r="G3353" s="1837">
        <v>40937</v>
      </c>
    </row>
    <row r="3354" spans="7:7">
      <c r="G3354" s="1837">
        <v>40938</v>
      </c>
    </row>
    <row r="3355" spans="7:7">
      <c r="G3355" s="1837">
        <v>40939</v>
      </c>
    </row>
    <row r="3356" spans="7:7">
      <c r="G3356" s="1837">
        <v>40940</v>
      </c>
    </row>
    <row r="3357" spans="7:7">
      <c r="G3357" s="1837">
        <v>40941</v>
      </c>
    </row>
    <row r="3358" spans="7:7">
      <c r="G3358" s="1837">
        <v>40942</v>
      </c>
    </row>
    <row r="3359" spans="7:7">
      <c r="G3359" s="1837">
        <v>40943</v>
      </c>
    </row>
    <row r="3360" spans="7:7">
      <c r="G3360" s="1837">
        <v>40944</v>
      </c>
    </row>
    <row r="3361" spans="7:7">
      <c r="G3361" s="1837">
        <v>40945</v>
      </c>
    </row>
    <row r="3362" spans="7:7">
      <c r="G3362" s="1837">
        <v>40946</v>
      </c>
    </row>
    <row r="3363" spans="7:7">
      <c r="G3363" s="1837">
        <v>40947</v>
      </c>
    </row>
    <row r="3364" spans="7:7">
      <c r="G3364" s="1837">
        <v>40948</v>
      </c>
    </row>
    <row r="3365" spans="7:7">
      <c r="G3365" s="1837">
        <v>40949</v>
      </c>
    </row>
    <row r="3366" spans="7:7">
      <c r="G3366" s="1837">
        <v>40950</v>
      </c>
    </row>
    <row r="3367" spans="7:7">
      <c r="G3367" s="1837">
        <v>40951</v>
      </c>
    </row>
    <row r="3368" spans="7:7">
      <c r="G3368" s="1837">
        <v>40952</v>
      </c>
    </row>
    <row r="3369" spans="7:7">
      <c r="G3369" s="1837">
        <v>40953</v>
      </c>
    </row>
    <row r="3370" spans="7:7">
      <c r="G3370" s="1837">
        <v>40954</v>
      </c>
    </row>
    <row r="3371" spans="7:7">
      <c r="G3371" s="1837">
        <v>40955</v>
      </c>
    </row>
    <row r="3372" spans="7:7">
      <c r="G3372" s="1837">
        <v>40956</v>
      </c>
    </row>
    <row r="3373" spans="7:7">
      <c r="G3373" s="1837">
        <v>40957</v>
      </c>
    </row>
    <row r="3374" spans="7:7">
      <c r="G3374" s="1837">
        <v>40958</v>
      </c>
    </row>
    <row r="3375" spans="7:7">
      <c r="G3375" s="1837">
        <v>40959</v>
      </c>
    </row>
    <row r="3376" spans="7:7">
      <c r="G3376" s="1837">
        <v>40960</v>
      </c>
    </row>
    <row r="3377" spans="7:7">
      <c r="G3377" s="1837">
        <v>40961</v>
      </c>
    </row>
    <row r="3378" spans="7:7">
      <c r="G3378" s="1837">
        <v>40962</v>
      </c>
    </row>
    <row r="3379" spans="7:7">
      <c r="G3379" s="1837">
        <v>40963</v>
      </c>
    </row>
    <row r="3380" spans="7:7">
      <c r="G3380" s="1837">
        <v>40964</v>
      </c>
    </row>
    <row r="3381" spans="7:7">
      <c r="G3381" s="1837">
        <v>40965</v>
      </c>
    </row>
    <row r="3382" spans="7:7">
      <c r="G3382" s="1837">
        <v>40966</v>
      </c>
    </row>
    <row r="3383" spans="7:7">
      <c r="G3383" s="1837">
        <v>40967</v>
      </c>
    </row>
    <row r="3384" spans="7:7">
      <c r="G3384" s="1837">
        <v>40968</v>
      </c>
    </row>
    <row r="3385" spans="7:7">
      <c r="G3385" s="1837">
        <v>40969</v>
      </c>
    </row>
    <row r="3386" spans="7:7">
      <c r="G3386" s="1837">
        <v>40970</v>
      </c>
    </row>
    <row r="3387" spans="7:7">
      <c r="G3387" s="1837">
        <v>40971</v>
      </c>
    </row>
    <row r="3388" spans="7:7">
      <c r="G3388" s="1837">
        <v>40972</v>
      </c>
    </row>
    <row r="3389" spans="7:7">
      <c r="G3389" s="1837">
        <v>40973</v>
      </c>
    </row>
    <row r="3390" spans="7:7">
      <c r="G3390" s="1837">
        <v>40974</v>
      </c>
    </row>
    <row r="3391" spans="7:7">
      <c r="G3391" s="1837">
        <v>40975</v>
      </c>
    </row>
    <row r="3392" spans="7:7">
      <c r="G3392" s="1837">
        <v>40976</v>
      </c>
    </row>
    <row r="3393" spans="7:7">
      <c r="G3393" s="1837">
        <v>40977</v>
      </c>
    </row>
    <row r="3394" spans="7:7">
      <c r="G3394" s="1837">
        <v>40978</v>
      </c>
    </row>
    <row r="3395" spans="7:7">
      <c r="G3395" s="1837">
        <v>40979</v>
      </c>
    </row>
    <row r="3396" spans="7:7">
      <c r="G3396" s="1837">
        <v>40980</v>
      </c>
    </row>
    <row r="3397" spans="7:7">
      <c r="G3397" s="1837">
        <v>40981</v>
      </c>
    </row>
    <row r="3398" spans="7:7">
      <c r="G3398" s="1837">
        <v>40982</v>
      </c>
    </row>
    <row r="3399" spans="7:7">
      <c r="G3399" s="1837">
        <v>40983</v>
      </c>
    </row>
    <row r="3400" spans="7:7">
      <c r="G3400" s="1837">
        <v>40984</v>
      </c>
    </row>
    <row r="3401" spans="7:7">
      <c r="G3401" s="1837">
        <v>40985</v>
      </c>
    </row>
    <row r="3402" spans="7:7">
      <c r="G3402" s="1837">
        <v>40986</v>
      </c>
    </row>
    <row r="3403" spans="7:7">
      <c r="G3403" s="1837">
        <v>40987</v>
      </c>
    </row>
    <row r="3404" spans="7:7">
      <c r="G3404" s="1837">
        <v>40988</v>
      </c>
    </row>
    <row r="3405" spans="7:7">
      <c r="G3405" s="1837">
        <v>40989</v>
      </c>
    </row>
    <row r="3406" spans="7:7">
      <c r="G3406" s="1837">
        <v>40990</v>
      </c>
    </row>
    <row r="3407" spans="7:7">
      <c r="G3407" s="1837">
        <v>40991</v>
      </c>
    </row>
    <row r="3408" spans="7:7">
      <c r="G3408" s="1837">
        <v>40992</v>
      </c>
    </row>
    <row r="3409" spans="7:7">
      <c r="G3409" s="1837">
        <v>40993</v>
      </c>
    </row>
    <row r="3410" spans="7:7">
      <c r="G3410" s="1837">
        <v>40994</v>
      </c>
    </row>
    <row r="3411" spans="7:7">
      <c r="G3411" s="1837">
        <v>40995</v>
      </c>
    </row>
    <row r="3412" spans="7:7">
      <c r="G3412" s="1837">
        <v>40996</v>
      </c>
    </row>
    <row r="3413" spans="7:7">
      <c r="G3413" s="1837">
        <v>40997</v>
      </c>
    </row>
    <row r="3414" spans="7:7">
      <c r="G3414" s="1837">
        <v>40998</v>
      </c>
    </row>
    <row r="3415" spans="7:7">
      <c r="G3415" s="1837">
        <v>40999</v>
      </c>
    </row>
    <row r="3416" spans="7:7">
      <c r="G3416" s="1837">
        <v>41000</v>
      </c>
    </row>
    <row r="3417" spans="7:7">
      <c r="G3417" s="1837">
        <v>41001</v>
      </c>
    </row>
    <row r="3418" spans="7:7">
      <c r="G3418" s="1837">
        <v>41002</v>
      </c>
    </row>
    <row r="3419" spans="7:7">
      <c r="G3419" s="1837">
        <v>41003</v>
      </c>
    </row>
    <row r="3420" spans="7:7">
      <c r="G3420" s="1837">
        <v>41004</v>
      </c>
    </row>
    <row r="3421" spans="7:7">
      <c r="G3421" s="1837">
        <v>41005</v>
      </c>
    </row>
    <row r="3422" spans="7:7">
      <c r="G3422" s="1837">
        <v>41006</v>
      </c>
    </row>
    <row r="3423" spans="7:7">
      <c r="G3423" s="1837">
        <v>41007</v>
      </c>
    </row>
    <row r="3424" spans="7:7">
      <c r="G3424" s="1837">
        <v>41008</v>
      </c>
    </row>
    <row r="3425" spans="7:7">
      <c r="G3425" s="1837">
        <v>41009</v>
      </c>
    </row>
    <row r="3426" spans="7:7">
      <c r="G3426" s="1837">
        <v>41010</v>
      </c>
    </row>
    <row r="3427" spans="7:7">
      <c r="G3427" s="1837">
        <v>41011</v>
      </c>
    </row>
    <row r="3428" spans="7:7">
      <c r="G3428" s="1837">
        <v>41012</v>
      </c>
    </row>
    <row r="3429" spans="7:7">
      <c r="G3429" s="1837">
        <v>41013</v>
      </c>
    </row>
    <row r="3430" spans="7:7">
      <c r="G3430" s="1837">
        <v>41014</v>
      </c>
    </row>
    <row r="3431" spans="7:7">
      <c r="G3431" s="1837">
        <v>41015</v>
      </c>
    </row>
    <row r="3432" spans="7:7">
      <c r="G3432" s="1837">
        <v>41016</v>
      </c>
    </row>
    <row r="3433" spans="7:7">
      <c r="G3433" s="1837">
        <v>41017</v>
      </c>
    </row>
    <row r="3434" spans="7:7">
      <c r="G3434" s="1837">
        <v>41018</v>
      </c>
    </row>
    <row r="3435" spans="7:7">
      <c r="G3435" s="1837">
        <v>41019</v>
      </c>
    </row>
    <row r="3436" spans="7:7">
      <c r="G3436" s="1837">
        <v>41020</v>
      </c>
    </row>
    <row r="3437" spans="7:7">
      <c r="G3437" s="1837">
        <v>41021</v>
      </c>
    </row>
    <row r="3438" spans="7:7">
      <c r="G3438" s="1837">
        <v>41022</v>
      </c>
    </row>
    <row r="3439" spans="7:7">
      <c r="G3439" s="1837">
        <v>41023</v>
      </c>
    </row>
    <row r="3440" spans="7:7">
      <c r="G3440" s="1837">
        <v>41024</v>
      </c>
    </row>
    <row r="3441" spans="7:7">
      <c r="G3441" s="1837">
        <v>41025</v>
      </c>
    </row>
    <row r="3442" spans="7:7">
      <c r="G3442" s="1837">
        <v>41026</v>
      </c>
    </row>
    <row r="3443" spans="7:7">
      <c r="G3443" s="1837">
        <v>41027</v>
      </c>
    </row>
    <row r="3444" spans="7:7">
      <c r="G3444" s="1837">
        <v>41028</v>
      </c>
    </row>
    <row r="3445" spans="7:7">
      <c r="G3445" s="1837">
        <v>41029</v>
      </c>
    </row>
    <row r="3446" spans="7:7">
      <c r="G3446" s="1837">
        <v>41030</v>
      </c>
    </row>
    <row r="3447" spans="7:7">
      <c r="G3447" s="1837">
        <v>41031</v>
      </c>
    </row>
    <row r="3448" spans="7:7">
      <c r="G3448" s="1837">
        <v>41032</v>
      </c>
    </row>
    <row r="3449" spans="7:7">
      <c r="G3449" s="1837">
        <v>41033</v>
      </c>
    </row>
    <row r="3450" spans="7:7">
      <c r="G3450" s="1837">
        <v>41034</v>
      </c>
    </row>
    <row r="3451" spans="7:7">
      <c r="G3451" s="1837">
        <v>41035</v>
      </c>
    </row>
    <row r="3452" spans="7:7">
      <c r="G3452" s="1837">
        <v>41036</v>
      </c>
    </row>
    <row r="3453" spans="7:7">
      <c r="G3453" s="1837">
        <v>41037</v>
      </c>
    </row>
    <row r="3454" spans="7:7">
      <c r="G3454" s="1837">
        <v>41038</v>
      </c>
    </row>
    <row r="3455" spans="7:7">
      <c r="G3455" s="1837">
        <v>41039</v>
      </c>
    </row>
    <row r="3456" spans="7:7">
      <c r="G3456" s="1837">
        <v>41040</v>
      </c>
    </row>
    <row r="3457" spans="7:7">
      <c r="G3457" s="1837">
        <v>41041</v>
      </c>
    </row>
    <row r="3458" spans="7:7">
      <c r="G3458" s="1837">
        <v>41042</v>
      </c>
    </row>
    <row r="3459" spans="7:7">
      <c r="G3459" s="1837">
        <v>41043</v>
      </c>
    </row>
    <row r="3460" spans="7:7">
      <c r="G3460" s="1837">
        <v>41044</v>
      </c>
    </row>
    <row r="3461" spans="7:7">
      <c r="G3461" s="1837">
        <v>41045</v>
      </c>
    </row>
    <row r="3462" spans="7:7">
      <c r="G3462" s="1837">
        <v>41046</v>
      </c>
    </row>
    <row r="3463" spans="7:7">
      <c r="G3463" s="1837">
        <v>41047</v>
      </c>
    </row>
    <row r="3464" spans="7:7">
      <c r="G3464" s="1837">
        <v>41048</v>
      </c>
    </row>
    <row r="3465" spans="7:7">
      <c r="G3465" s="1837">
        <v>41049</v>
      </c>
    </row>
    <row r="3466" spans="7:7">
      <c r="G3466" s="1837">
        <v>41050</v>
      </c>
    </row>
    <row r="3467" spans="7:7">
      <c r="G3467" s="1837">
        <v>41051</v>
      </c>
    </row>
    <row r="3468" spans="7:7">
      <c r="G3468" s="1837">
        <v>41052</v>
      </c>
    </row>
    <row r="3469" spans="7:7">
      <c r="G3469" s="1837">
        <v>41053</v>
      </c>
    </row>
    <row r="3470" spans="7:7">
      <c r="G3470" s="1837">
        <v>41054</v>
      </c>
    </row>
    <row r="3471" spans="7:7">
      <c r="G3471" s="1837">
        <v>41055</v>
      </c>
    </row>
    <row r="3472" spans="7:7">
      <c r="G3472" s="1837">
        <v>41056</v>
      </c>
    </row>
    <row r="3473" spans="7:7">
      <c r="G3473" s="1837">
        <v>41057</v>
      </c>
    </row>
    <row r="3474" spans="7:7">
      <c r="G3474" s="1837">
        <v>41058</v>
      </c>
    </row>
    <row r="3475" spans="7:7">
      <c r="G3475" s="1837">
        <v>41059</v>
      </c>
    </row>
    <row r="3476" spans="7:7">
      <c r="G3476" s="1837">
        <v>41060</v>
      </c>
    </row>
    <row r="3477" spans="7:7">
      <c r="G3477" s="1837">
        <v>41061</v>
      </c>
    </row>
    <row r="3478" spans="7:7">
      <c r="G3478" s="1837">
        <v>41062</v>
      </c>
    </row>
    <row r="3479" spans="7:7">
      <c r="G3479" s="1837">
        <v>41063</v>
      </c>
    </row>
    <row r="3480" spans="7:7">
      <c r="G3480" s="1837">
        <v>41064</v>
      </c>
    </row>
    <row r="3481" spans="7:7">
      <c r="G3481" s="1837">
        <v>41065</v>
      </c>
    </row>
    <row r="3482" spans="7:7">
      <c r="G3482" s="1837">
        <v>41066</v>
      </c>
    </row>
    <row r="3483" spans="7:7">
      <c r="G3483" s="1837">
        <v>41067</v>
      </c>
    </row>
    <row r="3484" spans="7:7">
      <c r="G3484" s="1837">
        <v>41068</v>
      </c>
    </row>
    <row r="3485" spans="7:7">
      <c r="G3485" s="1837">
        <v>41069</v>
      </c>
    </row>
    <row r="3486" spans="7:7">
      <c r="G3486" s="1837">
        <v>41070</v>
      </c>
    </row>
    <row r="3487" spans="7:7">
      <c r="G3487" s="1837">
        <v>41071</v>
      </c>
    </row>
    <row r="3488" spans="7:7">
      <c r="G3488" s="1837">
        <v>41072</v>
      </c>
    </row>
    <row r="3489" spans="7:7">
      <c r="G3489" s="1837">
        <v>41073</v>
      </c>
    </row>
    <row r="3490" spans="7:7">
      <c r="G3490" s="1837">
        <v>41074</v>
      </c>
    </row>
    <row r="3491" spans="7:7">
      <c r="G3491" s="1837">
        <v>41075</v>
      </c>
    </row>
    <row r="3492" spans="7:7">
      <c r="G3492" s="1837">
        <v>41076</v>
      </c>
    </row>
    <row r="3493" spans="7:7">
      <c r="G3493" s="1837">
        <v>41077</v>
      </c>
    </row>
    <row r="3494" spans="7:7">
      <c r="G3494" s="1837">
        <v>41078</v>
      </c>
    </row>
    <row r="3495" spans="7:7">
      <c r="G3495" s="1837">
        <v>41079</v>
      </c>
    </row>
    <row r="3496" spans="7:7">
      <c r="G3496" s="1837">
        <v>41080</v>
      </c>
    </row>
    <row r="3497" spans="7:7">
      <c r="G3497" s="1837">
        <v>41081</v>
      </c>
    </row>
    <row r="3498" spans="7:7">
      <c r="G3498" s="1837">
        <v>41082</v>
      </c>
    </row>
    <row r="3499" spans="7:7">
      <c r="G3499" s="1837">
        <v>41083</v>
      </c>
    </row>
    <row r="3500" spans="7:7">
      <c r="G3500" s="1837">
        <v>41084</v>
      </c>
    </row>
    <row r="3501" spans="7:7">
      <c r="G3501" s="1837">
        <v>41085</v>
      </c>
    </row>
    <row r="3502" spans="7:7">
      <c r="G3502" s="1837">
        <v>41086</v>
      </c>
    </row>
    <row r="3503" spans="7:7">
      <c r="G3503" s="1837">
        <v>41087</v>
      </c>
    </row>
    <row r="3504" spans="7:7">
      <c r="G3504" s="1837">
        <v>41088</v>
      </c>
    </row>
    <row r="3505" spans="7:7">
      <c r="G3505" s="1837">
        <v>41089</v>
      </c>
    </row>
    <row r="3506" spans="7:7">
      <c r="G3506" s="1837">
        <v>41090</v>
      </c>
    </row>
    <row r="3507" spans="7:7">
      <c r="G3507" s="1837">
        <v>41091</v>
      </c>
    </row>
    <row r="3508" spans="7:7">
      <c r="G3508" s="1837">
        <v>41092</v>
      </c>
    </row>
    <row r="3509" spans="7:7">
      <c r="G3509" s="1837">
        <v>41093</v>
      </c>
    </row>
    <row r="3510" spans="7:7">
      <c r="G3510" s="1837">
        <v>41094</v>
      </c>
    </row>
    <row r="3511" spans="7:7">
      <c r="G3511" s="1837">
        <v>41095</v>
      </c>
    </row>
    <row r="3512" spans="7:7">
      <c r="G3512" s="1837">
        <v>41096</v>
      </c>
    </row>
    <row r="3513" spans="7:7">
      <c r="G3513" s="1837">
        <v>41097</v>
      </c>
    </row>
    <row r="3514" spans="7:7">
      <c r="G3514" s="1837">
        <v>41098</v>
      </c>
    </row>
    <row r="3515" spans="7:7">
      <c r="G3515" s="1837">
        <v>41099</v>
      </c>
    </row>
    <row r="3516" spans="7:7">
      <c r="G3516" s="1837">
        <v>41100</v>
      </c>
    </row>
    <row r="3517" spans="7:7">
      <c r="G3517" s="1837">
        <v>41101</v>
      </c>
    </row>
    <row r="3518" spans="7:7">
      <c r="G3518" s="1837">
        <v>41102</v>
      </c>
    </row>
    <row r="3519" spans="7:7">
      <c r="G3519" s="1837">
        <v>41103</v>
      </c>
    </row>
    <row r="3520" spans="7:7">
      <c r="G3520" s="1837">
        <v>41104</v>
      </c>
    </row>
    <row r="3521" spans="7:7">
      <c r="G3521" s="1837">
        <v>41105</v>
      </c>
    </row>
    <row r="3522" spans="7:7">
      <c r="G3522" s="1837">
        <v>41106</v>
      </c>
    </row>
    <row r="3523" spans="7:7">
      <c r="G3523" s="1837">
        <v>41107</v>
      </c>
    </row>
    <row r="3524" spans="7:7">
      <c r="G3524" s="1837">
        <v>41108</v>
      </c>
    </row>
    <row r="3525" spans="7:7">
      <c r="G3525" s="1837">
        <v>41109</v>
      </c>
    </row>
    <row r="3526" spans="7:7">
      <c r="G3526" s="1837">
        <v>41110</v>
      </c>
    </row>
    <row r="3527" spans="7:7">
      <c r="G3527" s="1837">
        <v>41111</v>
      </c>
    </row>
    <row r="3528" spans="7:7">
      <c r="G3528" s="1837">
        <v>41112</v>
      </c>
    </row>
    <row r="3529" spans="7:7">
      <c r="G3529" s="1837">
        <v>41113</v>
      </c>
    </row>
    <row r="3530" spans="7:7">
      <c r="G3530" s="1837">
        <v>41114</v>
      </c>
    </row>
    <row r="3531" spans="7:7">
      <c r="G3531" s="1837">
        <v>41115</v>
      </c>
    </row>
    <row r="3532" spans="7:7">
      <c r="G3532" s="1837">
        <v>41116</v>
      </c>
    </row>
    <row r="3533" spans="7:7">
      <c r="G3533" s="1837">
        <v>41117</v>
      </c>
    </row>
    <row r="3534" spans="7:7">
      <c r="G3534" s="1837">
        <v>41118</v>
      </c>
    </row>
    <row r="3535" spans="7:7">
      <c r="G3535" s="1837">
        <v>41119</v>
      </c>
    </row>
    <row r="3536" spans="7:7">
      <c r="G3536" s="1837">
        <v>41120</v>
      </c>
    </row>
    <row r="3537" spans="7:7">
      <c r="G3537" s="1837">
        <v>41121</v>
      </c>
    </row>
    <row r="3538" spans="7:7">
      <c r="G3538" s="1837">
        <v>41122</v>
      </c>
    </row>
    <row r="3539" spans="7:7">
      <c r="G3539" s="1837">
        <v>41123</v>
      </c>
    </row>
    <row r="3540" spans="7:7">
      <c r="G3540" s="1837">
        <v>41124</v>
      </c>
    </row>
    <row r="3541" spans="7:7">
      <c r="G3541" s="1837">
        <v>41125</v>
      </c>
    </row>
    <row r="3542" spans="7:7">
      <c r="G3542" s="1837">
        <v>41126</v>
      </c>
    </row>
    <row r="3543" spans="7:7">
      <c r="G3543" s="1837">
        <v>41127</v>
      </c>
    </row>
    <row r="3544" spans="7:7">
      <c r="G3544" s="1837">
        <v>41128</v>
      </c>
    </row>
    <row r="3545" spans="7:7">
      <c r="G3545" s="1837">
        <v>41129</v>
      </c>
    </row>
    <row r="3546" spans="7:7">
      <c r="G3546" s="1837">
        <v>41130</v>
      </c>
    </row>
    <row r="3547" spans="7:7">
      <c r="G3547" s="1837">
        <v>41131</v>
      </c>
    </row>
    <row r="3548" spans="7:7">
      <c r="G3548" s="1837">
        <v>41132</v>
      </c>
    </row>
    <row r="3549" spans="7:7">
      <c r="G3549" s="1837">
        <v>41133</v>
      </c>
    </row>
    <row r="3550" spans="7:7">
      <c r="G3550" s="1837">
        <v>41134</v>
      </c>
    </row>
    <row r="3551" spans="7:7">
      <c r="G3551" s="1837">
        <v>41135</v>
      </c>
    </row>
    <row r="3552" spans="7:7">
      <c r="G3552" s="1837">
        <v>41136</v>
      </c>
    </row>
    <row r="3553" spans="7:7">
      <c r="G3553" s="1837">
        <v>41137</v>
      </c>
    </row>
    <row r="3554" spans="7:7">
      <c r="G3554" s="1837">
        <v>41138</v>
      </c>
    </row>
    <row r="3555" spans="7:7">
      <c r="G3555" s="1837">
        <v>41139</v>
      </c>
    </row>
    <row r="3556" spans="7:7">
      <c r="G3556" s="1837">
        <v>41140</v>
      </c>
    </row>
    <row r="3557" spans="7:7">
      <c r="G3557" s="1837">
        <v>41141</v>
      </c>
    </row>
    <row r="3558" spans="7:7">
      <c r="G3558" s="1837">
        <v>41142</v>
      </c>
    </row>
    <row r="3559" spans="7:7">
      <c r="G3559" s="1837">
        <v>41143</v>
      </c>
    </row>
    <row r="3560" spans="7:7">
      <c r="G3560" s="1837">
        <v>41144</v>
      </c>
    </row>
    <row r="3561" spans="7:7">
      <c r="G3561" s="1837">
        <v>41145</v>
      </c>
    </row>
    <row r="3562" spans="7:7">
      <c r="G3562" s="1837">
        <v>41146</v>
      </c>
    </row>
    <row r="3563" spans="7:7">
      <c r="G3563" s="1837">
        <v>41147</v>
      </c>
    </row>
    <row r="3564" spans="7:7">
      <c r="G3564" s="1837">
        <v>41148</v>
      </c>
    </row>
    <row r="3565" spans="7:7">
      <c r="G3565" s="1837">
        <v>41149</v>
      </c>
    </row>
    <row r="3566" spans="7:7">
      <c r="G3566" s="1837">
        <v>41150</v>
      </c>
    </row>
    <row r="3567" spans="7:7">
      <c r="G3567" s="1837">
        <v>41151</v>
      </c>
    </row>
    <row r="3568" spans="7:7">
      <c r="G3568" s="1837">
        <v>41152</v>
      </c>
    </row>
    <row r="3569" spans="7:7">
      <c r="G3569" s="1837">
        <v>41153</v>
      </c>
    </row>
    <row r="3570" spans="7:7">
      <c r="G3570" s="1837">
        <v>41154</v>
      </c>
    </row>
    <row r="3571" spans="7:7">
      <c r="G3571" s="1837">
        <v>41155</v>
      </c>
    </row>
    <row r="3572" spans="7:7">
      <c r="G3572" s="1837">
        <v>41156</v>
      </c>
    </row>
    <row r="3573" spans="7:7">
      <c r="G3573" s="1837">
        <v>41157</v>
      </c>
    </row>
    <row r="3574" spans="7:7">
      <c r="G3574" s="1837">
        <v>41158</v>
      </c>
    </row>
    <row r="3575" spans="7:7">
      <c r="G3575" s="1837">
        <v>41159</v>
      </c>
    </row>
    <row r="3576" spans="7:7">
      <c r="G3576" s="1837">
        <v>41160</v>
      </c>
    </row>
    <row r="3577" spans="7:7">
      <c r="G3577" s="1837">
        <v>41161</v>
      </c>
    </row>
    <row r="3578" spans="7:7">
      <c r="G3578" s="1837">
        <v>41162</v>
      </c>
    </row>
    <row r="3579" spans="7:7">
      <c r="G3579" s="1837">
        <v>41163</v>
      </c>
    </row>
    <row r="3580" spans="7:7">
      <c r="G3580" s="1837">
        <v>41164</v>
      </c>
    </row>
    <row r="3581" spans="7:7">
      <c r="G3581" s="1837">
        <v>41165</v>
      </c>
    </row>
    <row r="3582" spans="7:7">
      <c r="G3582" s="1837">
        <v>41166</v>
      </c>
    </row>
    <row r="3583" spans="7:7">
      <c r="G3583" s="1837">
        <v>41167</v>
      </c>
    </row>
    <row r="3584" spans="7:7">
      <c r="G3584" s="1837">
        <v>41168</v>
      </c>
    </row>
    <row r="3585" spans="7:7">
      <c r="G3585" s="1837">
        <v>41169</v>
      </c>
    </row>
    <row r="3586" spans="7:7">
      <c r="G3586" s="1837">
        <v>41170</v>
      </c>
    </row>
    <row r="3587" spans="7:7">
      <c r="G3587" s="1837">
        <v>41171</v>
      </c>
    </row>
    <row r="3588" spans="7:7">
      <c r="G3588" s="1837">
        <v>41172</v>
      </c>
    </row>
    <row r="3589" spans="7:7">
      <c r="G3589" s="1837">
        <v>41173</v>
      </c>
    </row>
    <row r="3590" spans="7:7">
      <c r="G3590" s="1837">
        <v>41174</v>
      </c>
    </row>
    <row r="3591" spans="7:7">
      <c r="G3591" s="1837">
        <v>41175</v>
      </c>
    </row>
    <row r="3592" spans="7:7">
      <c r="G3592" s="1837">
        <v>41176</v>
      </c>
    </row>
    <row r="3593" spans="7:7">
      <c r="G3593" s="1837">
        <v>41177</v>
      </c>
    </row>
    <row r="3594" spans="7:7">
      <c r="G3594" s="1837">
        <v>41178</v>
      </c>
    </row>
    <row r="3595" spans="7:7">
      <c r="G3595" s="1837">
        <v>41179</v>
      </c>
    </row>
    <row r="3596" spans="7:7">
      <c r="G3596" s="1837">
        <v>41180</v>
      </c>
    </row>
    <row r="3597" spans="7:7">
      <c r="G3597" s="1837">
        <v>41181</v>
      </c>
    </row>
    <row r="3598" spans="7:7">
      <c r="G3598" s="1837">
        <v>41182</v>
      </c>
    </row>
    <row r="3599" spans="7:7">
      <c r="G3599" s="1837">
        <v>41183</v>
      </c>
    </row>
    <row r="3600" spans="7:7">
      <c r="G3600" s="1837">
        <v>41184</v>
      </c>
    </row>
    <row r="3601" spans="7:7">
      <c r="G3601" s="1837">
        <v>41185</v>
      </c>
    </row>
    <row r="3602" spans="7:7">
      <c r="G3602" s="1837">
        <v>41186</v>
      </c>
    </row>
    <row r="3603" spans="7:7">
      <c r="G3603" s="1837">
        <v>41187</v>
      </c>
    </row>
    <row r="3604" spans="7:7">
      <c r="G3604" s="1837">
        <v>41188</v>
      </c>
    </row>
    <row r="3605" spans="7:7">
      <c r="G3605" s="1837">
        <v>41189</v>
      </c>
    </row>
    <row r="3606" spans="7:7">
      <c r="G3606" s="1837">
        <v>41190</v>
      </c>
    </row>
    <row r="3607" spans="7:7">
      <c r="G3607" s="1837">
        <v>41191</v>
      </c>
    </row>
    <row r="3608" spans="7:7">
      <c r="G3608" s="1837">
        <v>41192</v>
      </c>
    </row>
    <row r="3609" spans="7:7">
      <c r="G3609" s="1837">
        <v>41193</v>
      </c>
    </row>
    <row r="3610" spans="7:7">
      <c r="G3610" s="1837">
        <v>41194</v>
      </c>
    </row>
    <row r="3611" spans="7:7">
      <c r="G3611" s="1837">
        <v>41195</v>
      </c>
    </row>
    <row r="3612" spans="7:7">
      <c r="G3612" s="1837">
        <v>41196</v>
      </c>
    </row>
    <row r="3613" spans="7:7">
      <c r="G3613" s="1837">
        <v>41197</v>
      </c>
    </row>
    <row r="3614" spans="7:7">
      <c r="G3614" s="1837">
        <v>41198</v>
      </c>
    </row>
    <row r="3615" spans="7:7">
      <c r="G3615" s="1837">
        <v>41199</v>
      </c>
    </row>
    <row r="3616" spans="7:7">
      <c r="G3616" s="1837">
        <v>41200</v>
      </c>
    </row>
    <row r="3617" spans="7:7">
      <c r="G3617" s="1837">
        <v>41201</v>
      </c>
    </row>
    <row r="3618" spans="7:7">
      <c r="G3618" s="1837">
        <v>41202</v>
      </c>
    </row>
    <row r="3619" spans="7:7">
      <c r="G3619" s="1837">
        <v>41203</v>
      </c>
    </row>
    <row r="3620" spans="7:7">
      <c r="G3620" s="1837">
        <v>41204</v>
      </c>
    </row>
    <row r="3621" spans="7:7">
      <c r="G3621" s="1837">
        <v>41205</v>
      </c>
    </row>
    <row r="3622" spans="7:7">
      <c r="G3622" s="1837">
        <v>41206</v>
      </c>
    </row>
    <row r="3623" spans="7:7">
      <c r="G3623" s="1837">
        <v>41207</v>
      </c>
    </row>
    <row r="3624" spans="7:7">
      <c r="G3624" s="1837">
        <v>41208</v>
      </c>
    </row>
    <row r="3625" spans="7:7">
      <c r="G3625" s="1837">
        <v>41209</v>
      </c>
    </row>
    <row r="3626" spans="7:7">
      <c r="G3626" s="1837">
        <v>41210</v>
      </c>
    </row>
    <row r="3627" spans="7:7">
      <c r="G3627" s="1837">
        <v>41211</v>
      </c>
    </row>
    <row r="3628" spans="7:7">
      <c r="G3628" s="1837">
        <v>41212</v>
      </c>
    </row>
    <row r="3629" spans="7:7">
      <c r="G3629" s="1837">
        <v>41213</v>
      </c>
    </row>
    <row r="3630" spans="7:7">
      <c r="G3630" s="1837">
        <v>41214</v>
      </c>
    </row>
    <row r="3631" spans="7:7">
      <c r="G3631" s="1837">
        <v>41215</v>
      </c>
    </row>
    <row r="3632" spans="7:7">
      <c r="G3632" s="1837">
        <v>41216</v>
      </c>
    </row>
    <row r="3633" spans="7:7">
      <c r="G3633" s="1837">
        <v>41217</v>
      </c>
    </row>
    <row r="3634" spans="7:7">
      <c r="G3634" s="1837">
        <v>41218</v>
      </c>
    </row>
    <row r="3635" spans="7:7">
      <c r="G3635" s="1837">
        <v>41219</v>
      </c>
    </row>
    <row r="3636" spans="7:7">
      <c r="G3636" s="1837">
        <v>41220</v>
      </c>
    </row>
    <row r="3637" spans="7:7">
      <c r="G3637" s="1837">
        <v>41221</v>
      </c>
    </row>
    <row r="3638" spans="7:7">
      <c r="G3638" s="1837">
        <v>41222</v>
      </c>
    </row>
    <row r="3639" spans="7:7">
      <c r="G3639" s="1837">
        <v>41223</v>
      </c>
    </row>
    <row r="3640" spans="7:7">
      <c r="G3640" s="1837">
        <v>41224</v>
      </c>
    </row>
    <row r="3641" spans="7:7">
      <c r="G3641" s="1837">
        <v>41225</v>
      </c>
    </row>
    <row r="3642" spans="7:7">
      <c r="G3642" s="1837">
        <v>41226</v>
      </c>
    </row>
    <row r="3643" spans="7:7">
      <c r="G3643" s="1837">
        <v>41227</v>
      </c>
    </row>
    <row r="3644" spans="7:7">
      <c r="G3644" s="1837">
        <v>41228</v>
      </c>
    </row>
    <row r="3645" spans="7:7">
      <c r="G3645" s="1837">
        <v>41229</v>
      </c>
    </row>
    <row r="3646" spans="7:7">
      <c r="G3646" s="1837">
        <v>41230</v>
      </c>
    </row>
    <row r="3647" spans="7:7">
      <c r="G3647" s="1837">
        <v>41231</v>
      </c>
    </row>
    <row r="3648" spans="7:7">
      <c r="G3648" s="1837">
        <v>41232</v>
      </c>
    </row>
    <row r="3649" spans="7:7">
      <c r="G3649" s="1837">
        <v>41233</v>
      </c>
    </row>
    <row r="3650" spans="7:7">
      <c r="G3650" s="1837">
        <v>41234</v>
      </c>
    </row>
    <row r="3651" spans="7:7">
      <c r="G3651" s="1837">
        <v>41235</v>
      </c>
    </row>
    <row r="3652" spans="7:7">
      <c r="G3652" s="1837">
        <v>41236</v>
      </c>
    </row>
    <row r="3653" spans="7:7">
      <c r="G3653" s="1837">
        <v>41237</v>
      </c>
    </row>
    <row r="3654" spans="7:7">
      <c r="G3654" s="1837">
        <v>41238</v>
      </c>
    </row>
    <row r="3655" spans="7:7">
      <c r="G3655" s="1837">
        <v>41239</v>
      </c>
    </row>
    <row r="3656" spans="7:7">
      <c r="G3656" s="1837">
        <v>41240</v>
      </c>
    </row>
    <row r="3657" spans="7:7">
      <c r="G3657" s="1837">
        <v>41241</v>
      </c>
    </row>
    <row r="3658" spans="7:7">
      <c r="G3658" s="1837">
        <v>41242</v>
      </c>
    </row>
    <row r="3659" spans="7:7">
      <c r="G3659" s="1837">
        <v>41243</v>
      </c>
    </row>
    <row r="3660" spans="7:7">
      <c r="G3660" s="1837">
        <v>41244</v>
      </c>
    </row>
    <row r="3661" spans="7:7">
      <c r="G3661" s="1837">
        <v>41245</v>
      </c>
    </row>
    <row r="3662" spans="7:7">
      <c r="G3662" s="1837">
        <v>41246</v>
      </c>
    </row>
    <row r="3663" spans="7:7">
      <c r="G3663" s="1837">
        <v>41247</v>
      </c>
    </row>
    <row r="3664" spans="7:7">
      <c r="G3664" s="1837">
        <v>41248</v>
      </c>
    </row>
    <row r="3665" spans="7:7">
      <c r="G3665" s="1837">
        <v>41249</v>
      </c>
    </row>
    <row r="3666" spans="7:7">
      <c r="G3666" s="1837">
        <v>41250</v>
      </c>
    </row>
    <row r="3667" spans="7:7">
      <c r="G3667" s="1837">
        <v>41251</v>
      </c>
    </row>
    <row r="3668" spans="7:7">
      <c r="G3668" s="1837">
        <v>41252</v>
      </c>
    </row>
    <row r="3669" spans="7:7">
      <c r="G3669" s="1837">
        <v>41253</v>
      </c>
    </row>
    <row r="3670" spans="7:7">
      <c r="G3670" s="1837">
        <v>41254</v>
      </c>
    </row>
    <row r="3671" spans="7:7">
      <c r="G3671" s="1837">
        <v>41255</v>
      </c>
    </row>
    <row r="3672" spans="7:7">
      <c r="G3672" s="1837">
        <v>41256</v>
      </c>
    </row>
    <row r="3673" spans="7:7">
      <c r="G3673" s="1837">
        <v>41257</v>
      </c>
    </row>
    <row r="3674" spans="7:7">
      <c r="G3674" s="1837">
        <v>41258</v>
      </c>
    </row>
    <row r="3675" spans="7:7">
      <c r="G3675" s="1837">
        <v>41259</v>
      </c>
    </row>
    <row r="3676" spans="7:7">
      <c r="G3676" s="1837">
        <v>41260</v>
      </c>
    </row>
    <row r="3677" spans="7:7">
      <c r="G3677" s="1837">
        <v>41261</v>
      </c>
    </row>
    <row r="3678" spans="7:7">
      <c r="G3678" s="1837">
        <v>41262</v>
      </c>
    </row>
    <row r="3679" spans="7:7">
      <c r="G3679" s="1837">
        <v>41263</v>
      </c>
    </row>
    <row r="3680" spans="7:7">
      <c r="G3680" s="1837">
        <v>41264</v>
      </c>
    </row>
    <row r="3681" spans="7:7">
      <c r="G3681" s="1837">
        <v>41265</v>
      </c>
    </row>
    <row r="3682" spans="7:7">
      <c r="G3682" s="1837">
        <v>41266</v>
      </c>
    </row>
    <row r="3683" spans="7:7">
      <c r="G3683" s="1837">
        <v>41267</v>
      </c>
    </row>
    <row r="3684" spans="7:7">
      <c r="G3684" s="1837">
        <v>41268</v>
      </c>
    </row>
    <row r="3685" spans="7:7">
      <c r="G3685" s="1837">
        <v>41269</v>
      </c>
    </row>
    <row r="3686" spans="7:7">
      <c r="G3686" s="1837">
        <v>41270</v>
      </c>
    </row>
    <row r="3687" spans="7:7">
      <c r="G3687" s="1837">
        <v>41271</v>
      </c>
    </row>
    <row r="3688" spans="7:7">
      <c r="G3688" s="1837">
        <v>41272</v>
      </c>
    </row>
    <row r="3689" spans="7:7">
      <c r="G3689" s="1837">
        <v>41273</v>
      </c>
    </row>
    <row r="3690" spans="7:7">
      <c r="G3690" s="1837">
        <v>41274</v>
      </c>
    </row>
    <row r="3691" spans="7:7">
      <c r="G3691" s="1837">
        <v>41275</v>
      </c>
    </row>
    <row r="3692" spans="7:7">
      <c r="G3692" s="1837">
        <v>41276</v>
      </c>
    </row>
    <row r="3693" spans="7:7">
      <c r="G3693" s="1837">
        <v>41277</v>
      </c>
    </row>
    <row r="3694" spans="7:7">
      <c r="G3694" s="1837">
        <v>41278</v>
      </c>
    </row>
    <row r="3695" spans="7:7">
      <c r="G3695" s="1837">
        <v>41279</v>
      </c>
    </row>
    <row r="3696" spans="7:7">
      <c r="G3696" s="1837">
        <v>41280</v>
      </c>
    </row>
    <row r="3697" spans="7:7">
      <c r="G3697" s="1837">
        <v>41281</v>
      </c>
    </row>
    <row r="3698" spans="7:7">
      <c r="G3698" s="1837">
        <v>41282</v>
      </c>
    </row>
    <row r="3699" spans="7:7">
      <c r="G3699" s="1837">
        <v>41283</v>
      </c>
    </row>
    <row r="3700" spans="7:7">
      <c r="G3700" s="1837">
        <v>41284</v>
      </c>
    </row>
    <row r="3701" spans="7:7">
      <c r="G3701" s="1837">
        <v>41285</v>
      </c>
    </row>
    <row r="3702" spans="7:7">
      <c r="G3702" s="1837">
        <v>41286</v>
      </c>
    </row>
    <row r="3703" spans="7:7">
      <c r="G3703" s="1837">
        <v>41287</v>
      </c>
    </row>
    <row r="3704" spans="7:7">
      <c r="G3704" s="1837">
        <v>41288</v>
      </c>
    </row>
    <row r="3705" spans="7:7">
      <c r="G3705" s="1837">
        <v>41289</v>
      </c>
    </row>
    <row r="3706" spans="7:7">
      <c r="G3706" s="1837">
        <v>41290</v>
      </c>
    </row>
    <row r="3707" spans="7:7">
      <c r="G3707" s="1837">
        <v>41291</v>
      </c>
    </row>
    <row r="3708" spans="7:7">
      <c r="G3708" s="1837">
        <v>41292</v>
      </c>
    </row>
    <row r="3709" spans="7:7">
      <c r="G3709" s="1837">
        <v>41293</v>
      </c>
    </row>
    <row r="3710" spans="7:7">
      <c r="G3710" s="1837">
        <v>41294</v>
      </c>
    </row>
    <row r="3711" spans="7:7">
      <c r="G3711" s="1837">
        <v>41295</v>
      </c>
    </row>
    <row r="3712" spans="7:7">
      <c r="G3712" s="1837">
        <v>41296</v>
      </c>
    </row>
    <row r="3713" spans="7:7">
      <c r="G3713" s="1837">
        <v>41297</v>
      </c>
    </row>
    <row r="3714" spans="7:7">
      <c r="G3714" s="1837">
        <v>41298</v>
      </c>
    </row>
    <row r="3715" spans="7:7">
      <c r="G3715" s="1837">
        <v>41299</v>
      </c>
    </row>
    <row r="3716" spans="7:7">
      <c r="G3716" s="1837">
        <v>41300</v>
      </c>
    </row>
    <row r="3717" spans="7:7">
      <c r="G3717" s="1837">
        <v>41301</v>
      </c>
    </row>
    <row r="3718" spans="7:7">
      <c r="G3718" s="1837">
        <v>41302</v>
      </c>
    </row>
    <row r="3719" spans="7:7">
      <c r="G3719" s="1837">
        <v>41303</v>
      </c>
    </row>
    <row r="3720" spans="7:7">
      <c r="G3720" s="1837">
        <v>41304</v>
      </c>
    </row>
    <row r="3721" spans="7:7">
      <c r="G3721" s="1837">
        <v>41305</v>
      </c>
    </row>
    <row r="3722" spans="7:7">
      <c r="G3722" s="1837">
        <v>41306</v>
      </c>
    </row>
    <row r="3723" spans="7:7">
      <c r="G3723" s="1837">
        <v>41307</v>
      </c>
    </row>
    <row r="3724" spans="7:7">
      <c r="G3724" s="1837">
        <v>41308</v>
      </c>
    </row>
    <row r="3725" spans="7:7">
      <c r="G3725" s="1837">
        <v>41309</v>
      </c>
    </row>
    <row r="3726" spans="7:7">
      <c r="G3726" s="1837">
        <v>41310</v>
      </c>
    </row>
    <row r="3727" spans="7:7">
      <c r="G3727" s="1837">
        <v>41311</v>
      </c>
    </row>
    <row r="3728" spans="7:7">
      <c r="G3728" s="1837">
        <v>41312</v>
      </c>
    </row>
    <row r="3729" spans="7:7">
      <c r="G3729" s="1837">
        <v>41313</v>
      </c>
    </row>
    <row r="3730" spans="7:7">
      <c r="G3730" s="1837">
        <v>41314</v>
      </c>
    </row>
    <row r="3731" spans="7:7">
      <c r="G3731" s="1837">
        <v>41315</v>
      </c>
    </row>
    <row r="3732" spans="7:7">
      <c r="G3732" s="1837">
        <v>41316</v>
      </c>
    </row>
    <row r="3733" spans="7:7">
      <c r="G3733" s="1837">
        <v>41317</v>
      </c>
    </row>
    <row r="3734" spans="7:7">
      <c r="G3734" s="1837">
        <v>41318</v>
      </c>
    </row>
    <row r="3735" spans="7:7">
      <c r="G3735" s="1837">
        <v>41319</v>
      </c>
    </row>
    <row r="3736" spans="7:7">
      <c r="G3736" s="1837">
        <v>41320</v>
      </c>
    </row>
    <row r="3737" spans="7:7">
      <c r="G3737" s="1837">
        <v>41321</v>
      </c>
    </row>
    <row r="3738" spans="7:7">
      <c r="G3738" s="1837">
        <v>41322</v>
      </c>
    </row>
    <row r="3739" spans="7:7">
      <c r="G3739" s="1837">
        <v>41323</v>
      </c>
    </row>
    <row r="3740" spans="7:7">
      <c r="G3740" s="1837">
        <v>41324</v>
      </c>
    </row>
    <row r="3741" spans="7:7">
      <c r="G3741" s="1837">
        <v>41325</v>
      </c>
    </row>
    <row r="3742" spans="7:7">
      <c r="G3742" s="1837">
        <v>41326</v>
      </c>
    </row>
    <row r="3743" spans="7:7">
      <c r="G3743" s="1837">
        <v>41327</v>
      </c>
    </row>
    <row r="3744" spans="7:7">
      <c r="G3744" s="1837">
        <v>41328</v>
      </c>
    </row>
    <row r="3745" spans="7:7">
      <c r="G3745" s="1837">
        <v>41329</v>
      </c>
    </row>
    <row r="3746" spans="7:7">
      <c r="G3746" s="1837">
        <v>41330</v>
      </c>
    </row>
    <row r="3747" spans="7:7">
      <c r="G3747" s="1837">
        <v>41331</v>
      </c>
    </row>
    <row r="3748" spans="7:7">
      <c r="G3748" s="1837">
        <v>41332</v>
      </c>
    </row>
    <row r="3749" spans="7:7">
      <c r="G3749" s="1837">
        <v>41333</v>
      </c>
    </row>
    <row r="3750" spans="7:7">
      <c r="G3750" s="1837">
        <v>41334</v>
      </c>
    </row>
    <row r="3751" spans="7:7">
      <c r="G3751" s="1837">
        <v>41335</v>
      </c>
    </row>
    <row r="3752" spans="7:7">
      <c r="G3752" s="1837">
        <v>41336</v>
      </c>
    </row>
    <row r="3753" spans="7:7">
      <c r="G3753" s="1837">
        <v>41337</v>
      </c>
    </row>
    <row r="3754" spans="7:7">
      <c r="G3754" s="1837">
        <v>41338</v>
      </c>
    </row>
    <row r="3755" spans="7:7">
      <c r="G3755" s="1837">
        <v>41339</v>
      </c>
    </row>
    <row r="3756" spans="7:7">
      <c r="G3756" s="1837">
        <v>41340</v>
      </c>
    </row>
    <row r="3757" spans="7:7">
      <c r="G3757" s="1837">
        <v>41341</v>
      </c>
    </row>
    <row r="3758" spans="7:7">
      <c r="G3758" s="1837">
        <v>41342</v>
      </c>
    </row>
    <row r="3759" spans="7:7">
      <c r="G3759" s="1837">
        <v>41343</v>
      </c>
    </row>
    <row r="3760" spans="7:7">
      <c r="G3760" s="1837">
        <v>41344</v>
      </c>
    </row>
    <row r="3761" spans="7:7">
      <c r="G3761" s="1837">
        <v>41345</v>
      </c>
    </row>
    <row r="3762" spans="7:7">
      <c r="G3762" s="1837">
        <v>41346</v>
      </c>
    </row>
    <row r="3763" spans="7:7">
      <c r="G3763" s="1837">
        <v>41347</v>
      </c>
    </row>
    <row r="3764" spans="7:7">
      <c r="G3764" s="1837">
        <v>41348</v>
      </c>
    </row>
    <row r="3765" spans="7:7">
      <c r="G3765" s="1837">
        <v>41349</v>
      </c>
    </row>
    <row r="3766" spans="7:7">
      <c r="G3766" s="1837">
        <v>41350</v>
      </c>
    </row>
    <row r="3767" spans="7:7">
      <c r="G3767" s="1837">
        <v>41351</v>
      </c>
    </row>
    <row r="3768" spans="7:7">
      <c r="G3768" s="1837">
        <v>41352</v>
      </c>
    </row>
    <row r="3769" spans="7:7">
      <c r="G3769" s="1837">
        <v>41353</v>
      </c>
    </row>
    <row r="3770" spans="7:7">
      <c r="G3770" s="1837">
        <v>41354</v>
      </c>
    </row>
    <row r="3771" spans="7:7">
      <c r="G3771" s="1837">
        <v>41355</v>
      </c>
    </row>
    <row r="3772" spans="7:7">
      <c r="G3772" s="1837">
        <v>41356</v>
      </c>
    </row>
    <row r="3773" spans="7:7">
      <c r="G3773" s="1837">
        <v>41357</v>
      </c>
    </row>
    <row r="3774" spans="7:7">
      <c r="G3774" s="1837">
        <v>41358</v>
      </c>
    </row>
    <row r="3775" spans="7:7">
      <c r="G3775" s="1837">
        <v>41359</v>
      </c>
    </row>
    <row r="3776" spans="7:7">
      <c r="G3776" s="1837">
        <v>41360</v>
      </c>
    </row>
    <row r="3777" spans="7:7">
      <c r="G3777" s="1837">
        <v>41361</v>
      </c>
    </row>
    <row r="3778" spans="7:7">
      <c r="G3778" s="1837">
        <v>41362</v>
      </c>
    </row>
    <row r="3779" spans="7:7">
      <c r="G3779" s="1837">
        <v>41363</v>
      </c>
    </row>
    <row r="3780" spans="7:7">
      <c r="G3780" s="1837">
        <v>41364</v>
      </c>
    </row>
    <row r="3781" spans="7:7">
      <c r="G3781" s="1837">
        <v>41365</v>
      </c>
    </row>
    <row r="3782" spans="7:7">
      <c r="G3782" s="1837">
        <v>41366</v>
      </c>
    </row>
    <row r="3783" spans="7:7">
      <c r="G3783" s="1837">
        <v>41367</v>
      </c>
    </row>
    <row r="3784" spans="7:7">
      <c r="G3784" s="1837">
        <v>41368</v>
      </c>
    </row>
    <row r="3785" spans="7:7">
      <c r="G3785" s="1837">
        <v>41369</v>
      </c>
    </row>
    <row r="3786" spans="7:7">
      <c r="G3786" s="1837">
        <v>41370</v>
      </c>
    </row>
    <row r="3787" spans="7:7">
      <c r="G3787" s="1837">
        <v>41371</v>
      </c>
    </row>
    <row r="3788" spans="7:7">
      <c r="G3788" s="1837">
        <v>41372</v>
      </c>
    </row>
    <row r="3789" spans="7:7">
      <c r="G3789" s="1837">
        <v>41373</v>
      </c>
    </row>
    <row r="3790" spans="7:7">
      <c r="G3790" s="1837">
        <v>41374</v>
      </c>
    </row>
    <row r="3791" spans="7:7">
      <c r="G3791" s="1837">
        <v>41375</v>
      </c>
    </row>
    <row r="3792" spans="7:7">
      <c r="G3792" s="1837">
        <v>41376</v>
      </c>
    </row>
    <row r="3793" spans="7:7">
      <c r="G3793" s="1837">
        <v>41377</v>
      </c>
    </row>
    <row r="3794" spans="7:7">
      <c r="G3794" s="1837">
        <v>41378</v>
      </c>
    </row>
    <row r="3795" spans="7:7">
      <c r="G3795" s="1837">
        <v>41379</v>
      </c>
    </row>
    <row r="3796" spans="7:7">
      <c r="G3796" s="1837">
        <v>41380</v>
      </c>
    </row>
    <row r="3797" spans="7:7">
      <c r="G3797" s="1837">
        <v>41381</v>
      </c>
    </row>
    <row r="3798" spans="7:7">
      <c r="G3798" s="1837">
        <v>41382</v>
      </c>
    </row>
    <row r="3799" spans="7:7">
      <c r="G3799" s="1837">
        <v>41383</v>
      </c>
    </row>
    <row r="3800" spans="7:7">
      <c r="G3800" s="1837">
        <v>41384</v>
      </c>
    </row>
    <row r="3801" spans="7:7">
      <c r="G3801" s="1837">
        <v>41385</v>
      </c>
    </row>
    <row r="3802" spans="7:7">
      <c r="G3802" s="1837">
        <v>41386</v>
      </c>
    </row>
    <row r="3803" spans="7:7">
      <c r="G3803" s="1837">
        <v>41387</v>
      </c>
    </row>
    <row r="3804" spans="7:7">
      <c r="G3804" s="1837">
        <v>41388</v>
      </c>
    </row>
    <row r="3805" spans="7:7">
      <c r="G3805" s="1837">
        <v>41389</v>
      </c>
    </row>
    <row r="3806" spans="7:7">
      <c r="G3806" s="1837">
        <v>41390</v>
      </c>
    </row>
    <row r="3807" spans="7:7">
      <c r="G3807" s="1837">
        <v>41391</v>
      </c>
    </row>
    <row r="3808" spans="7:7">
      <c r="G3808" s="1837">
        <v>41392</v>
      </c>
    </row>
    <row r="3809" spans="7:7">
      <c r="G3809" s="1837">
        <v>41393</v>
      </c>
    </row>
    <row r="3810" spans="7:7">
      <c r="G3810" s="1837">
        <v>41394</v>
      </c>
    </row>
    <row r="3811" spans="7:7">
      <c r="G3811" s="1837">
        <v>41395</v>
      </c>
    </row>
    <row r="3812" spans="7:7">
      <c r="G3812" s="1837">
        <v>41396</v>
      </c>
    </row>
    <row r="3813" spans="7:7">
      <c r="G3813" s="1837">
        <v>41397</v>
      </c>
    </row>
    <row r="3814" spans="7:7">
      <c r="G3814" s="1837">
        <v>41398</v>
      </c>
    </row>
    <row r="3815" spans="7:7">
      <c r="G3815" s="1837">
        <v>41399</v>
      </c>
    </row>
    <row r="3816" spans="7:7">
      <c r="G3816" s="1837">
        <v>41400</v>
      </c>
    </row>
    <row r="3817" spans="7:7">
      <c r="G3817" s="1837">
        <v>41401</v>
      </c>
    </row>
    <row r="3818" spans="7:7">
      <c r="G3818" s="1837">
        <v>41402</v>
      </c>
    </row>
    <row r="3819" spans="7:7">
      <c r="G3819" s="1837">
        <v>41403</v>
      </c>
    </row>
    <row r="3820" spans="7:7">
      <c r="G3820" s="1837">
        <v>41404</v>
      </c>
    </row>
    <row r="3821" spans="7:7">
      <c r="G3821" s="1837">
        <v>41405</v>
      </c>
    </row>
    <row r="3822" spans="7:7">
      <c r="G3822" s="1837">
        <v>41406</v>
      </c>
    </row>
    <row r="3823" spans="7:7">
      <c r="G3823" s="1837">
        <v>41407</v>
      </c>
    </row>
    <row r="3824" spans="7:7">
      <c r="G3824" s="1837">
        <v>41408</v>
      </c>
    </row>
    <row r="3825" spans="7:7">
      <c r="G3825" s="1837">
        <v>41409</v>
      </c>
    </row>
    <row r="3826" spans="7:7">
      <c r="G3826" s="1837">
        <v>41410</v>
      </c>
    </row>
    <row r="3827" spans="7:7">
      <c r="G3827" s="1837">
        <v>41411</v>
      </c>
    </row>
    <row r="3828" spans="7:7">
      <c r="G3828" s="1837">
        <v>41412</v>
      </c>
    </row>
    <row r="3829" spans="7:7">
      <c r="G3829" s="1837">
        <v>41413</v>
      </c>
    </row>
    <row r="3830" spans="7:7">
      <c r="G3830" s="1837">
        <v>41414</v>
      </c>
    </row>
    <row r="3831" spans="7:7">
      <c r="G3831" s="1837">
        <v>41415</v>
      </c>
    </row>
    <row r="3832" spans="7:7">
      <c r="G3832" s="1837">
        <v>41416</v>
      </c>
    </row>
    <row r="3833" spans="7:7">
      <c r="G3833" s="1837">
        <v>41417</v>
      </c>
    </row>
    <row r="3834" spans="7:7">
      <c r="G3834" s="1837">
        <v>41418</v>
      </c>
    </row>
    <row r="3835" spans="7:7">
      <c r="G3835" s="1837">
        <v>41419</v>
      </c>
    </row>
    <row r="3836" spans="7:7">
      <c r="G3836" s="1837">
        <v>41420</v>
      </c>
    </row>
    <row r="3837" spans="7:7">
      <c r="G3837" s="1837">
        <v>41421</v>
      </c>
    </row>
    <row r="3838" spans="7:7">
      <c r="G3838" s="1837">
        <v>41422</v>
      </c>
    </row>
    <row r="3839" spans="7:7">
      <c r="G3839" s="1837">
        <v>41423</v>
      </c>
    </row>
    <row r="3840" spans="7:7">
      <c r="G3840" s="1837">
        <v>41424</v>
      </c>
    </row>
    <row r="3841" spans="7:7">
      <c r="G3841" s="1837">
        <v>41425</v>
      </c>
    </row>
    <row r="3842" spans="7:7">
      <c r="G3842" s="1837">
        <v>41426</v>
      </c>
    </row>
    <row r="3843" spans="7:7">
      <c r="G3843" s="1837">
        <v>41427</v>
      </c>
    </row>
    <row r="3844" spans="7:7">
      <c r="G3844" s="1837">
        <v>41428</v>
      </c>
    </row>
    <row r="3845" spans="7:7">
      <c r="G3845" s="1837">
        <v>41429</v>
      </c>
    </row>
    <row r="3846" spans="7:7">
      <c r="G3846" s="1837">
        <v>41430</v>
      </c>
    </row>
    <row r="3847" spans="7:7">
      <c r="G3847" s="1837">
        <v>41431</v>
      </c>
    </row>
    <row r="3848" spans="7:7">
      <c r="G3848" s="1837">
        <v>41432</v>
      </c>
    </row>
    <row r="3849" spans="7:7">
      <c r="G3849" s="1837">
        <v>41433</v>
      </c>
    </row>
    <row r="3850" spans="7:7">
      <c r="G3850" s="1837">
        <v>41434</v>
      </c>
    </row>
    <row r="3851" spans="7:7">
      <c r="G3851" s="1837">
        <v>41435</v>
      </c>
    </row>
    <row r="3852" spans="7:7">
      <c r="G3852" s="1837">
        <v>41436</v>
      </c>
    </row>
    <row r="3853" spans="7:7">
      <c r="G3853" s="1837">
        <v>41437</v>
      </c>
    </row>
    <row r="3854" spans="7:7">
      <c r="G3854" s="1837">
        <v>41438</v>
      </c>
    </row>
    <row r="3855" spans="7:7">
      <c r="G3855" s="1837">
        <v>41439</v>
      </c>
    </row>
    <row r="3856" spans="7:7">
      <c r="G3856" s="1837">
        <v>41440</v>
      </c>
    </row>
    <row r="3857" spans="7:7">
      <c r="G3857" s="1837">
        <v>41441</v>
      </c>
    </row>
    <row r="3858" spans="7:7">
      <c r="G3858" s="1837">
        <v>41442</v>
      </c>
    </row>
    <row r="3859" spans="7:7">
      <c r="G3859" s="1837">
        <v>41443</v>
      </c>
    </row>
    <row r="3860" spans="7:7">
      <c r="G3860" s="1837">
        <v>41444</v>
      </c>
    </row>
    <row r="3861" spans="7:7">
      <c r="G3861" s="1837">
        <v>41445</v>
      </c>
    </row>
    <row r="3862" spans="7:7">
      <c r="G3862" s="1837">
        <v>41446</v>
      </c>
    </row>
    <row r="3863" spans="7:7">
      <c r="G3863" s="1837">
        <v>41447</v>
      </c>
    </row>
    <row r="3864" spans="7:7">
      <c r="G3864" s="1837">
        <v>41448</v>
      </c>
    </row>
    <row r="3865" spans="7:7">
      <c r="G3865" s="1837">
        <v>41449</v>
      </c>
    </row>
    <row r="3866" spans="7:7">
      <c r="G3866" s="1837">
        <v>41450</v>
      </c>
    </row>
    <row r="3867" spans="7:7">
      <c r="G3867" s="1837">
        <v>41451</v>
      </c>
    </row>
    <row r="3868" spans="7:7">
      <c r="G3868" s="1837">
        <v>41452</v>
      </c>
    </row>
    <row r="3869" spans="7:7">
      <c r="G3869" s="1837">
        <v>41453</v>
      </c>
    </row>
    <row r="3870" spans="7:7">
      <c r="G3870" s="1837">
        <v>41454</v>
      </c>
    </row>
    <row r="3871" spans="7:7">
      <c r="G3871" s="1837">
        <v>41455</v>
      </c>
    </row>
    <row r="3872" spans="7:7">
      <c r="G3872" s="1837">
        <v>41456</v>
      </c>
    </row>
    <row r="3873" spans="7:7">
      <c r="G3873" s="1837">
        <v>41457</v>
      </c>
    </row>
    <row r="3874" spans="7:7">
      <c r="G3874" s="1837">
        <v>41458</v>
      </c>
    </row>
    <row r="3875" spans="7:7">
      <c r="G3875" s="1837">
        <v>41459</v>
      </c>
    </row>
    <row r="3876" spans="7:7">
      <c r="G3876" s="1837">
        <v>41460</v>
      </c>
    </row>
    <row r="3877" spans="7:7">
      <c r="G3877" s="1837">
        <v>41461</v>
      </c>
    </row>
    <row r="3878" spans="7:7">
      <c r="G3878" s="1837">
        <v>41462</v>
      </c>
    </row>
    <row r="3879" spans="7:7">
      <c r="G3879" s="1837">
        <v>41463</v>
      </c>
    </row>
    <row r="3880" spans="7:7">
      <c r="G3880" s="1837">
        <v>41464</v>
      </c>
    </row>
    <row r="3881" spans="7:7">
      <c r="G3881" s="1837">
        <v>41465</v>
      </c>
    </row>
    <row r="3882" spans="7:7">
      <c r="G3882" s="1837">
        <v>41466</v>
      </c>
    </row>
    <row r="3883" spans="7:7">
      <c r="G3883" s="1837">
        <v>41467</v>
      </c>
    </row>
    <row r="3884" spans="7:7">
      <c r="G3884" s="1837">
        <v>41468</v>
      </c>
    </row>
    <row r="3885" spans="7:7">
      <c r="G3885" s="1837">
        <v>41469</v>
      </c>
    </row>
    <row r="3886" spans="7:7">
      <c r="G3886" s="1837">
        <v>41470</v>
      </c>
    </row>
    <row r="3887" spans="7:7">
      <c r="G3887" s="1837">
        <v>41471</v>
      </c>
    </row>
    <row r="3888" spans="7:7">
      <c r="G3888" s="1837">
        <v>41472</v>
      </c>
    </row>
    <row r="3889" spans="7:7">
      <c r="G3889" s="1837">
        <v>41473</v>
      </c>
    </row>
    <row r="3890" spans="7:7">
      <c r="G3890" s="1837">
        <v>41474</v>
      </c>
    </row>
    <row r="3891" spans="7:7">
      <c r="G3891" s="1837">
        <v>41475</v>
      </c>
    </row>
    <row r="3892" spans="7:7">
      <c r="G3892" s="1837">
        <v>41476</v>
      </c>
    </row>
    <row r="3893" spans="7:7">
      <c r="G3893" s="1837">
        <v>41477</v>
      </c>
    </row>
    <row r="3894" spans="7:7">
      <c r="G3894" s="1837">
        <v>41478</v>
      </c>
    </row>
    <row r="3895" spans="7:7">
      <c r="G3895" s="1837">
        <v>41479</v>
      </c>
    </row>
    <row r="3896" spans="7:7">
      <c r="G3896" s="1837">
        <v>41480</v>
      </c>
    </row>
    <row r="3897" spans="7:7">
      <c r="G3897" s="1837">
        <v>41481</v>
      </c>
    </row>
    <row r="3898" spans="7:7">
      <c r="G3898" s="1837">
        <v>41482</v>
      </c>
    </row>
    <row r="3899" spans="7:7">
      <c r="G3899" s="1837">
        <v>41483</v>
      </c>
    </row>
    <row r="3900" spans="7:7">
      <c r="G3900" s="1837">
        <v>41484</v>
      </c>
    </row>
    <row r="3901" spans="7:7">
      <c r="G3901" s="1837">
        <v>41485</v>
      </c>
    </row>
    <row r="3902" spans="7:7">
      <c r="G3902" s="1837">
        <v>41486</v>
      </c>
    </row>
    <row r="3903" spans="7:7">
      <c r="G3903" s="1837">
        <v>41487</v>
      </c>
    </row>
    <row r="3904" spans="7:7">
      <c r="G3904" s="1837">
        <v>41488</v>
      </c>
    </row>
    <row r="3905" spans="7:7">
      <c r="G3905" s="1837">
        <v>41489</v>
      </c>
    </row>
    <row r="3906" spans="7:7">
      <c r="G3906" s="1837">
        <v>41490</v>
      </c>
    </row>
    <row r="3907" spans="7:7">
      <c r="G3907" s="1837">
        <v>41491</v>
      </c>
    </row>
    <row r="3908" spans="7:7">
      <c r="G3908" s="1837">
        <v>41492</v>
      </c>
    </row>
    <row r="3909" spans="7:7">
      <c r="G3909" s="1837">
        <v>41493</v>
      </c>
    </row>
    <row r="3910" spans="7:7">
      <c r="G3910" s="1837">
        <v>41494</v>
      </c>
    </row>
    <row r="3911" spans="7:7">
      <c r="G3911" s="1837">
        <v>41495</v>
      </c>
    </row>
    <row r="3912" spans="7:7">
      <c r="G3912" s="1837">
        <v>41496</v>
      </c>
    </row>
    <row r="3913" spans="7:7">
      <c r="G3913" s="1837">
        <v>41497</v>
      </c>
    </row>
    <row r="3914" spans="7:7">
      <c r="G3914" s="1837">
        <v>41498</v>
      </c>
    </row>
    <row r="3915" spans="7:7">
      <c r="G3915" s="1837">
        <v>41499</v>
      </c>
    </row>
    <row r="3916" spans="7:7">
      <c r="G3916" s="1837">
        <v>41500</v>
      </c>
    </row>
    <row r="3917" spans="7:7">
      <c r="G3917" s="1837">
        <v>41501</v>
      </c>
    </row>
    <row r="3918" spans="7:7">
      <c r="G3918" s="1837">
        <v>41502</v>
      </c>
    </row>
    <row r="3919" spans="7:7">
      <c r="G3919" s="1837">
        <v>41503</v>
      </c>
    </row>
    <row r="3920" spans="7:7">
      <c r="G3920" s="1837">
        <v>41504</v>
      </c>
    </row>
    <row r="3921" spans="7:7">
      <c r="G3921" s="1837">
        <v>41505</v>
      </c>
    </row>
    <row r="3922" spans="7:7">
      <c r="G3922" s="1837">
        <v>41506</v>
      </c>
    </row>
    <row r="3923" spans="7:7">
      <c r="G3923" s="1837">
        <v>41507</v>
      </c>
    </row>
    <row r="3924" spans="7:7">
      <c r="G3924" s="1837">
        <v>41508</v>
      </c>
    </row>
    <row r="3925" spans="7:7">
      <c r="G3925" s="1837">
        <v>41509</v>
      </c>
    </row>
    <row r="3926" spans="7:7">
      <c r="G3926" s="1837">
        <v>41510</v>
      </c>
    </row>
    <row r="3927" spans="7:7">
      <c r="G3927" s="1837">
        <v>41511</v>
      </c>
    </row>
    <row r="3928" spans="7:7">
      <c r="G3928" s="1837">
        <v>41512</v>
      </c>
    </row>
    <row r="3929" spans="7:7">
      <c r="G3929" s="1837">
        <v>41513</v>
      </c>
    </row>
    <row r="3930" spans="7:7">
      <c r="G3930" s="1837">
        <v>41514</v>
      </c>
    </row>
    <row r="3931" spans="7:7">
      <c r="G3931" s="1837">
        <v>41515</v>
      </c>
    </row>
    <row r="3932" spans="7:7">
      <c r="G3932" s="1837">
        <v>41516</v>
      </c>
    </row>
    <row r="3933" spans="7:7">
      <c r="G3933" s="1837">
        <v>41517</v>
      </c>
    </row>
    <row r="3934" spans="7:7">
      <c r="G3934" s="1837">
        <v>41518</v>
      </c>
    </row>
    <row r="3935" spans="7:7">
      <c r="G3935" s="1837">
        <v>41519</v>
      </c>
    </row>
    <row r="3936" spans="7:7">
      <c r="G3936" s="1837">
        <v>41520</v>
      </c>
    </row>
    <row r="3937" spans="7:7">
      <c r="G3937" s="1837">
        <v>41521</v>
      </c>
    </row>
    <row r="3938" spans="7:7">
      <c r="G3938" s="1837">
        <v>41522</v>
      </c>
    </row>
    <row r="3939" spans="7:7">
      <c r="G3939" s="1837">
        <v>41523</v>
      </c>
    </row>
    <row r="3940" spans="7:7">
      <c r="G3940" s="1837">
        <v>41524</v>
      </c>
    </row>
    <row r="3941" spans="7:7">
      <c r="G3941" s="1837">
        <v>41525</v>
      </c>
    </row>
    <row r="3942" spans="7:7">
      <c r="G3942" s="1837">
        <v>41526</v>
      </c>
    </row>
    <row r="3943" spans="7:7">
      <c r="G3943" s="1837">
        <v>41527</v>
      </c>
    </row>
    <row r="3944" spans="7:7">
      <c r="G3944" s="1837">
        <v>41528</v>
      </c>
    </row>
    <row r="3945" spans="7:7">
      <c r="G3945" s="1837">
        <v>41529</v>
      </c>
    </row>
    <row r="3946" spans="7:7">
      <c r="G3946" s="1837">
        <v>41530</v>
      </c>
    </row>
    <row r="3947" spans="7:7">
      <c r="G3947" s="1837">
        <v>41531</v>
      </c>
    </row>
    <row r="3948" spans="7:7">
      <c r="G3948" s="1837">
        <v>41532</v>
      </c>
    </row>
    <row r="3949" spans="7:7">
      <c r="G3949" s="1837">
        <v>41533</v>
      </c>
    </row>
    <row r="3950" spans="7:7">
      <c r="G3950" s="1837">
        <v>41534</v>
      </c>
    </row>
    <row r="3951" spans="7:7">
      <c r="G3951" s="1837">
        <v>41535</v>
      </c>
    </row>
    <row r="3952" spans="7:7">
      <c r="G3952" s="1837">
        <v>41536</v>
      </c>
    </row>
    <row r="3953" spans="7:7">
      <c r="G3953" s="1837">
        <v>41537</v>
      </c>
    </row>
    <row r="3954" spans="7:7">
      <c r="G3954" s="1837">
        <v>41538</v>
      </c>
    </row>
    <row r="3955" spans="7:7">
      <c r="G3955" s="1837">
        <v>41539</v>
      </c>
    </row>
    <row r="3956" spans="7:7">
      <c r="G3956" s="1837">
        <v>41540</v>
      </c>
    </row>
    <row r="3957" spans="7:7">
      <c r="G3957" s="1837">
        <v>41541</v>
      </c>
    </row>
    <row r="3958" spans="7:7">
      <c r="G3958" s="1837">
        <v>41542</v>
      </c>
    </row>
    <row r="3959" spans="7:7">
      <c r="G3959" s="1837">
        <v>41543</v>
      </c>
    </row>
    <row r="3960" spans="7:7">
      <c r="G3960" s="1837">
        <v>41544</v>
      </c>
    </row>
    <row r="3961" spans="7:7">
      <c r="G3961" s="1837">
        <v>41545</v>
      </c>
    </row>
    <row r="3962" spans="7:7">
      <c r="G3962" s="1837">
        <v>41546</v>
      </c>
    </row>
    <row r="3963" spans="7:7">
      <c r="G3963" s="1837">
        <v>41547</v>
      </c>
    </row>
    <row r="3964" spans="7:7">
      <c r="G3964" s="1837">
        <v>41548</v>
      </c>
    </row>
    <row r="3965" spans="7:7">
      <c r="G3965" s="1837">
        <v>41549</v>
      </c>
    </row>
    <row r="3966" spans="7:7">
      <c r="G3966" s="1837">
        <v>41550</v>
      </c>
    </row>
    <row r="3967" spans="7:7">
      <c r="G3967" s="1837">
        <v>41551</v>
      </c>
    </row>
    <row r="3968" spans="7:7">
      <c r="G3968" s="1837">
        <v>41552</v>
      </c>
    </row>
    <row r="3969" spans="7:7">
      <c r="G3969" s="1837">
        <v>41553</v>
      </c>
    </row>
    <row r="3970" spans="7:7">
      <c r="G3970" s="1837">
        <v>41554</v>
      </c>
    </row>
    <row r="3971" spans="7:7">
      <c r="G3971" s="1837">
        <v>41555</v>
      </c>
    </row>
    <row r="3972" spans="7:7">
      <c r="G3972" s="1837">
        <v>41556</v>
      </c>
    </row>
    <row r="3973" spans="7:7">
      <c r="G3973" s="1837">
        <v>41557</v>
      </c>
    </row>
    <row r="3974" spans="7:7">
      <c r="G3974" s="1837">
        <v>41558</v>
      </c>
    </row>
    <row r="3975" spans="7:7">
      <c r="G3975" s="1837">
        <v>41559</v>
      </c>
    </row>
    <row r="3976" spans="7:7">
      <c r="G3976" s="1837">
        <v>41560</v>
      </c>
    </row>
    <row r="3977" spans="7:7">
      <c r="G3977" s="1837">
        <v>41561</v>
      </c>
    </row>
    <row r="3978" spans="7:7">
      <c r="G3978" s="1837">
        <v>41562</v>
      </c>
    </row>
    <row r="3979" spans="7:7">
      <c r="G3979" s="1837">
        <v>41563</v>
      </c>
    </row>
    <row r="3980" spans="7:7">
      <c r="G3980" s="1837">
        <v>41564</v>
      </c>
    </row>
    <row r="3981" spans="7:7">
      <c r="G3981" s="1837">
        <v>41565</v>
      </c>
    </row>
    <row r="3982" spans="7:7">
      <c r="G3982" s="1837">
        <v>41566</v>
      </c>
    </row>
    <row r="3983" spans="7:7">
      <c r="G3983" s="1837">
        <v>41567</v>
      </c>
    </row>
    <row r="3984" spans="7:7">
      <c r="G3984" s="1837">
        <v>41568</v>
      </c>
    </row>
    <row r="3985" spans="7:7">
      <c r="G3985" s="1837">
        <v>41569</v>
      </c>
    </row>
    <row r="3986" spans="7:7">
      <c r="G3986" s="1837">
        <v>41570</v>
      </c>
    </row>
    <row r="3987" spans="7:7">
      <c r="G3987" s="1837">
        <v>41571</v>
      </c>
    </row>
    <row r="3988" spans="7:7">
      <c r="G3988" s="1837">
        <v>41572</v>
      </c>
    </row>
    <row r="3989" spans="7:7">
      <c r="G3989" s="1837">
        <v>41573</v>
      </c>
    </row>
    <row r="3990" spans="7:7">
      <c r="G3990" s="1837">
        <v>41574</v>
      </c>
    </row>
    <row r="3991" spans="7:7">
      <c r="G3991" s="1837">
        <v>41575</v>
      </c>
    </row>
    <row r="3992" spans="7:7">
      <c r="G3992" s="1837">
        <v>41576</v>
      </c>
    </row>
    <row r="3993" spans="7:7">
      <c r="G3993" s="1837">
        <v>41577</v>
      </c>
    </row>
    <row r="3994" spans="7:7">
      <c r="G3994" s="1837">
        <v>41578</v>
      </c>
    </row>
    <row r="3995" spans="7:7">
      <c r="G3995" s="1837">
        <v>41579</v>
      </c>
    </row>
    <row r="3996" spans="7:7">
      <c r="G3996" s="1837">
        <v>41580</v>
      </c>
    </row>
    <row r="3997" spans="7:7">
      <c r="G3997" s="1837">
        <v>41581</v>
      </c>
    </row>
    <row r="3998" spans="7:7">
      <c r="G3998" s="1837">
        <v>41582</v>
      </c>
    </row>
    <row r="3999" spans="7:7">
      <c r="G3999" s="1837">
        <v>41583</v>
      </c>
    </row>
    <row r="4000" spans="7:7">
      <c r="G4000" s="1837">
        <v>41584</v>
      </c>
    </row>
    <row r="4001" spans="7:7">
      <c r="G4001" s="1837">
        <v>41585</v>
      </c>
    </row>
    <row r="4002" spans="7:7">
      <c r="G4002" s="1837">
        <v>41586</v>
      </c>
    </row>
    <row r="4003" spans="7:7">
      <c r="G4003" s="1837">
        <v>41587</v>
      </c>
    </row>
    <row r="4004" spans="7:7">
      <c r="G4004" s="1837">
        <v>41588</v>
      </c>
    </row>
    <row r="4005" spans="7:7">
      <c r="G4005" s="1837">
        <v>41589</v>
      </c>
    </row>
    <row r="4006" spans="7:7">
      <c r="G4006" s="1837">
        <v>41590</v>
      </c>
    </row>
    <row r="4007" spans="7:7">
      <c r="G4007" s="1837">
        <v>41591</v>
      </c>
    </row>
    <row r="4008" spans="7:7">
      <c r="G4008" s="1837">
        <v>41592</v>
      </c>
    </row>
    <row r="4009" spans="7:7">
      <c r="G4009" s="1837">
        <v>41593</v>
      </c>
    </row>
  </sheetData>
  <protectedRanges>
    <protectedRange sqref="D78:K81" name="Range5_1"/>
    <protectedRange sqref="D143 D134:D137 D146:D150" name="Range5_2"/>
    <protectedRange sqref="D144:D145" name="Range5_1_1"/>
    <protectedRange sqref="D138:D141" name="Range5_3"/>
    <protectedRange sqref="D142" name="Range5_1_2"/>
  </protectedRanges>
  <mergeCells count="4">
    <mergeCell ref="F2:N2"/>
    <mergeCell ref="D94:G95"/>
    <mergeCell ref="E112:H112"/>
    <mergeCell ref="E130:H130"/>
  </mergeCells>
  <phoneticPr fontId="0" type="noConversion"/>
  <dataValidations count="3">
    <dataValidation type="list" allowBlank="1" showInputMessage="1" showErrorMessage="1" sqref="F150 J12 G12">
      <formula1>$G$402:$G$4009</formula1>
    </dataValidation>
    <dataValidation type="list" allowBlank="1" showInputMessage="1" showErrorMessage="1" sqref="D20:D22">
      <formula1>$D$228:$D$284</formula1>
    </dataValidation>
    <dataValidation type="list" allowBlank="1" showInputMessage="1" showErrorMessage="1" sqref="F2:N2">
      <formula1>$AH$17:$AH$23</formula1>
    </dataValidation>
  </dataValidations>
  <printOptions horizontalCentered="1"/>
  <pageMargins left="0" right="0" top="0.25" bottom="0" header="0.5" footer="0.5"/>
  <pageSetup scale="69" fitToHeight="2" orientation="portrait" r:id="rId1"/>
  <headerFooter alignWithMargins="0"/>
  <rowBreaks count="1" manualBreakCount="1">
    <brk id="69" min="1" max="13"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2:O45"/>
  <sheetViews>
    <sheetView topLeftCell="A13" zoomScaleNormal="100" workbookViewId="0">
      <selection activeCell="H30" sqref="H30"/>
    </sheetView>
  </sheetViews>
  <sheetFormatPr defaultColWidth="9.140625" defaultRowHeight="12.75"/>
  <cols>
    <col min="1" max="1" width="9.140625" customWidth="1"/>
    <col min="2" max="2" width="16.42578125" customWidth="1"/>
    <col min="3" max="3" width="19.85546875" customWidth="1"/>
    <col min="4" max="4" width="20.28515625" customWidth="1"/>
    <col min="5" max="5" width="5.7109375" customWidth="1"/>
    <col min="6" max="6" width="9.140625" customWidth="1"/>
    <col min="7" max="7" width="17.42578125" customWidth="1"/>
  </cols>
  <sheetData>
    <row r="2" spans="1:15" ht="30" customHeight="1" thickBot="1">
      <c r="C2" s="2424" t="s">
        <v>259</v>
      </c>
      <c r="D2" s="2425"/>
      <c r="E2" s="2425"/>
      <c r="F2" s="2425"/>
      <c r="G2" s="2425"/>
      <c r="H2" s="2425"/>
      <c r="I2" s="2425"/>
      <c r="J2" s="2425"/>
      <c r="K2" s="2425"/>
    </row>
    <row r="3" spans="1:15" ht="20.25" customHeight="1" thickBot="1">
      <c r="C3" s="2430" t="s">
        <v>4184</v>
      </c>
      <c r="D3" s="2430"/>
      <c r="E3" s="2430"/>
      <c r="F3" s="2430"/>
      <c r="G3" s="2430"/>
      <c r="H3" s="2430"/>
      <c r="I3" s="2430"/>
      <c r="J3" s="2431"/>
      <c r="K3" s="2431"/>
      <c r="L3" s="2431"/>
      <c r="M3" s="2431"/>
      <c r="N3" s="2431"/>
      <c r="O3" s="2431"/>
    </row>
    <row r="4" spans="1:15" ht="60.75" customHeight="1" thickTop="1" thickBot="1">
      <c r="C4" s="2432" t="s">
        <v>262</v>
      </c>
      <c r="D4" s="2433"/>
      <c r="E4" s="2433"/>
      <c r="F4" s="2433"/>
      <c r="G4" s="2433"/>
      <c r="H4" s="2433"/>
      <c r="I4" s="2433"/>
      <c r="J4" s="2433"/>
      <c r="K4" s="2433"/>
    </row>
    <row r="5" spans="1:15" ht="7.5" customHeight="1" thickTop="1">
      <c r="C5" s="1941"/>
      <c r="D5" s="1942"/>
      <c r="E5" s="1942"/>
      <c r="F5" s="1942"/>
      <c r="G5" s="1942"/>
      <c r="H5" s="1942"/>
      <c r="I5" s="1942"/>
      <c r="J5" s="1942"/>
      <c r="K5" s="1942"/>
    </row>
    <row r="6" spans="1:15" ht="14.25" customHeight="1">
      <c r="C6" s="2429" t="s">
        <v>260</v>
      </c>
      <c r="D6" s="2429"/>
      <c r="E6" s="2429"/>
      <c r="F6" s="2429"/>
      <c r="G6" s="2429"/>
      <c r="H6" s="2429"/>
      <c r="I6" s="2429"/>
      <c r="J6" s="2429"/>
      <c r="K6" s="2429"/>
    </row>
    <row r="7" spans="1:15" ht="6" customHeight="1">
      <c r="C7" s="1941"/>
      <c r="D7" s="1942"/>
      <c r="E7" s="1942"/>
      <c r="F7" s="1942"/>
      <c r="G7" s="1942"/>
      <c r="H7" s="1942"/>
      <c r="I7" s="1942"/>
      <c r="J7" s="1942"/>
      <c r="K7" s="1942"/>
    </row>
    <row r="8" spans="1:15" ht="13.5" thickBot="1"/>
    <row r="9" spans="1:15" ht="16.5" thickBot="1">
      <c r="A9" s="1943" t="str">
        <f>'Budget Checklist'!D4</f>
        <v>CONFERENCE TITLE</v>
      </c>
      <c r="C9" s="1784" t="str">
        <f>+'Budget Checklist'!F4</f>
        <v>IEEE - International Conference on Plasma Science 2008</v>
      </c>
      <c r="D9" s="179"/>
      <c r="E9" s="179"/>
      <c r="F9" s="179"/>
      <c r="G9" s="179"/>
      <c r="H9" s="179"/>
      <c r="I9" s="179"/>
      <c r="J9" s="179"/>
      <c r="K9" s="1780"/>
    </row>
    <row r="10" spans="1:15" ht="4.5" customHeight="1" thickBot="1">
      <c r="C10" s="1797"/>
      <c r="D10" s="82"/>
      <c r="E10" s="82"/>
      <c r="F10" s="82"/>
      <c r="G10" s="82"/>
      <c r="H10" s="82"/>
      <c r="I10" s="82"/>
      <c r="J10" s="82"/>
      <c r="K10" s="82"/>
    </row>
    <row r="11" spans="1:15" ht="13.5" thickBot="1">
      <c r="A11" t="str">
        <f>'Budget Checklist'!D6</f>
        <v>CONFERENCE ACRONYM</v>
      </c>
      <c r="C11" s="1895" t="str">
        <f>+'Budget Checklist'!F6</f>
        <v>ICOPS 2008</v>
      </c>
      <c r="D11" s="1789"/>
      <c r="E11" s="10"/>
      <c r="F11" s="10"/>
      <c r="G11" s="10"/>
      <c r="H11" s="10"/>
      <c r="I11" s="10"/>
      <c r="J11" s="10"/>
      <c r="K11" s="10"/>
    </row>
    <row r="12" spans="1:15" ht="4.5" customHeight="1" thickBot="1">
      <c r="C12" s="1798"/>
      <c r="D12" s="1789"/>
      <c r="E12" s="1789"/>
      <c r="F12" s="59"/>
      <c r="G12" s="59"/>
      <c r="H12" s="59"/>
      <c r="I12" s="59"/>
      <c r="J12" s="59"/>
      <c r="K12" s="59"/>
    </row>
    <row r="13" spans="1:15" ht="13.5" thickBot="1">
      <c r="A13" t="str">
        <f>'Budget Checklist'!D8</f>
        <v>CONFERENCE NUMBER</v>
      </c>
      <c r="C13" s="1894">
        <f>+'Budget Checklist'!F8</f>
        <v>11352</v>
      </c>
      <c r="D13" s="1783"/>
    </row>
    <row r="14" spans="1:15" ht="3.75" customHeight="1" thickBot="1">
      <c r="C14" s="1799"/>
      <c r="D14" s="1795"/>
      <c r="E14" s="59"/>
      <c r="F14" s="59"/>
      <c r="G14" s="59"/>
      <c r="H14" s="59"/>
      <c r="I14" s="59"/>
      <c r="J14" s="59"/>
      <c r="K14" s="59"/>
    </row>
    <row r="15" spans="1:15" ht="13.5" thickBot="1">
      <c r="A15" t="str">
        <f>'Budget Checklist'!D10</f>
        <v>PROJECT CODE</v>
      </c>
      <c r="C15" s="1896" t="str">
        <f>+'Budget Checklist'!F10</f>
        <v>35th ICOPS</v>
      </c>
    </row>
    <row r="16" spans="1:15" ht="3.75" customHeight="1" thickBot="1">
      <c r="C16" s="1789"/>
      <c r="D16" s="59"/>
      <c r="E16" s="59"/>
      <c r="F16" s="59"/>
      <c r="G16" s="59"/>
      <c r="H16" s="59"/>
      <c r="I16" s="59"/>
      <c r="J16" s="59"/>
      <c r="K16" s="59"/>
    </row>
    <row r="17" spans="1:11" ht="13.5" thickBot="1">
      <c r="A17" t="str">
        <f>'Budget Checklist'!D12</f>
        <v>CONFERENCE DATES</v>
      </c>
      <c r="C17" t="s">
        <v>2393</v>
      </c>
      <c r="D17" s="1940">
        <f>+'Budget Checklist'!G12</f>
        <v>39614</v>
      </c>
      <c r="E17" s="1786"/>
      <c r="F17" t="s">
        <v>340</v>
      </c>
      <c r="G17" s="1940">
        <f>+'Budget Checklist'!J12</f>
        <v>39618</v>
      </c>
      <c r="H17" s="10"/>
      <c r="I17" s="1787"/>
      <c r="J17" s="1787"/>
    </row>
    <row r="18" spans="1:11" ht="4.5" customHeight="1" thickBot="1">
      <c r="C18" s="59"/>
      <c r="D18" s="1800"/>
      <c r="E18" s="1801"/>
      <c r="F18" s="59"/>
      <c r="G18" s="1802"/>
      <c r="H18" s="82"/>
      <c r="I18" s="1803"/>
      <c r="J18" s="1803"/>
      <c r="K18" s="59"/>
    </row>
    <row r="19" spans="1:11" ht="16.5" thickBot="1">
      <c r="A19" t="str">
        <f>'Budget Checklist'!D14</f>
        <v>CONFERENCE LOCATION</v>
      </c>
      <c r="C19" s="1784" t="str">
        <f>+'Budget Checklist'!F14</f>
        <v>Congress Center Karlsruhe, Germany</v>
      </c>
      <c r="D19" s="179"/>
      <c r="E19" s="179"/>
      <c r="F19" s="179"/>
      <c r="G19" s="179"/>
      <c r="H19" s="179"/>
      <c r="I19" s="179"/>
      <c r="J19" s="179"/>
      <c r="K19" s="1780"/>
    </row>
    <row r="20" spans="1:11" s="59" customFormat="1" ht="15.75">
      <c r="C20" s="967"/>
      <c r="D20" s="82"/>
      <c r="E20" s="82"/>
      <c r="F20" s="82"/>
      <c r="G20" s="82"/>
      <c r="H20" s="82"/>
      <c r="I20" s="82"/>
      <c r="J20" s="82"/>
      <c r="K20" s="82"/>
    </row>
    <row r="21" spans="1:11" s="59" customFormat="1" ht="16.5" thickBot="1">
      <c r="C21" s="967"/>
      <c r="D21" s="82"/>
      <c r="E21" s="82"/>
      <c r="F21" s="82"/>
      <c r="G21" s="82"/>
      <c r="H21" s="82"/>
      <c r="I21" s="82"/>
      <c r="J21" s="82"/>
      <c r="K21" s="82"/>
    </row>
    <row r="22" spans="1:11" ht="45.75" customHeight="1" thickBot="1">
      <c r="C22" s="2426" t="s">
        <v>204</v>
      </c>
      <c r="D22" s="2427"/>
      <c r="E22" s="2427"/>
      <c r="F22" s="2427"/>
      <c r="G22" s="2427"/>
      <c r="H22" s="2427"/>
      <c r="I22" s="2427"/>
      <c r="J22" s="2427"/>
      <c r="K22" s="2428"/>
    </row>
    <row r="23" spans="1:11">
      <c r="H23" s="492"/>
    </row>
    <row r="24" spans="1:11">
      <c r="C24" s="2421" t="s">
        <v>351</v>
      </c>
      <c r="D24" s="2421"/>
      <c r="E24" s="2421"/>
      <c r="F24" s="2421"/>
      <c r="G24" s="2421"/>
      <c r="H24" s="2421"/>
    </row>
    <row r="25" spans="1:11" ht="13.5" thickBot="1">
      <c r="C25" s="2422"/>
      <c r="D25" s="2422"/>
      <c r="E25" s="2422"/>
      <c r="F25" s="2422"/>
      <c r="G25" s="2422"/>
      <c r="H25" s="2422"/>
    </row>
    <row r="26" spans="1:11">
      <c r="C26" t="s">
        <v>4177</v>
      </c>
      <c r="G26" t="s">
        <v>489</v>
      </c>
      <c r="H26" s="492"/>
    </row>
    <row r="27" spans="1:11">
      <c r="H27" s="492"/>
    </row>
    <row r="28" spans="1:11">
      <c r="C28" s="2421" t="s">
        <v>352</v>
      </c>
      <c r="D28" s="2421"/>
      <c r="E28" s="2421"/>
      <c r="F28" s="2421"/>
      <c r="G28" s="2421"/>
      <c r="H28" s="2421"/>
    </row>
    <row r="29" spans="1:11" ht="13.5" thickBot="1">
      <c r="C29" s="2422"/>
      <c r="D29" s="2422"/>
      <c r="E29" s="2422"/>
      <c r="F29" s="2422"/>
      <c r="G29" s="2422"/>
      <c r="H29" s="2422"/>
    </row>
    <row r="30" spans="1:11">
      <c r="C30" t="s">
        <v>4179</v>
      </c>
      <c r="G30" t="s">
        <v>490</v>
      </c>
      <c r="H30" s="492"/>
    </row>
    <row r="31" spans="1:11">
      <c r="H31" s="492"/>
    </row>
    <row r="32" spans="1:11">
      <c r="H32" s="492"/>
    </row>
    <row r="33" spans="3:8">
      <c r="H33" s="492"/>
    </row>
    <row r="34" spans="3:8">
      <c r="C34" s="2423" t="s">
        <v>4180</v>
      </c>
      <c r="D34" s="2423"/>
      <c r="E34" s="2423"/>
      <c r="F34" s="2423"/>
      <c r="G34" s="2423"/>
      <c r="H34" s="2423"/>
    </row>
    <row r="35" spans="3:8">
      <c r="H35" s="492"/>
    </row>
    <row r="36" spans="3:8">
      <c r="H36" s="492"/>
    </row>
    <row r="41" spans="3:8">
      <c r="C41" s="1939"/>
    </row>
    <row r="42" spans="3:8">
      <c r="C42" s="1938"/>
    </row>
    <row r="43" spans="3:8">
      <c r="C43" s="1939"/>
    </row>
    <row r="44" spans="3:8">
      <c r="C44" s="1938"/>
    </row>
    <row r="45" spans="3:8">
      <c r="C45" s="1939"/>
    </row>
  </sheetData>
  <protectedRanges>
    <protectedRange sqref="H3" name="Range1_1"/>
  </protectedRanges>
  <mergeCells count="8">
    <mergeCell ref="C28:H29"/>
    <mergeCell ref="C34:H34"/>
    <mergeCell ref="C2:K2"/>
    <mergeCell ref="C22:K22"/>
    <mergeCell ref="C6:K6"/>
    <mergeCell ref="C24:H25"/>
    <mergeCell ref="C3:O3"/>
    <mergeCell ref="C4:K4"/>
  </mergeCells>
  <phoneticPr fontId="0" type="noConversion"/>
  <printOptions horizontalCentered="1"/>
  <pageMargins left="0" right="0" top="1" bottom="1" header="0.5" footer="0.5"/>
  <pageSetup scale="84"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1">
    <pageSetUpPr fitToPage="1"/>
  </sheetPr>
  <dimension ref="A1:U70"/>
  <sheetViews>
    <sheetView topLeftCell="A55" zoomScale="75" zoomScaleNormal="75" workbookViewId="0">
      <selection activeCell="B65" sqref="B65:M70"/>
    </sheetView>
  </sheetViews>
  <sheetFormatPr defaultColWidth="9.140625" defaultRowHeight="12.75"/>
  <cols>
    <col min="1" max="1" width="3.85546875" customWidth="1"/>
    <col min="2" max="2" width="5.7109375" customWidth="1"/>
    <col min="3" max="3" width="9.140625" customWidth="1"/>
    <col min="4" max="4" width="5.85546875" customWidth="1"/>
    <col min="5" max="5" width="9.140625" customWidth="1"/>
    <col min="6" max="6" width="12.28515625" customWidth="1"/>
    <col min="7" max="7" width="12.7109375" customWidth="1"/>
    <col min="8" max="9" width="9.140625" customWidth="1"/>
    <col min="10" max="10" width="1.140625" customWidth="1"/>
    <col min="11" max="11" width="12.7109375" customWidth="1"/>
    <col min="12" max="13" width="9.140625" customWidth="1"/>
    <col min="14" max="14" width="5.28515625" customWidth="1"/>
    <col min="15" max="15" width="10.140625" customWidth="1"/>
    <col min="16" max="16" width="9.140625" customWidth="1"/>
    <col min="17" max="17" width="6.42578125" customWidth="1"/>
  </cols>
  <sheetData>
    <row r="1" spans="1:21">
      <c r="U1" s="10"/>
    </row>
    <row r="3" spans="1:21" ht="27" thickBot="1">
      <c r="A3" s="2460" t="s">
        <v>788</v>
      </c>
      <c r="B3" s="2461"/>
      <c r="C3" s="2461"/>
      <c r="D3" s="2461"/>
      <c r="E3" s="2461"/>
      <c r="F3" s="2461"/>
      <c r="G3" s="2461"/>
      <c r="H3" s="2461"/>
      <c r="I3" s="2461"/>
      <c r="J3" s="2461"/>
      <c r="K3" s="2461"/>
      <c r="L3" s="2461"/>
      <c r="M3" s="2461"/>
      <c r="N3" s="2462"/>
      <c r="O3" s="10"/>
    </row>
    <row r="4" spans="1:21" ht="18" customHeight="1" thickBot="1">
      <c r="A4" s="2463" t="s">
        <v>4182</v>
      </c>
      <c r="B4" s="2385"/>
      <c r="C4" s="2385"/>
      <c r="D4" s="2385"/>
      <c r="E4" s="2385"/>
      <c r="F4" s="2386"/>
      <c r="G4" s="2466" t="str">
        <f>+'Financial Summary'!B4</f>
        <v>IEEE - International Conference on Plasma Science 2008</v>
      </c>
      <c r="H4" s="2385"/>
      <c r="I4" s="2385"/>
      <c r="J4" s="2385"/>
      <c r="K4" s="2385"/>
      <c r="L4" s="2385"/>
      <c r="M4" s="2385"/>
      <c r="N4" s="2385"/>
      <c r="O4" s="2386"/>
    </row>
    <row r="5" spans="1:21" ht="18" customHeight="1" thickBot="1">
      <c r="A5" s="2464" t="s">
        <v>317</v>
      </c>
      <c r="B5" s="2465"/>
      <c r="C5" s="2465"/>
      <c r="D5" s="2465"/>
      <c r="E5" s="2465"/>
      <c r="F5" s="2465"/>
      <c r="G5" s="2467">
        <f>+'Financial Summary'!B5</f>
        <v>11352</v>
      </c>
      <c r="H5" s="2468"/>
      <c r="I5" s="505"/>
      <c r="J5" s="505"/>
      <c r="K5" s="1249" t="s">
        <v>2391</v>
      </c>
      <c r="L5" s="505"/>
      <c r="M5" s="2469" t="str">
        <f>'Financial Summary'!H5</f>
        <v>ICOPS 2008</v>
      </c>
      <c r="N5" s="2470"/>
      <c r="O5" s="2471"/>
    </row>
    <row r="6" spans="1:21" ht="18" customHeight="1" thickBot="1">
      <c r="A6" s="2464" t="s">
        <v>53</v>
      </c>
      <c r="B6" s="2465"/>
      <c r="C6" s="2465"/>
      <c r="D6" s="2465"/>
      <c r="E6" s="2465"/>
      <c r="F6" s="2465"/>
      <c r="G6" s="2472" t="str">
        <f>'Financial Summary'!G6</f>
        <v>Congress Center Karlsruhe, Germany</v>
      </c>
      <c r="H6" s="2382"/>
      <c r="I6" s="2382"/>
      <c r="J6" s="2382"/>
      <c r="K6" s="2382"/>
      <c r="L6" s="2382"/>
      <c r="M6" s="2382"/>
      <c r="N6" s="2382"/>
      <c r="O6" s="2383"/>
    </row>
    <row r="7" spans="1:21" ht="18" customHeight="1" thickBot="1">
      <c r="A7" s="2464" t="s">
        <v>3462</v>
      </c>
      <c r="B7" s="2465"/>
      <c r="C7" s="2465"/>
      <c r="D7" s="2465"/>
      <c r="E7" s="2465"/>
      <c r="F7" s="2465"/>
      <c r="G7" s="1868">
        <f>'Financial Summary'!B6</f>
        <v>39614</v>
      </c>
      <c r="H7" s="1815"/>
      <c r="I7" s="1815" t="s">
        <v>3463</v>
      </c>
      <c r="J7" s="1815"/>
      <c r="K7" s="1868" t="str">
        <f>'Financial Summary'!E6</f>
        <v>06.19.08</v>
      </c>
      <c r="L7" s="1815"/>
      <c r="M7" s="1815"/>
      <c r="N7" s="1815"/>
      <c r="O7" s="1815"/>
    </row>
    <row r="8" spans="1:21" ht="22.5" customHeight="1" thickBot="1">
      <c r="A8" s="2473" t="s">
        <v>4184</v>
      </c>
      <c r="B8" s="2473"/>
      <c r="C8" s="2473"/>
      <c r="D8" s="2473"/>
      <c r="E8" s="2473"/>
      <c r="F8" s="2473"/>
      <c r="G8" s="2473"/>
      <c r="H8" s="2474"/>
      <c r="I8" s="2474"/>
      <c r="J8" s="2474"/>
      <c r="K8" s="2474"/>
      <c r="L8" s="2474"/>
      <c r="M8" s="2474"/>
      <c r="N8" s="511"/>
      <c r="O8" s="511"/>
    </row>
    <row r="9" spans="1:21" ht="54" customHeight="1" thickTop="1" thickBot="1">
      <c r="A9" s="2475" t="s">
        <v>1147</v>
      </c>
      <c r="B9" s="2476"/>
      <c r="C9" s="2476"/>
      <c r="D9" s="2476"/>
      <c r="E9" s="2476"/>
      <c r="F9" s="2476"/>
      <c r="G9" s="2476"/>
      <c r="H9" s="2477"/>
      <c r="I9" s="2477"/>
      <c r="J9" s="2477"/>
      <c r="K9" s="2477"/>
      <c r="L9" s="2477"/>
      <c r="M9" s="2477"/>
      <c r="N9" s="1033"/>
      <c r="O9" s="1033"/>
      <c r="P9" s="1034"/>
    </row>
    <row r="10" spans="1:21" ht="13.5" thickTop="1"/>
    <row r="11" spans="1:21" s="90" customFormat="1" ht="13.5" thickBot="1"/>
    <row r="12" spans="1:21">
      <c r="J12" s="275"/>
    </row>
    <row r="13" spans="1:21" ht="3" customHeight="1"/>
    <row r="14" spans="1:21" ht="7.5" customHeight="1" thickBot="1"/>
    <row r="15" spans="1:21" ht="18.75" thickBot="1">
      <c r="B15" s="1031"/>
      <c r="D15" s="499" t="s">
        <v>364</v>
      </c>
      <c r="E15" s="1025"/>
      <c r="F15" s="1025"/>
    </row>
    <row r="17" spans="2:17" ht="18.75" thickBot="1">
      <c r="D17" s="816" t="s">
        <v>3472</v>
      </c>
      <c r="E17" s="814"/>
      <c r="F17" s="814"/>
      <c r="G17" s="814"/>
      <c r="H17" s="2447" t="s">
        <v>379</v>
      </c>
      <c r="I17" s="2447"/>
      <c r="J17" s="2447"/>
      <c r="K17" s="2447"/>
      <c r="L17" s="1035" t="s">
        <v>375</v>
      </c>
      <c r="M17" s="814"/>
      <c r="N17" s="814"/>
      <c r="Q17" s="1032"/>
    </row>
    <row r="18" spans="2:17" ht="19.5" thickTop="1" thickBot="1">
      <c r="D18" s="816" t="s">
        <v>377</v>
      </c>
      <c r="E18" s="814"/>
      <c r="F18" s="814"/>
      <c r="G18" s="814"/>
      <c r="H18" s="2447" t="s">
        <v>379</v>
      </c>
      <c r="I18" s="2447"/>
      <c r="J18" s="2447"/>
      <c r="K18" s="2447"/>
    </row>
    <row r="19" spans="2:17" ht="14.25" thickTop="1" thickBot="1">
      <c r="O19" s="2352"/>
    </row>
    <row r="20" spans="2:17" ht="18" thickBot="1">
      <c r="B20" s="1031" t="s">
        <v>359</v>
      </c>
      <c r="D20" s="499" t="s">
        <v>362</v>
      </c>
    </row>
    <row r="22" spans="2:17" ht="6" customHeight="1"/>
    <row r="23" spans="2:17" ht="13.5" thickBot="1"/>
    <row r="24" spans="2:17" ht="18.75" thickBot="1">
      <c r="B24" s="1031" t="s">
        <v>359</v>
      </c>
      <c r="D24" s="499" t="s">
        <v>360</v>
      </c>
      <c r="H24" s="2446">
        <v>12249.73</v>
      </c>
      <c r="I24" s="2446"/>
      <c r="J24" s="2446"/>
      <c r="K24" s="2446"/>
      <c r="L24" s="1035" t="s">
        <v>376</v>
      </c>
    </row>
    <row r="26" spans="2:17" ht="13.5" thickBot="1"/>
    <row r="27" spans="2:17" ht="18.75" thickBot="1">
      <c r="B27" s="1030"/>
      <c r="D27" s="940" t="s">
        <v>363</v>
      </c>
    </row>
    <row r="28" spans="2:17" ht="18">
      <c r="B28" s="1026"/>
      <c r="D28" s="940"/>
      <c r="E28" s="500" t="s">
        <v>313</v>
      </c>
      <c r="G28" s="2454" t="str">
        <f>'Financial Summary'!B85</f>
        <v>Baden Württembergische Bank Karlsruhe</v>
      </c>
      <c r="H28" s="2455"/>
      <c r="I28" s="2455"/>
      <c r="J28" s="2455"/>
      <c r="K28" s="2455"/>
      <c r="L28" s="2455"/>
      <c r="M28" s="2455"/>
      <c r="N28" s="2456"/>
    </row>
    <row r="29" spans="2:17" ht="18">
      <c r="B29" s="1026"/>
      <c r="D29" s="940"/>
      <c r="G29" s="2457" t="str">
        <f>'Financial Summary'!B86</f>
        <v>BLZ 600 501 01 - BIC SOLADEST - IBAN DE18 6005 0101 7495 5012 96</v>
      </c>
      <c r="H29" s="2458"/>
      <c r="I29" s="2458"/>
      <c r="J29" s="2458"/>
      <c r="K29" s="2458"/>
      <c r="L29" s="2458"/>
      <c r="M29" s="2458"/>
      <c r="N29" s="2459"/>
    </row>
    <row r="30" spans="2:17" ht="18">
      <c r="B30" s="1026"/>
      <c r="D30" s="940"/>
      <c r="G30" s="2457" t="str">
        <f>'Financial Summary'!B87</f>
        <v>ICOPS2008</v>
      </c>
      <c r="H30" s="2458"/>
      <c r="I30" s="2458"/>
      <c r="J30" s="2458"/>
      <c r="K30" s="2458"/>
      <c r="L30" s="2458"/>
      <c r="M30" s="2458"/>
      <c r="N30" s="2459"/>
    </row>
    <row r="31" spans="2:17" ht="18.75" thickBot="1">
      <c r="B31" s="1026"/>
      <c r="D31" s="940"/>
      <c r="G31" s="2448">
        <f>'Financial Summary'!G87</f>
        <v>7495501296</v>
      </c>
      <c r="H31" s="2449"/>
      <c r="I31" s="2449"/>
      <c r="J31" s="2449"/>
      <c r="K31" s="2449"/>
      <c r="L31" s="2449"/>
      <c r="M31" s="2449"/>
      <c r="N31" s="2450"/>
    </row>
    <row r="32" spans="2:17" ht="9.75" customHeight="1">
      <c r="B32" s="1026"/>
      <c r="D32" s="940"/>
    </row>
    <row r="33" spans="2:13" ht="18">
      <c r="D33" s="1024"/>
      <c r="I33" s="1874" t="s">
        <v>2553</v>
      </c>
    </row>
    <row r="34" spans="2:13" ht="18">
      <c r="D34" s="1024"/>
      <c r="I34" s="1874"/>
    </row>
    <row r="35" spans="2:13" ht="15.75">
      <c r="D35" s="940" t="s">
        <v>2252</v>
      </c>
    </row>
    <row r="36" spans="2:13" ht="13.5" thickBot="1"/>
    <row r="37" spans="2:13" ht="18.75" customHeight="1" thickBot="1">
      <c r="B37" s="1031" t="s">
        <v>359</v>
      </c>
      <c r="F37" s="504" t="s">
        <v>261</v>
      </c>
    </row>
    <row r="38" spans="2:13" ht="17.25" thickBot="1">
      <c r="B38" s="1031" t="s">
        <v>359</v>
      </c>
      <c r="F38" s="504" t="s">
        <v>1837</v>
      </c>
    </row>
    <row r="39" spans="2:13" ht="17.25" thickBot="1">
      <c r="B39" s="1031" t="s">
        <v>359</v>
      </c>
      <c r="F39" s="504" t="s">
        <v>790</v>
      </c>
    </row>
    <row r="40" spans="2:13" ht="18.75" thickBot="1">
      <c r="B40" s="1030"/>
      <c r="F40" s="504" t="s">
        <v>789</v>
      </c>
    </row>
    <row r="41" spans="2:13" ht="17.25" thickBot="1">
      <c r="B41" s="1031" t="s">
        <v>359</v>
      </c>
      <c r="F41" s="504" t="s">
        <v>2250</v>
      </c>
    </row>
    <row r="42" spans="2:13" ht="17.25" thickBot="1">
      <c r="B42" s="1031" t="s">
        <v>359</v>
      </c>
      <c r="F42" s="504" t="s">
        <v>1199</v>
      </c>
    </row>
    <row r="43" spans="2:13" ht="17.25" thickBot="1">
      <c r="B43" s="1031" t="s">
        <v>359</v>
      </c>
      <c r="F43" s="504" t="s">
        <v>2251</v>
      </c>
    </row>
    <row r="44" spans="2:13" ht="17.25" thickBot="1">
      <c r="B44" s="1031" t="s">
        <v>359</v>
      </c>
      <c r="F44" s="500" t="s">
        <v>2412</v>
      </c>
    </row>
    <row r="45" spans="2:13" ht="19.5" customHeight="1" thickBot="1">
      <c r="B45" s="1030"/>
      <c r="D45" s="1026"/>
      <c r="F45" s="816" t="s">
        <v>3464</v>
      </c>
    </row>
    <row r="46" spans="2:13" ht="6" customHeight="1">
      <c r="D46" s="1024"/>
    </row>
    <row r="47" spans="2:13" ht="8.25" customHeight="1">
      <c r="D47" s="816"/>
    </row>
    <row r="48" spans="2:13" ht="21" customHeight="1">
      <c r="D48" s="940" t="s">
        <v>2268</v>
      </c>
      <c r="I48" s="1027"/>
      <c r="J48" s="1027"/>
      <c r="K48" s="1027"/>
      <c r="L48" s="1027"/>
      <c r="M48" s="1027"/>
    </row>
    <row r="49" spans="2:13" ht="7.5" customHeight="1" thickBot="1"/>
    <row r="50" spans="2:13" ht="17.25" thickBot="1">
      <c r="B50" s="1031" t="s">
        <v>359</v>
      </c>
      <c r="E50" s="816" t="s">
        <v>3467</v>
      </c>
    </row>
    <row r="51" spans="2:13" ht="3.75" customHeight="1" thickBot="1">
      <c r="E51" s="815"/>
    </row>
    <row r="52" spans="2:13" ht="18.75" thickBot="1">
      <c r="B52" s="1030"/>
      <c r="E52" s="816" t="s">
        <v>3468</v>
      </c>
    </row>
    <row r="55" spans="2:13" ht="15.75">
      <c r="D55" s="499" t="s">
        <v>3469</v>
      </c>
    </row>
    <row r="56" spans="2:13" ht="18.75" thickBot="1">
      <c r="D56" s="1024"/>
    </row>
    <row r="57" spans="2:13" ht="18.75" thickBot="1">
      <c r="B57" s="1030"/>
      <c r="E57" s="816" t="s">
        <v>3470</v>
      </c>
    </row>
    <row r="58" spans="2:13" ht="5.25" customHeight="1" thickBot="1">
      <c r="B58" s="1024"/>
      <c r="E58" s="816"/>
    </row>
    <row r="59" spans="2:13" ht="17.25" thickBot="1">
      <c r="B59" s="1031" t="s">
        <v>359</v>
      </c>
      <c r="E59" s="816" t="s">
        <v>3473</v>
      </c>
      <c r="H59" s="1874" t="s">
        <v>2553</v>
      </c>
    </row>
    <row r="60" spans="2:13" ht="18">
      <c r="D60" s="1024"/>
      <c r="F60" t="s">
        <v>67</v>
      </c>
      <c r="G60" s="2443" t="str">
        <f>'Financial Summary'!B95</f>
        <v>Forschungszentrum Karlsruhe - Claudia Haege</v>
      </c>
      <c r="H60" s="2444"/>
      <c r="I60" s="2444"/>
      <c r="J60" s="2444"/>
      <c r="K60" s="2444"/>
      <c r="L60" s="2445"/>
    </row>
    <row r="61" spans="2:13" ht="18.75" thickBot="1">
      <c r="D61" s="1024"/>
      <c r="F61" t="s">
        <v>636</v>
      </c>
      <c r="G61" s="2451" t="str">
        <f>'Financial Summary'!B96</f>
        <v>Hermann-von-Helmholtz-Platz 1 76344 Eggenstein-Leopoldshafen</v>
      </c>
      <c r="H61" s="2452"/>
      <c r="I61" s="2452"/>
      <c r="J61" s="2452"/>
      <c r="K61" s="2452"/>
      <c r="L61" s="2453"/>
    </row>
    <row r="62" spans="2:13" ht="18">
      <c r="D62" s="1024"/>
      <c r="G62" s="1029"/>
      <c r="H62" s="1028"/>
      <c r="I62" s="1028"/>
      <c r="J62" s="1028"/>
      <c r="K62" s="1028"/>
      <c r="L62" s="1028"/>
    </row>
    <row r="63" spans="2:13" ht="18">
      <c r="D63" s="1024"/>
    </row>
    <row r="64" spans="2:13" s="684" customFormat="1" ht="16.5" thickBot="1">
      <c r="B64" s="10"/>
      <c r="C64" s="10"/>
      <c r="D64" s="533" t="s">
        <v>361</v>
      </c>
      <c r="E64" s="10"/>
      <c r="F64" s="10"/>
      <c r="G64" s="10"/>
      <c r="H64" s="10"/>
      <c r="I64" s="10"/>
      <c r="J64" s="10"/>
      <c r="K64" s="10"/>
      <c r="L64" s="10"/>
      <c r="M64" s="10"/>
    </row>
    <row r="65" spans="2:13">
      <c r="B65" s="2434" t="s">
        <v>4825</v>
      </c>
      <c r="C65" s="2435"/>
      <c r="D65" s="2435"/>
      <c r="E65" s="2435"/>
      <c r="F65" s="2435"/>
      <c r="G65" s="2435"/>
      <c r="H65" s="2435"/>
      <c r="I65" s="2435"/>
      <c r="J65" s="2435"/>
      <c r="K65" s="2435"/>
      <c r="L65" s="2435"/>
      <c r="M65" s="2436"/>
    </row>
    <row r="66" spans="2:13">
      <c r="B66" s="2437"/>
      <c r="C66" s="2438"/>
      <c r="D66" s="2438"/>
      <c r="E66" s="2438"/>
      <c r="F66" s="2438"/>
      <c r="G66" s="2438"/>
      <c r="H66" s="2438"/>
      <c r="I66" s="2438"/>
      <c r="J66" s="2438"/>
      <c r="K66" s="2438"/>
      <c r="L66" s="2438"/>
      <c r="M66" s="2439"/>
    </row>
    <row r="67" spans="2:13">
      <c r="B67" s="2437"/>
      <c r="C67" s="2438"/>
      <c r="D67" s="2438"/>
      <c r="E67" s="2438"/>
      <c r="F67" s="2438"/>
      <c r="G67" s="2438"/>
      <c r="H67" s="2438"/>
      <c r="I67" s="2438"/>
      <c r="J67" s="2438"/>
      <c r="K67" s="2438"/>
      <c r="L67" s="2438"/>
      <c r="M67" s="2439"/>
    </row>
    <row r="68" spans="2:13">
      <c r="B68" s="2437"/>
      <c r="C68" s="2438"/>
      <c r="D68" s="2438"/>
      <c r="E68" s="2438"/>
      <c r="F68" s="2438"/>
      <c r="G68" s="2438"/>
      <c r="H68" s="2438"/>
      <c r="I68" s="2438"/>
      <c r="J68" s="2438"/>
      <c r="K68" s="2438"/>
      <c r="L68" s="2438"/>
      <c r="M68" s="2439"/>
    </row>
    <row r="69" spans="2:13">
      <c r="B69" s="2437"/>
      <c r="C69" s="2438"/>
      <c r="D69" s="2438"/>
      <c r="E69" s="2438"/>
      <c r="F69" s="2438"/>
      <c r="G69" s="2438"/>
      <c r="H69" s="2438"/>
      <c r="I69" s="2438"/>
      <c r="J69" s="2438"/>
      <c r="K69" s="2438"/>
      <c r="L69" s="2438"/>
      <c r="M69" s="2439"/>
    </row>
    <row r="70" spans="2:13" ht="13.5" thickBot="1">
      <c r="B70" s="2440"/>
      <c r="C70" s="2441"/>
      <c r="D70" s="2441"/>
      <c r="E70" s="2441"/>
      <c r="F70" s="2441"/>
      <c r="G70" s="2441"/>
      <c r="H70" s="2441"/>
      <c r="I70" s="2441"/>
      <c r="J70" s="2441"/>
      <c r="K70" s="2441"/>
      <c r="L70" s="2441"/>
      <c r="M70" s="2442"/>
    </row>
  </sheetData>
  <protectedRanges>
    <protectedRange sqref="F4:F9" name="Range1"/>
  </protectedRanges>
  <mergeCells count="21">
    <mergeCell ref="G6:O6"/>
    <mergeCell ref="A8:M8"/>
    <mergeCell ref="A9:M9"/>
    <mergeCell ref="H17:K17"/>
    <mergeCell ref="A6:F6"/>
    <mergeCell ref="A7:F7"/>
    <mergeCell ref="A3:N3"/>
    <mergeCell ref="A4:F4"/>
    <mergeCell ref="A5:F5"/>
    <mergeCell ref="G4:O4"/>
    <mergeCell ref="G5:H5"/>
    <mergeCell ref="M5:O5"/>
    <mergeCell ref="B65:M70"/>
    <mergeCell ref="G60:L60"/>
    <mergeCell ref="H24:K24"/>
    <mergeCell ref="H18:K18"/>
    <mergeCell ref="G31:N31"/>
    <mergeCell ref="G61:L61"/>
    <mergeCell ref="G28:N28"/>
    <mergeCell ref="G29:N29"/>
    <mergeCell ref="G30:N30"/>
  </mergeCells>
  <phoneticPr fontId="0" type="noConversion"/>
  <printOptions horizontalCentered="1"/>
  <pageMargins left="0" right="0" top="0" bottom="0.5" header="0.5" footer="0.5"/>
  <pageSetup scale="69" orientation="portrait" r:id="rId1"/>
  <headerFooter alignWithMargins="0">
    <oddFooter>&amp;L&amp;D    &amp;T&amp;R&amp;F</oddFooter>
  </headerFooter>
</worksheet>
</file>

<file path=xl/worksheets/sheet8.xml><?xml version="1.0" encoding="utf-8"?>
<worksheet xmlns="http://schemas.openxmlformats.org/spreadsheetml/2006/main" xmlns:r="http://schemas.openxmlformats.org/officeDocument/2006/relationships">
  <sheetPr codeName="Sheet3"/>
  <dimension ref="A1:CH2596"/>
  <sheetViews>
    <sheetView view="pageBreakPreview" zoomScale="70" zoomScaleNormal="75" zoomScaleSheetLayoutView="75" workbookViewId="0">
      <pane xSplit="5" ySplit="2" topLeftCell="S102" activePane="bottomRight" state="frozen"/>
      <selection pane="topRight" activeCell="F1" sqref="F1"/>
      <selection pane="bottomLeft" activeCell="A3" sqref="A3"/>
      <selection pane="bottomRight" activeCell="U414" sqref="U414"/>
    </sheetView>
  </sheetViews>
  <sheetFormatPr defaultColWidth="9.85546875" defaultRowHeight="11.85" customHeight="1"/>
  <cols>
    <col min="1" max="1" width="8.140625" style="268" customWidth="1"/>
    <col min="2" max="2" width="10.7109375" style="582" customWidth="1"/>
    <col min="3" max="3" width="6.5703125" style="263" customWidth="1"/>
    <col min="4" max="4" width="15.85546875" style="263" customWidth="1"/>
    <col min="5" max="5" width="34.140625" style="263" customWidth="1"/>
    <col min="6" max="6" width="10" style="263" customWidth="1"/>
    <col min="7" max="7" width="12.7109375" style="601" customWidth="1"/>
    <col min="8" max="8" width="15.85546875" style="603" customWidth="1"/>
    <col min="9" max="9" width="2.5703125" style="277" customWidth="1"/>
    <col min="10" max="10" width="7" style="263" customWidth="1"/>
    <col min="11" max="11" width="6.42578125" style="582" customWidth="1"/>
    <col min="12" max="12" width="9.85546875" style="263" customWidth="1"/>
    <col min="13" max="13" width="20.42578125" style="263" customWidth="1"/>
    <col min="14" max="14" width="9.140625" style="263" customWidth="1"/>
    <col min="15" max="15" width="11.5703125" style="263" customWidth="1"/>
    <col min="16" max="16" width="13" style="2299" bestFit="1" customWidth="1"/>
    <col min="17" max="17" width="15.28515625" style="2299" customWidth="1"/>
    <col min="18" max="18" width="7.42578125" style="277" customWidth="1"/>
    <col min="19" max="19" width="9.85546875" style="263" customWidth="1"/>
    <col min="20" max="20" width="7.7109375" style="582" customWidth="1"/>
    <col min="21" max="21" width="9.85546875" style="263" customWidth="1"/>
    <col min="22" max="22" width="21.140625" style="263" customWidth="1"/>
    <col min="23" max="23" width="9.85546875" style="263" customWidth="1"/>
    <col min="24" max="24" width="10" style="263" bestFit="1" customWidth="1"/>
    <col min="25" max="25" width="12.85546875" style="2299" bestFit="1" customWidth="1"/>
    <col min="26" max="26" width="14.28515625" style="2299" customWidth="1"/>
    <col min="27" max="27" width="5.28515625" style="262" customWidth="1"/>
    <col min="28" max="48" width="9.85546875" style="262"/>
    <col min="49" max="54" width="9.85546875" style="419"/>
    <col min="55" max="85" width="9.85546875" style="263"/>
    <col min="86" max="86" width="90.85546875" style="263" customWidth="1"/>
    <col min="87" max="16384" width="9.85546875" style="263"/>
  </cols>
  <sheetData>
    <row r="1" spans="1:65" s="311" customFormat="1" ht="14.25" customHeight="1" thickBot="1">
      <c r="A1" s="2377" t="s">
        <v>950</v>
      </c>
      <c r="B1" s="2423"/>
      <c r="C1" s="2423"/>
      <c r="D1" s="2423"/>
      <c r="E1" s="2423"/>
      <c r="F1" s="2488" t="s">
        <v>3396</v>
      </c>
      <c r="G1" s="2488"/>
      <c r="H1" s="2488"/>
      <c r="I1" s="650"/>
      <c r="J1" s="651"/>
      <c r="K1" s="652"/>
      <c r="L1" s="706"/>
      <c r="O1" s="2488" t="s">
        <v>3397</v>
      </c>
      <c r="P1" s="2488"/>
      <c r="Q1" s="2488"/>
      <c r="X1" s="2488" t="s">
        <v>644</v>
      </c>
      <c r="Y1" s="2488"/>
      <c r="Z1" s="2488"/>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row>
    <row r="2" spans="1:65" s="267" customFormat="1" ht="19.5" customHeight="1" thickBot="1">
      <c r="A2" s="2489" t="s">
        <v>949</v>
      </c>
      <c r="B2" s="2490"/>
      <c r="C2" s="2505" t="str">
        <f>'Budget Checklist'!F4</f>
        <v>IEEE - International Conference on Plasma Science 2008</v>
      </c>
      <c r="D2" s="2506"/>
      <c r="E2" s="2506"/>
      <c r="F2" s="2506"/>
      <c r="G2" s="2506"/>
      <c r="H2" s="2506"/>
      <c r="I2" s="2506"/>
      <c r="J2" s="2506"/>
      <c r="K2" s="2506"/>
      <c r="L2" s="2506"/>
      <c r="M2" s="2506"/>
      <c r="N2" s="2506"/>
      <c r="O2" s="2506"/>
      <c r="P2" s="2507"/>
      <c r="Q2" s="2204"/>
      <c r="R2" s="266"/>
      <c r="S2" s="266"/>
      <c r="T2" s="596"/>
      <c r="U2" s="266"/>
      <c r="V2" s="266"/>
      <c r="W2" s="266"/>
      <c r="X2" s="266"/>
      <c r="Y2" s="2204"/>
      <c r="Z2" s="2204"/>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row>
    <row r="3" spans="1:65" ht="18" customHeight="1" thickBot="1">
      <c r="A3" s="1891" t="s">
        <v>347</v>
      </c>
      <c r="B3" s="579"/>
      <c r="C3" s="2486" t="s">
        <v>1167</v>
      </c>
      <c r="D3" s="2487"/>
      <c r="E3" s="2487"/>
      <c r="F3" s="2487"/>
      <c r="G3" s="2487"/>
      <c r="H3" s="2487"/>
      <c r="I3" s="2487"/>
      <c r="J3" s="2487"/>
      <c r="K3" s="2487"/>
      <c r="L3" s="2487"/>
      <c r="M3" s="2487"/>
      <c r="N3" s="2487"/>
      <c r="O3" s="2487"/>
      <c r="P3" s="2487"/>
      <c r="Q3" s="2205"/>
      <c r="R3" s="262"/>
      <c r="S3" s="262"/>
      <c r="T3" s="595"/>
      <c r="U3" s="262"/>
      <c r="V3" s="262"/>
      <c r="W3" s="262"/>
      <c r="X3" s="262"/>
      <c r="Y3" s="2205"/>
      <c r="Z3" s="2205"/>
      <c r="AW3" s="262"/>
      <c r="AX3" s="262"/>
      <c r="AY3" s="262"/>
      <c r="AZ3" s="262"/>
      <c r="BA3" s="262"/>
      <c r="BB3" s="262"/>
      <c r="BC3" s="262"/>
      <c r="BD3" s="262"/>
      <c r="BE3" s="262"/>
      <c r="BF3" s="262"/>
      <c r="BG3" s="262"/>
      <c r="BH3" s="262"/>
      <c r="BI3" s="262"/>
      <c r="BJ3" s="262"/>
      <c r="BK3" s="262"/>
      <c r="BL3" s="262"/>
      <c r="BM3" s="262"/>
    </row>
    <row r="4" spans="1:65" ht="16.5" customHeight="1" thickBot="1">
      <c r="A4" s="264" t="s">
        <v>951</v>
      </c>
      <c r="B4" s="579"/>
      <c r="C4" s="632" t="s">
        <v>126</v>
      </c>
      <c r="D4" s="1785">
        <f>'Budget Checklist'!G12</f>
        <v>39614</v>
      </c>
      <c r="E4" s="289" t="s">
        <v>1297</v>
      </c>
      <c r="G4" s="608"/>
      <c r="H4" s="2503" t="str">
        <f>'Budget Checklist'!F6</f>
        <v>ICOPS 2008</v>
      </c>
      <c r="I4" s="2504"/>
      <c r="J4" s="269"/>
      <c r="K4" s="597"/>
      <c r="L4" s="262"/>
      <c r="M4" s="262"/>
      <c r="N4" s="262"/>
      <c r="O4" s="262"/>
      <c r="P4" s="2205"/>
      <c r="Q4" s="2205"/>
      <c r="R4" s="262"/>
      <c r="S4" s="262"/>
      <c r="T4" s="595"/>
      <c r="U4" s="262"/>
      <c r="V4" s="262"/>
      <c r="W4" s="262"/>
      <c r="X4" s="262"/>
      <c r="Y4" s="2205"/>
      <c r="Z4" s="2205"/>
      <c r="AW4" s="262"/>
      <c r="AX4" s="262"/>
      <c r="AY4" s="262"/>
      <c r="AZ4" s="262"/>
      <c r="BA4" s="262"/>
      <c r="BB4" s="262"/>
      <c r="BC4" s="262"/>
      <c r="BD4" s="262"/>
      <c r="BE4" s="262"/>
      <c r="BF4" s="262"/>
      <c r="BG4" s="262"/>
      <c r="BH4" s="262"/>
      <c r="BI4" s="262"/>
      <c r="BJ4" s="262"/>
      <c r="BK4" s="262"/>
      <c r="BL4" s="262"/>
      <c r="BM4" s="262"/>
    </row>
    <row r="5" spans="1:65" s="267" customFormat="1" ht="15" customHeight="1" thickBot="1">
      <c r="B5" s="580"/>
      <c r="C5" s="273" t="s">
        <v>125</v>
      </c>
      <c r="D5" s="698" t="s">
        <v>1007</v>
      </c>
      <c r="E5" s="694"/>
      <c r="F5" s="1290" t="s">
        <v>946</v>
      </c>
      <c r="G5" s="609"/>
      <c r="H5" s="2497" t="str">
        <f>'Budget Checklist'!F14</f>
        <v>Congress Center Karlsruhe, Germany</v>
      </c>
      <c r="I5" s="2385"/>
      <c r="J5" s="2385"/>
      <c r="K5" s="2385"/>
      <c r="L5" s="2385"/>
      <c r="M5" s="2385"/>
      <c r="N5" s="2385"/>
      <c r="O5" s="2385"/>
      <c r="P5" s="2385"/>
      <c r="Q5" s="2385"/>
      <c r="R5" s="2385"/>
      <c r="S5" s="2385"/>
      <c r="T5" s="2385"/>
      <c r="U5" s="2385"/>
      <c r="V5" s="2385"/>
      <c r="W5" s="2385"/>
      <c r="X5" s="2385"/>
      <c r="Y5" s="2385"/>
      <c r="Z5" s="238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row>
    <row r="6" spans="1:65" ht="7.5" customHeight="1" thickBot="1">
      <c r="A6" s="276"/>
      <c r="B6" s="581"/>
      <c r="C6" s="277"/>
      <c r="D6" s="277"/>
      <c r="E6" s="277"/>
      <c r="K6" s="581"/>
      <c r="L6" s="262"/>
      <c r="M6" s="262"/>
      <c r="N6" s="262"/>
      <c r="O6" s="262"/>
      <c r="P6" s="2205"/>
      <c r="Q6" s="2205"/>
      <c r="R6" s="262"/>
      <c r="S6" s="262"/>
      <c r="T6" s="595"/>
      <c r="U6" s="262"/>
      <c r="V6" s="262"/>
      <c r="W6" s="262"/>
      <c r="X6" s="262"/>
      <c r="Y6" s="2205"/>
      <c r="Z6" s="2205"/>
      <c r="AW6" s="262"/>
      <c r="AX6" s="262"/>
      <c r="AY6" s="262"/>
      <c r="AZ6" s="262"/>
      <c r="BA6" s="262"/>
      <c r="BB6" s="262"/>
      <c r="BC6" s="262"/>
      <c r="BD6" s="262"/>
      <c r="BE6" s="262"/>
      <c r="BF6" s="262"/>
      <c r="BG6" s="262"/>
      <c r="BH6" s="262"/>
      <c r="BI6" s="262"/>
      <c r="BJ6" s="262"/>
      <c r="BK6" s="262"/>
      <c r="BL6" s="262"/>
      <c r="BM6" s="262"/>
    </row>
    <row r="7" spans="1:65" s="291" customFormat="1" ht="18" customHeight="1">
      <c r="D7" s="1762" t="s">
        <v>164</v>
      </c>
      <c r="E7" s="974" t="s">
        <v>314</v>
      </c>
      <c r="F7" s="1008" t="s">
        <v>1161</v>
      </c>
      <c r="G7" s="1009"/>
      <c r="H7" s="1010"/>
      <c r="I7" s="1007"/>
      <c r="J7" s="1011"/>
      <c r="K7" s="1012"/>
      <c r="L7" s="1009"/>
      <c r="M7" s="1009"/>
      <c r="N7" s="1009"/>
      <c r="O7" s="1009"/>
      <c r="P7" s="2206"/>
      <c r="Q7" s="2206"/>
      <c r="R7" s="1009"/>
      <c r="S7" s="1009"/>
      <c r="T7" s="1013"/>
      <c r="U7" s="1009"/>
      <c r="V7" s="1009"/>
      <c r="W7" s="1009"/>
      <c r="X7" s="1009"/>
      <c r="Y7" s="2206"/>
      <c r="Z7" s="220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row>
    <row r="8" spans="1:65" s="291" customFormat="1" ht="15.75" customHeight="1" thickBot="1">
      <c r="A8" s="1239"/>
      <c r="B8" s="289"/>
      <c r="D8" s="973">
        <f>'Budget Checklist'!F8</f>
        <v>11352</v>
      </c>
      <c r="E8" s="263"/>
      <c r="F8" s="263"/>
      <c r="G8" s="263"/>
      <c r="H8" s="263"/>
      <c r="I8" s="263"/>
      <c r="J8" s="263"/>
      <c r="K8" s="263"/>
      <c r="L8" s="263"/>
      <c r="M8" s="263"/>
      <c r="N8" s="263"/>
      <c r="O8" s="263"/>
      <c r="P8" s="2300"/>
      <c r="Q8" s="2300"/>
      <c r="R8" s="286"/>
      <c r="S8" s="286"/>
      <c r="T8" s="595"/>
      <c r="U8" s="286"/>
      <c r="V8" s="286"/>
      <c r="W8" s="286"/>
      <c r="X8" s="286"/>
      <c r="Y8" s="2207"/>
      <c r="Z8" s="2207"/>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row>
    <row r="9" spans="1:65" s="277" customFormat="1" ht="7.5" customHeight="1">
      <c r="A9" s="274"/>
      <c r="B9" s="696"/>
      <c r="F9" s="294"/>
      <c r="G9" s="695"/>
      <c r="H9" s="604"/>
      <c r="I9" s="294"/>
      <c r="J9" s="285"/>
      <c r="K9" s="598"/>
      <c r="L9" s="262"/>
      <c r="M9" s="262"/>
      <c r="N9" s="262"/>
      <c r="O9" s="262"/>
      <c r="P9" s="2205"/>
      <c r="Q9" s="2205"/>
      <c r="R9" s="262"/>
      <c r="S9" s="262"/>
      <c r="T9" s="595"/>
      <c r="U9" s="262"/>
      <c r="V9" s="262"/>
      <c r="W9" s="262"/>
      <c r="X9" s="262"/>
      <c r="Y9" s="2205"/>
      <c r="Z9" s="2205"/>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row>
    <row r="10" spans="1:65" s="614" customFormat="1" ht="15.75" customHeight="1">
      <c r="A10" s="577"/>
      <c r="B10" s="615"/>
      <c r="C10" s="2479" t="s">
        <v>3396</v>
      </c>
      <c r="D10" s="2423"/>
      <c r="E10" s="2423"/>
      <c r="F10" s="2423"/>
      <c r="G10" s="2423"/>
      <c r="H10" s="2423"/>
      <c r="I10" s="612"/>
      <c r="J10" s="615"/>
      <c r="K10" s="615"/>
      <c r="L10" s="615"/>
      <c r="M10" s="2478" t="s">
        <v>3397</v>
      </c>
      <c r="N10" s="2423"/>
      <c r="O10" s="2423"/>
      <c r="P10" s="2423"/>
      <c r="Q10" s="2423"/>
      <c r="R10" s="612"/>
      <c r="S10" s="615"/>
      <c r="T10" s="615"/>
      <c r="U10" s="615"/>
      <c r="V10" s="2478" t="s">
        <v>3398</v>
      </c>
      <c r="W10" s="2423"/>
      <c r="X10" s="2423"/>
      <c r="Y10" s="2423"/>
      <c r="Z10" s="2423"/>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28"/>
      <c r="AX10" s="628"/>
      <c r="AY10" s="628"/>
      <c r="AZ10" s="628"/>
      <c r="BA10" s="628"/>
      <c r="BB10" s="628"/>
    </row>
    <row r="11" spans="1:65" s="628" customFormat="1" ht="6.75" customHeight="1" thickBot="1">
      <c r="A11" s="627"/>
      <c r="C11" s="629"/>
      <c r="D11" s="630"/>
      <c r="E11" s="630"/>
      <c r="F11" s="630"/>
      <c r="G11" s="630"/>
      <c r="H11" s="613"/>
      <c r="I11" s="612"/>
      <c r="J11" s="612"/>
      <c r="K11" s="612"/>
      <c r="L11" s="612"/>
      <c r="M11" s="631"/>
      <c r="N11" s="631"/>
      <c r="O11" s="631"/>
      <c r="P11" s="2301"/>
      <c r="Q11" s="2208"/>
      <c r="R11" s="612"/>
      <c r="S11" s="612"/>
      <c r="T11" s="612"/>
      <c r="U11" s="612"/>
      <c r="V11" s="631"/>
      <c r="W11" s="631"/>
      <c r="X11" s="631"/>
      <c r="Y11" s="2208"/>
      <c r="Z11" s="2209"/>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row>
    <row r="12" spans="1:65" s="626" customFormat="1" ht="15" customHeight="1" thickBot="1">
      <c r="A12" s="622">
        <v>2500</v>
      </c>
      <c r="B12" s="592" t="s">
        <v>955</v>
      </c>
      <c r="C12" s="623"/>
      <c r="D12" s="623"/>
      <c r="E12" s="623"/>
      <c r="F12" s="307"/>
      <c r="G12" s="1199"/>
      <c r="H12" s="1990">
        <f>H14-H16</f>
        <v>36602</v>
      </c>
      <c r="I12" s="307"/>
      <c r="J12" s="760">
        <v>2500</v>
      </c>
      <c r="K12" s="592" t="s">
        <v>955</v>
      </c>
      <c r="L12" s="623"/>
      <c r="M12" s="623"/>
      <c r="N12" s="623"/>
      <c r="O12" s="307"/>
      <c r="P12" s="2210"/>
      <c r="Q12" s="2184">
        <f>Q14-Q16</f>
        <v>38249.25</v>
      </c>
      <c r="R12" s="286"/>
      <c r="S12" s="760">
        <v>2500</v>
      </c>
      <c r="T12" s="592" t="s">
        <v>955</v>
      </c>
      <c r="U12" s="623"/>
      <c r="V12" s="623"/>
      <c r="W12" s="623"/>
      <c r="X12" s="307"/>
      <c r="Y12" s="2210"/>
      <c r="Z12" s="2184">
        <f>Z14-Z16</f>
        <v>12249.734399999958</v>
      </c>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row>
    <row r="13" spans="1:65" s="423" customFormat="1" ht="11.85" customHeight="1" thickBot="1">
      <c r="A13" s="705"/>
      <c r="B13" s="1253"/>
      <c r="C13" s="451"/>
      <c r="D13" s="451"/>
      <c r="E13" s="451"/>
      <c r="F13" s="313"/>
      <c r="G13" s="826"/>
      <c r="H13" s="1254"/>
      <c r="I13" s="313"/>
      <c r="J13" s="739"/>
      <c r="K13" s="1253"/>
      <c r="L13" s="451"/>
      <c r="M13" s="451"/>
      <c r="N13" s="451"/>
      <c r="O13" s="313"/>
      <c r="P13" s="2211"/>
      <c r="Q13" s="2185"/>
      <c r="R13" s="262"/>
      <c r="S13" s="739"/>
      <c r="T13" s="1253"/>
      <c r="U13" s="451"/>
      <c r="V13" s="451"/>
      <c r="W13" s="451"/>
      <c r="X13" s="313"/>
      <c r="Y13" s="2211"/>
      <c r="Z13" s="2185"/>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row>
    <row r="14" spans="1:65" s="626" customFormat="1" ht="15" customHeight="1" thickBot="1">
      <c r="A14" s="622">
        <v>1300</v>
      </c>
      <c r="B14" s="592" t="s">
        <v>167</v>
      </c>
      <c r="C14" s="623"/>
      <c r="D14" s="623"/>
      <c r="E14" s="623"/>
      <c r="F14" s="307"/>
      <c r="G14" s="1127"/>
      <c r="H14" s="1991">
        <v>233875</v>
      </c>
      <c r="I14" s="307"/>
      <c r="J14" s="760">
        <v>1300</v>
      </c>
      <c r="K14" s="592" t="s">
        <v>167</v>
      </c>
      <c r="L14" s="623"/>
      <c r="M14" s="623"/>
      <c r="N14" s="623"/>
      <c r="O14" s="307"/>
      <c r="P14" s="2212"/>
      <c r="Q14" s="2186">
        <f>Q44+Q203</f>
        <v>264745</v>
      </c>
      <c r="R14" s="262"/>
      <c r="S14" s="760">
        <v>1300</v>
      </c>
      <c r="T14" s="592" t="s">
        <v>167</v>
      </c>
      <c r="U14" s="623"/>
      <c r="V14" s="623"/>
      <c r="W14" s="623"/>
      <c r="X14" s="307"/>
      <c r="Y14" s="2212"/>
      <c r="Z14" s="2186">
        <f>Z44+Z203</f>
        <v>260806.02000000002</v>
      </c>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row>
    <row r="15" spans="1:65" s="423" customFormat="1" ht="11.85" customHeight="1" thickBot="1">
      <c r="A15" s="705"/>
      <c r="B15" s="1253"/>
      <c r="C15" s="451"/>
      <c r="D15" s="451"/>
      <c r="E15" s="451"/>
      <c r="F15" s="313"/>
      <c r="G15" s="826"/>
      <c r="H15" s="1254"/>
      <c r="I15" s="313"/>
      <c r="J15" s="739"/>
      <c r="K15" s="1253"/>
      <c r="L15" s="451"/>
      <c r="M15" s="451"/>
      <c r="N15" s="451"/>
      <c r="O15" s="313"/>
      <c r="P15" s="2211"/>
      <c r="Q15" s="2185"/>
      <c r="R15" s="286"/>
      <c r="S15" s="739"/>
      <c r="T15" s="1253"/>
      <c r="U15" s="451"/>
      <c r="V15" s="451"/>
      <c r="W15" s="451"/>
      <c r="X15" s="313"/>
      <c r="Y15" s="2211"/>
      <c r="Z15" s="2185"/>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row>
    <row r="16" spans="1:65" s="626" customFormat="1" ht="15" customHeight="1" thickBot="1">
      <c r="A16" s="622">
        <v>2200</v>
      </c>
      <c r="B16" s="592" t="s">
        <v>957</v>
      </c>
      <c r="C16" s="623"/>
      <c r="D16" s="623"/>
      <c r="E16" s="623"/>
      <c r="F16" s="307"/>
      <c r="G16" s="1128"/>
      <c r="H16" s="1992">
        <v>197273</v>
      </c>
      <c r="I16" s="307"/>
      <c r="J16" s="760">
        <v>2200</v>
      </c>
      <c r="K16" s="592" t="s">
        <v>957</v>
      </c>
      <c r="L16" s="623"/>
      <c r="M16" s="623"/>
      <c r="N16" s="623"/>
      <c r="O16" s="307"/>
      <c r="P16" s="2213"/>
      <c r="Q16" s="2187">
        <f>+Q213</f>
        <v>226495.75</v>
      </c>
      <c r="R16" s="286"/>
      <c r="S16" s="760">
        <v>2200</v>
      </c>
      <c r="T16" s="592" t="s">
        <v>957</v>
      </c>
      <c r="U16" s="623"/>
      <c r="V16" s="623"/>
      <c r="W16" s="623"/>
      <c r="X16" s="307"/>
      <c r="Y16" s="2213"/>
      <c r="Z16" s="2187">
        <f>+Z213</f>
        <v>248556.28560000006</v>
      </c>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row>
    <row r="17" spans="1:54" s="626" customFormat="1" ht="7.5" customHeight="1">
      <c r="A17" s="622"/>
      <c r="B17" s="592"/>
      <c r="C17" s="623"/>
      <c r="D17" s="623"/>
      <c r="E17" s="623"/>
      <c r="F17" s="307"/>
      <c r="G17" s="624"/>
      <c r="H17" s="625"/>
      <c r="I17" s="307"/>
      <c r="J17" s="760"/>
      <c r="K17" s="592"/>
      <c r="L17" s="623"/>
      <c r="M17" s="623"/>
      <c r="N17" s="623"/>
      <c r="O17" s="307"/>
      <c r="P17" s="2185"/>
      <c r="Q17" s="2214"/>
      <c r="R17" s="286"/>
      <c r="S17" s="760"/>
      <c r="T17" s="592"/>
      <c r="U17" s="623"/>
      <c r="V17" s="623"/>
      <c r="W17" s="623"/>
      <c r="X17" s="307"/>
      <c r="Y17" s="2185"/>
      <c r="Z17" s="2214"/>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row>
    <row r="18" spans="1:54" s="618" customFormat="1" ht="11.85" customHeight="1">
      <c r="A18" s="616"/>
      <c r="B18" s="617"/>
      <c r="F18" s="619"/>
      <c r="G18" s="620"/>
      <c r="H18" s="621"/>
      <c r="I18" s="262"/>
      <c r="J18" s="761"/>
      <c r="K18" s="617"/>
      <c r="O18" s="619"/>
      <c r="P18" s="2215"/>
      <c r="Q18" s="2215"/>
      <c r="R18" s="262"/>
      <c r="S18" s="761"/>
      <c r="T18" s="617"/>
      <c r="X18" s="619"/>
      <c r="Y18" s="2215"/>
      <c r="Z18" s="2215"/>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419"/>
      <c r="AX18" s="419"/>
      <c r="AY18" s="419"/>
      <c r="AZ18" s="419"/>
      <c r="BA18" s="419"/>
      <c r="BB18" s="419"/>
    </row>
    <row r="19" spans="1:54" ht="11.85" customHeight="1">
      <c r="A19" s="300"/>
      <c r="F19" s="277"/>
      <c r="G19" s="602"/>
      <c r="H19" s="605"/>
      <c r="J19" s="742"/>
      <c r="O19" s="277"/>
      <c r="P19" s="2216"/>
      <c r="Q19" s="2216"/>
      <c r="S19" s="742"/>
      <c r="X19" s="277"/>
      <c r="Y19" s="2216"/>
      <c r="Z19" s="2216"/>
    </row>
    <row r="20" spans="1:54" ht="11.85" customHeight="1">
      <c r="A20" s="276"/>
      <c r="F20" s="277"/>
      <c r="G20" s="602"/>
      <c r="H20" s="605"/>
      <c r="J20" s="276"/>
      <c r="O20" s="277"/>
      <c r="P20" s="2216"/>
      <c r="Q20" s="2216"/>
      <c r="S20" s="276"/>
      <c r="X20" s="277"/>
      <c r="Y20" s="2216"/>
      <c r="Z20" s="2216"/>
    </row>
    <row r="21" spans="1:54" ht="11.85" customHeight="1" thickBot="1">
      <c r="A21" s="276"/>
      <c r="F21" s="277"/>
      <c r="G21" s="602"/>
      <c r="H21" s="605"/>
      <c r="J21" s="276"/>
      <c r="O21" s="277"/>
      <c r="P21" s="2216"/>
      <c r="Q21" s="2216"/>
      <c r="S21" s="276"/>
      <c r="X21" s="277"/>
      <c r="Y21" s="2216"/>
      <c r="Z21" s="2216"/>
    </row>
    <row r="22" spans="1:54" ht="26.25" customHeight="1" thickBot="1">
      <c r="A22" s="276"/>
      <c r="B22" s="2384" t="s">
        <v>2357</v>
      </c>
      <c r="C22" s="2491"/>
      <c r="D22" s="2491"/>
      <c r="E22" s="2491"/>
      <c r="F22" s="2491"/>
      <c r="G22" s="2491"/>
      <c r="H22" s="2492"/>
      <c r="J22" s="276"/>
      <c r="K22" s="2384" t="s">
        <v>2357</v>
      </c>
      <c r="L22" s="2495"/>
      <c r="M22" s="2495"/>
      <c r="N22" s="2495"/>
      <c r="O22" s="2495"/>
      <c r="P22" s="2495"/>
      <c r="Q22" s="2496"/>
      <c r="S22" s="276"/>
      <c r="T22" s="2384" t="s">
        <v>2357</v>
      </c>
      <c r="U22" s="2495"/>
      <c r="V22" s="2495"/>
      <c r="W22" s="2495"/>
      <c r="X22" s="2495"/>
      <c r="Y22" s="2495"/>
      <c r="Z22" s="2496"/>
    </row>
    <row r="23" spans="1:54" ht="11.85" customHeight="1">
      <c r="A23" s="276"/>
      <c r="F23" s="277"/>
      <c r="G23" s="1839" t="s">
        <v>1208</v>
      </c>
      <c r="H23" s="605"/>
      <c r="J23" s="276"/>
      <c r="O23" s="277"/>
      <c r="P23" s="2217" t="s">
        <v>1208</v>
      </c>
      <c r="Q23" s="2216"/>
      <c r="S23" s="276"/>
      <c r="X23" s="277"/>
      <c r="Y23" s="2217" t="s">
        <v>1208</v>
      </c>
      <c r="Z23" s="2216"/>
    </row>
    <row r="24" spans="1:54" ht="14.25" customHeight="1">
      <c r="A24" s="276"/>
      <c r="B24" s="583" t="s">
        <v>54</v>
      </c>
      <c r="C24" s="310"/>
      <c r="D24" s="310"/>
      <c r="E24" s="310"/>
      <c r="F24" s="311"/>
      <c r="G24" s="1993">
        <v>20000</v>
      </c>
      <c r="H24" s="1994">
        <v>233875</v>
      </c>
      <c r="I24" s="311"/>
      <c r="J24" s="651"/>
      <c r="K24" s="583" t="s">
        <v>54</v>
      </c>
      <c r="L24" s="310"/>
      <c r="M24" s="310"/>
      <c r="N24" s="310"/>
      <c r="O24" s="311"/>
      <c r="P24" s="1950">
        <f>+Q205+Q206</f>
        <v>20000</v>
      </c>
      <c r="Q24" s="2188">
        <f>+Q14-Q147-Q176</f>
        <v>242245</v>
      </c>
      <c r="R24" s="311"/>
      <c r="S24" s="651"/>
      <c r="T24" s="583" t="s">
        <v>54</v>
      </c>
      <c r="U24" s="310"/>
      <c r="V24" s="310"/>
      <c r="W24" s="310"/>
      <c r="X24" s="311"/>
      <c r="Y24" s="1950">
        <f>+Z205+Z206</f>
        <v>0</v>
      </c>
      <c r="Z24" s="2218">
        <f>+Z14-Z147-Z176</f>
        <v>246989.73</v>
      </c>
      <c r="AA24" s="311"/>
      <c r="AB24" s="313"/>
      <c r="AC24" s="313"/>
      <c r="AD24" s="313"/>
      <c r="AE24" s="313"/>
      <c r="AF24" s="313"/>
    </row>
    <row r="25" spans="1:54" ht="14.25" customHeight="1">
      <c r="A25" s="276"/>
      <c r="B25" s="583" t="s">
        <v>55</v>
      </c>
      <c r="C25" s="310"/>
      <c r="D25" s="310"/>
      <c r="E25" s="310"/>
      <c r="F25" s="311"/>
      <c r="G25" s="1993"/>
      <c r="H25" s="1994"/>
      <c r="I25" s="311"/>
      <c r="J25" s="651"/>
      <c r="K25" s="583" t="s">
        <v>55</v>
      </c>
      <c r="L25" s="310"/>
      <c r="M25" s="310"/>
      <c r="N25" s="310"/>
      <c r="O25" s="311"/>
      <c r="P25" s="1950"/>
      <c r="Q25" s="2188">
        <f>+Q147</f>
        <v>0</v>
      </c>
      <c r="R25" s="311"/>
      <c r="S25" s="651"/>
      <c r="T25" s="583" t="s">
        <v>55</v>
      </c>
      <c r="U25" s="310"/>
      <c r="V25" s="310"/>
      <c r="W25" s="310"/>
      <c r="X25" s="311"/>
      <c r="Y25" s="1950"/>
      <c r="Z25" s="2188">
        <f>+Z147</f>
        <v>0</v>
      </c>
      <c r="AA25" s="311"/>
      <c r="AB25" s="313"/>
      <c r="AC25" s="313"/>
      <c r="AD25" s="313"/>
      <c r="AE25" s="313"/>
      <c r="AF25" s="313"/>
    </row>
    <row r="26" spans="1:54" ht="15.75" customHeight="1">
      <c r="A26" s="276"/>
      <c r="B26" s="583" t="s">
        <v>56</v>
      </c>
      <c r="C26" s="310"/>
      <c r="D26" s="310"/>
      <c r="E26" s="310"/>
      <c r="F26" s="311"/>
      <c r="G26" s="1993"/>
      <c r="H26" s="1994"/>
      <c r="I26" s="311"/>
      <c r="J26" s="651"/>
      <c r="K26" s="583" t="s">
        <v>56</v>
      </c>
      <c r="L26" s="310"/>
      <c r="M26" s="310"/>
      <c r="N26" s="310"/>
      <c r="O26" s="311"/>
      <c r="P26" s="1950"/>
      <c r="Q26" s="2188">
        <f>+Q176</f>
        <v>22500</v>
      </c>
      <c r="R26" s="311"/>
      <c r="S26" s="651"/>
      <c r="T26" s="583" t="s">
        <v>56</v>
      </c>
      <c r="U26" s="310"/>
      <c r="V26" s="310"/>
      <c r="W26" s="310"/>
      <c r="X26" s="311"/>
      <c r="Y26" s="1950"/>
      <c r="Z26" s="2188">
        <f>+Z176</f>
        <v>13816.29</v>
      </c>
      <c r="AA26" s="311"/>
      <c r="AB26" s="313"/>
      <c r="AC26" s="313"/>
      <c r="AD26" s="313"/>
      <c r="AE26" s="313"/>
      <c r="AF26" s="313"/>
    </row>
    <row r="27" spans="1:54" ht="18" customHeight="1" thickBot="1">
      <c r="A27" s="276"/>
      <c r="B27" s="583" t="s">
        <v>57</v>
      </c>
      <c r="C27" s="310"/>
      <c r="D27" s="310"/>
      <c r="E27" s="310"/>
      <c r="F27" s="311"/>
      <c r="G27" s="1993"/>
      <c r="H27" s="2314">
        <f>SUM(H24:H26)</f>
        <v>233875</v>
      </c>
      <c r="I27" s="311"/>
      <c r="J27" s="651"/>
      <c r="K27" s="583" t="s">
        <v>57</v>
      </c>
      <c r="L27" s="310"/>
      <c r="M27" s="310"/>
      <c r="N27" s="310"/>
      <c r="O27" s="706"/>
      <c r="P27" s="1950"/>
      <c r="Q27" s="2313">
        <f>SUM(Q24:Q26)</f>
        <v>264745</v>
      </c>
      <c r="R27" s="311"/>
      <c r="S27" s="651"/>
      <c r="T27" s="583" t="s">
        <v>57</v>
      </c>
      <c r="U27" s="310"/>
      <c r="V27" s="310"/>
      <c r="W27" s="310"/>
      <c r="X27" s="706"/>
      <c r="Y27" s="1950"/>
      <c r="Z27" s="2189">
        <f>SUM(Z24:Z26)</f>
        <v>260806.02000000002</v>
      </c>
      <c r="AA27" s="311"/>
      <c r="AB27" s="313"/>
      <c r="AC27" s="313"/>
      <c r="AD27" s="313"/>
      <c r="AE27" s="313"/>
      <c r="AF27" s="313"/>
    </row>
    <row r="28" spans="1:54" ht="11.85" customHeight="1" thickTop="1">
      <c r="A28" s="276"/>
      <c r="B28" s="583"/>
      <c r="C28" s="310"/>
      <c r="D28" s="310"/>
      <c r="E28" s="310"/>
      <c r="F28" s="311"/>
      <c r="G28" s="1261"/>
      <c r="H28" s="606"/>
      <c r="I28" s="311"/>
      <c r="J28" s="651"/>
      <c r="K28" s="583"/>
      <c r="L28" s="310"/>
      <c r="M28" s="310"/>
      <c r="N28" s="310"/>
      <c r="O28" s="311"/>
      <c r="P28" s="1950"/>
      <c r="Q28" s="1950"/>
      <c r="R28" s="311"/>
      <c r="S28" s="651"/>
      <c r="T28" s="583"/>
      <c r="U28" s="310"/>
      <c r="V28" s="310"/>
      <c r="W28" s="310"/>
      <c r="X28" s="311"/>
      <c r="Y28" s="1950"/>
      <c r="Z28" s="1950"/>
      <c r="AA28" s="311"/>
      <c r="AB28" s="313"/>
      <c r="AC28" s="313"/>
      <c r="AD28" s="313"/>
      <c r="AE28" s="313"/>
      <c r="AF28" s="313"/>
    </row>
    <row r="29" spans="1:54" ht="11.85" customHeight="1">
      <c r="A29" s="276"/>
      <c r="B29" s="583"/>
      <c r="C29" s="310"/>
      <c r="D29" s="310"/>
      <c r="E29" s="310"/>
      <c r="F29" s="311"/>
      <c r="G29" s="1261"/>
      <c r="H29" s="606"/>
      <c r="I29" s="311"/>
      <c r="J29" s="651"/>
      <c r="K29" s="583"/>
      <c r="L29" s="310"/>
      <c r="M29" s="310"/>
      <c r="N29" s="310"/>
      <c r="O29" s="311"/>
      <c r="P29" s="1950"/>
      <c r="Q29" s="1950"/>
      <c r="R29" s="311"/>
      <c r="S29" s="651"/>
      <c r="T29" s="583"/>
      <c r="U29" s="310"/>
      <c r="V29" s="310"/>
      <c r="W29" s="310"/>
      <c r="X29" s="311"/>
      <c r="Y29" s="1950"/>
      <c r="Z29" s="1950"/>
      <c r="AA29" s="311"/>
      <c r="AB29" s="313"/>
      <c r="AC29" s="313"/>
      <c r="AD29" s="313"/>
      <c r="AE29" s="313"/>
      <c r="AF29" s="313"/>
    </row>
    <row r="30" spans="1:54" ht="15.75" customHeight="1">
      <c r="A30" s="276"/>
      <c r="B30" s="583" t="s">
        <v>58</v>
      </c>
      <c r="C30" s="310"/>
      <c r="D30" s="310"/>
      <c r="E30" s="310"/>
      <c r="F30" s="311"/>
      <c r="G30" s="1993">
        <v>20000</v>
      </c>
      <c r="H30" s="1993">
        <f>+H16-H31-H32</f>
        <v>191672.78</v>
      </c>
      <c r="I30" s="311"/>
      <c r="J30" s="651"/>
      <c r="K30" s="583" t="s">
        <v>58</v>
      </c>
      <c r="L30" s="310"/>
      <c r="M30" s="310"/>
      <c r="N30" s="310"/>
      <c r="O30" s="311"/>
      <c r="P30" s="1950">
        <f>+Q424+Q425</f>
        <v>17857</v>
      </c>
      <c r="Q30" s="1950">
        <f>+Q16-Q31-Q32</f>
        <v>220855.75</v>
      </c>
      <c r="R30" s="311"/>
      <c r="S30" s="651"/>
      <c r="T30" s="583" t="s">
        <v>58</v>
      </c>
      <c r="U30" s="310"/>
      <c r="V30" s="310"/>
      <c r="W30" s="310"/>
      <c r="X30" s="311"/>
      <c r="Y30" s="1950">
        <f>+Z424+Z425</f>
        <v>0</v>
      </c>
      <c r="Z30" s="1950">
        <f>+Z16-Z31-Z32</f>
        <v>244904.91000000006</v>
      </c>
      <c r="AA30" s="311"/>
      <c r="AB30" s="313"/>
      <c r="AC30" s="313"/>
      <c r="AD30" s="313"/>
      <c r="AE30" s="313"/>
      <c r="AF30" s="313"/>
    </row>
    <row r="31" spans="1:54" ht="32.25" customHeight="1">
      <c r="A31" s="276"/>
      <c r="B31" s="2498" t="s">
        <v>1115</v>
      </c>
      <c r="C31" s="2499"/>
      <c r="D31" s="2499"/>
      <c r="E31" s="2499"/>
      <c r="F31" s="495"/>
      <c r="G31" s="1995"/>
      <c r="H31" s="1993">
        <f>H263+H324</f>
        <v>3600</v>
      </c>
      <c r="I31" s="311"/>
      <c r="J31" s="651"/>
      <c r="K31" s="2498"/>
      <c r="L31" s="2499"/>
      <c r="M31" s="2499"/>
      <c r="N31" s="2499"/>
      <c r="O31" s="2499"/>
      <c r="P31" s="2499"/>
      <c r="Q31" s="1950">
        <f>Q263+Q324</f>
        <v>3600</v>
      </c>
      <c r="R31" s="311"/>
      <c r="S31" s="651"/>
      <c r="T31" s="2498"/>
      <c r="U31" s="2499"/>
      <c r="V31" s="2499"/>
      <c r="W31" s="2499"/>
      <c r="X31" s="2499"/>
      <c r="Y31" s="2499"/>
      <c r="Z31" s="1950">
        <f>Z263+Z324</f>
        <v>3570</v>
      </c>
      <c r="AA31" s="311"/>
      <c r="AB31" s="313"/>
      <c r="AC31" s="313"/>
      <c r="AD31" s="313"/>
      <c r="AE31" s="313"/>
      <c r="AF31" s="313"/>
    </row>
    <row r="32" spans="1:54" ht="32.25" customHeight="1">
      <c r="A32" s="276"/>
      <c r="B32" s="2498" t="s">
        <v>1114</v>
      </c>
      <c r="C32" s="2499"/>
      <c r="D32" s="2499"/>
      <c r="E32" s="2499"/>
      <c r="F32" s="495"/>
      <c r="G32" s="1995"/>
      <c r="H32" s="1993">
        <f>+H238+H325</f>
        <v>2000.2199999999998</v>
      </c>
      <c r="I32" s="311"/>
      <c r="J32" s="651"/>
      <c r="K32" s="2498"/>
      <c r="L32" s="2499"/>
      <c r="M32" s="2499"/>
      <c r="N32" s="2499"/>
      <c r="O32" s="2499"/>
      <c r="P32" s="2499"/>
      <c r="Q32" s="1950">
        <f>+Q238+Q325</f>
        <v>2040</v>
      </c>
      <c r="R32" s="311"/>
      <c r="S32" s="651"/>
      <c r="T32" s="2498"/>
      <c r="U32" s="2499"/>
      <c r="V32" s="2499"/>
      <c r="W32" s="2499"/>
      <c r="X32" s="2499"/>
      <c r="Y32" s="2499"/>
      <c r="Z32" s="1950">
        <f>+Z238+Z325</f>
        <v>81.375599999999991</v>
      </c>
      <c r="AB32" s="313"/>
      <c r="AC32" s="313"/>
      <c r="AD32" s="313"/>
      <c r="AE32" s="313"/>
      <c r="AF32" s="313"/>
    </row>
    <row r="33" spans="1:54" ht="17.25" customHeight="1" thickBot="1">
      <c r="A33" s="276"/>
      <c r="B33" s="583" t="s">
        <v>59</v>
      </c>
      <c r="C33" s="310"/>
      <c r="D33" s="310"/>
      <c r="E33" s="310"/>
      <c r="F33" s="1262"/>
      <c r="G33" s="1983"/>
      <c r="H33" s="2314">
        <f>SUM(H30:H32)</f>
        <v>197273</v>
      </c>
      <c r="I33" s="311"/>
      <c r="J33" s="651"/>
      <c r="K33" s="583" t="s">
        <v>59</v>
      </c>
      <c r="L33" s="310"/>
      <c r="M33" s="310"/>
      <c r="N33" s="310"/>
      <c r="O33" s="311"/>
      <c r="P33" s="1950"/>
      <c r="Q33" s="2313">
        <f>SUM(Q30:Q32)</f>
        <v>226495.75</v>
      </c>
      <c r="R33" s="311"/>
      <c r="S33" s="651"/>
      <c r="T33" s="583" t="s">
        <v>59</v>
      </c>
      <c r="U33" s="310"/>
      <c r="V33" s="310"/>
      <c r="W33" s="310"/>
      <c r="X33" s="311"/>
      <c r="Y33" s="1950"/>
      <c r="Z33" s="2189">
        <f>SUM(Z30:Z32)</f>
        <v>248556.28560000006</v>
      </c>
      <c r="AA33" s="311"/>
      <c r="AB33" s="313"/>
      <c r="AC33" s="313"/>
      <c r="AD33" s="313"/>
      <c r="AE33" s="313"/>
      <c r="AF33" s="313"/>
    </row>
    <row r="34" spans="1:54" ht="11.85" customHeight="1" thickTop="1">
      <c r="A34" s="276"/>
      <c r="B34" s="583"/>
      <c r="C34" s="310"/>
      <c r="D34" s="310"/>
      <c r="E34" s="310"/>
      <c r="F34" s="311"/>
      <c r="G34" s="1261"/>
      <c r="H34" s="1950"/>
      <c r="I34" s="311"/>
      <c r="J34" s="651"/>
      <c r="K34" s="583"/>
      <c r="L34" s="310"/>
      <c r="M34" s="310"/>
      <c r="N34" s="310"/>
      <c r="O34" s="311"/>
      <c r="P34" s="1950"/>
      <c r="Q34" s="1950"/>
      <c r="R34" s="311"/>
      <c r="S34" s="651"/>
      <c r="T34" s="583"/>
      <c r="U34" s="310"/>
      <c r="V34" s="310"/>
      <c r="W34" s="310"/>
      <c r="X34" s="311"/>
      <c r="Y34" s="1950"/>
      <c r="Z34" s="1950"/>
      <c r="AA34" s="311"/>
      <c r="AB34" s="313"/>
      <c r="AC34" s="313"/>
      <c r="AD34" s="313"/>
      <c r="AE34" s="313"/>
      <c r="AF34" s="313"/>
    </row>
    <row r="35" spans="1:54" ht="11.85" customHeight="1">
      <c r="A35" s="276"/>
      <c r="B35" s="583"/>
      <c r="C35" s="310"/>
      <c r="D35" s="310"/>
      <c r="E35" s="310"/>
      <c r="F35" s="311"/>
      <c r="G35" s="1261"/>
      <c r="H35" s="1950"/>
      <c r="I35" s="311"/>
      <c r="J35" s="651"/>
      <c r="K35" s="583"/>
      <c r="L35" s="310"/>
      <c r="M35" s="310"/>
      <c r="N35" s="310"/>
      <c r="O35" s="311"/>
      <c r="P35" s="1950"/>
      <c r="Q35" s="1950"/>
      <c r="R35" s="311"/>
      <c r="S35" s="651"/>
      <c r="T35" s="583"/>
      <c r="U35" s="310"/>
      <c r="V35" s="310"/>
      <c r="W35" s="310"/>
      <c r="X35" s="311"/>
      <c r="Y35" s="1950"/>
      <c r="Z35" s="1950"/>
      <c r="AA35" s="311"/>
      <c r="AB35" s="313"/>
      <c r="AC35" s="313"/>
      <c r="AD35" s="313"/>
      <c r="AE35" s="313"/>
      <c r="AF35" s="313"/>
    </row>
    <row r="36" spans="1:54" ht="15" customHeight="1">
      <c r="A36" s="276"/>
      <c r="B36" s="583" t="s">
        <v>60</v>
      </c>
      <c r="C36" s="310"/>
      <c r="D36" s="310"/>
      <c r="E36" s="310"/>
      <c r="F36" s="311"/>
      <c r="G36" s="1261"/>
      <c r="H36" s="1994">
        <v>34562</v>
      </c>
      <c r="I36" s="1263"/>
      <c r="J36" s="651"/>
      <c r="K36" s="583" t="s">
        <v>60</v>
      </c>
      <c r="L36" s="310"/>
      <c r="M36" s="310"/>
      <c r="N36" s="310"/>
      <c r="O36" s="311"/>
      <c r="P36" s="1950"/>
      <c r="Q36" s="2188">
        <f>+Q24-Q30</f>
        <v>21389.25</v>
      </c>
      <c r="R36" s="311"/>
      <c r="S36" s="651"/>
      <c r="T36" s="583" t="s">
        <v>60</v>
      </c>
      <c r="U36" s="310"/>
      <c r="V36" s="310"/>
      <c r="W36" s="310"/>
      <c r="X36" s="311"/>
      <c r="Y36" s="1950"/>
      <c r="Z36" s="1950">
        <f>+Z24-Z30</f>
        <v>2084.8199999999488</v>
      </c>
      <c r="AA36" s="311"/>
      <c r="AB36" s="313"/>
      <c r="AC36" s="313"/>
      <c r="AD36" s="313"/>
      <c r="AE36" s="313"/>
      <c r="AF36" s="313"/>
    </row>
    <row r="37" spans="1:54" ht="15" customHeight="1">
      <c r="A37" s="276"/>
      <c r="B37" s="583" t="s">
        <v>61</v>
      </c>
      <c r="C37" s="310"/>
      <c r="D37" s="310"/>
      <c r="E37" s="310"/>
      <c r="F37" s="311"/>
      <c r="G37" s="1261"/>
      <c r="H37" s="1993"/>
      <c r="I37" s="1263"/>
      <c r="J37" s="651"/>
      <c r="K37" s="583" t="s">
        <v>61</v>
      </c>
      <c r="L37" s="310"/>
      <c r="M37" s="310"/>
      <c r="N37" s="310"/>
      <c r="O37" s="311"/>
      <c r="P37" s="1950"/>
      <c r="Q37" s="1950">
        <f>+Q25-Q31</f>
        <v>-3600</v>
      </c>
      <c r="R37" s="311"/>
      <c r="S37" s="651"/>
      <c r="T37" s="583" t="s">
        <v>61</v>
      </c>
      <c r="U37" s="310"/>
      <c r="V37" s="310"/>
      <c r="W37" s="310"/>
      <c r="X37" s="311"/>
      <c r="Y37" s="1950"/>
      <c r="Z37" s="1950">
        <f>+Z25-Z31</f>
        <v>-3570</v>
      </c>
      <c r="AA37" s="311"/>
      <c r="AB37" s="313"/>
      <c r="AC37" s="313"/>
      <c r="AD37" s="313"/>
      <c r="AE37" s="313"/>
      <c r="AF37" s="313"/>
    </row>
    <row r="38" spans="1:54" ht="16.5" customHeight="1">
      <c r="A38" s="276"/>
      <c r="B38" s="583" t="s">
        <v>62</v>
      </c>
      <c r="C38" s="310"/>
      <c r="D38" s="310"/>
      <c r="E38" s="310"/>
      <c r="F38" s="311"/>
      <c r="G38" s="1261"/>
      <c r="H38" s="1993">
        <v>2040</v>
      </c>
      <c r="I38" s="1263"/>
      <c r="J38" s="651"/>
      <c r="K38" s="583" t="s">
        <v>62</v>
      </c>
      <c r="L38" s="310"/>
      <c r="M38" s="310"/>
      <c r="N38" s="310"/>
      <c r="O38" s="311"/>
      <c r="P38" s="1950"/>
      <c r="Q38" s="1950">
        <f>+Q26-Q32</f>
        <v>20460</v>
      </c>
      <c r="R38" s="1262"/>
      <c r="S38" s="651"/>
      <c r="T38" s="583" t="s">
        <v>62</v>
      </c>
      <c r="U38" s="310"/>
      <c r="V38" s="310"/>
      <c r="W38" s="310"/>
      <c r="X38" s="311"/>
      <c r="Y38" s="1950"/>
      <c r="Z38" s="1950">
        <f>+Z26-Z32</f>
        <v>13734.914400000001</v>
      </c>
      <c r="AA38" s="1262"/>
      <c r="AB38" s="313"/>
      <c r="AC38" s="313"/>
      <c r="AD38" s="313"/>
      <c r="AE38" s="313"/>
      <c r="AF38" s="313"/>
    </row>
    <row r="39" spans="1:54" ht="17.25" customHeight="1" thickBot="1">
      <c r="A39" s="276"/>
      <c r="B39" s="583" t="s">
        <v>63</v>
      </c>
      <c r="C39" s="310"/>
      <c r="D39" s="310"/>
      <c r="E39" s="310"/>
      <c r="F39" s="311"/>
      <c r="G39" s="1263">
        <f>+H39/H33</f>
        <v>0.18553983565921336</v>
      </c>
      <c r="H39" s="2314">
        <f>SUM(H36:H38)</f>
        <v>36602</v>
      </c>
      <c r="J39" s="651"/>
      <c r="K39" s="583" t="s">
        <v>63</v>
      </c>
      <c r="L39" s="310"/>
      <c r="M39" s="310"/>
      <c r="N39" s="310"/>
      <c r="O39" s="311"/>
      <c r="P39" s="2315">
        <f>+Q39/Q33</f>
        <v>0.16887402964514786</v>
      </c>
      <c r="Q39" s="2313">
        <f>SUM(Q36:Q38)</f>
        <v>38249.25</v>
      </c>
      <c r="S39" s="651"/>
      <c r="T39" s="583" t="s">
        <v>63</v>
      </c>
      <c r="U39" s="310"/>
      <c r="V39" s="310"/>
      <c r="W39" s="310"/>
      <c r="X39" s="311"/>
      <c r="Y39" s="2219">
        <f>+Z39/Z33</f>
        <v>4.9283543043097143E-2</v>
      </c>
      <c r="Z39" s="2189">
        <f>SUM(Z36:Z38)</f>
        <v>12249.73439999995</v>
      </c>
      <c r="AB39" s="313"/>
      <c r="AC39" s="313"/>
      <c r="AD39" s="313"/>
      <c r="AE39" s="313"/>
      <c r="AF39" s="313"/>
    </row>
    <row r="40" spans="1:54" ht="11.85" customHeight="1" thickTop="1" thickBot="1">
      <c r="A40" s="276"/>
      <c r="B40" s="1288"/>
      <c r="C40" s="1289"/>
      <c r="D40" s="1272"/>
      <c r="E40" s="1272"/>
      <c r="F40" s="1272"/>
      <c r="G40" s="1273"/>
      <c r="H40" s="1274"/>
      <c r="J40" s="276"/>
      <c r="K40" s="1288"/>
      <c r="L40" s="1289"/>
      <c r="M40" s="1272"/>
      <c r="N40" s="1272"/>
      <c r="O40" s="1272"/>
      <c r="P40" s="2220"/>
      <c r="Q40" s="2220"/>
      <c r="S40" s="276"/>
      <c r="T40" s="1288"/>
      <c r="U40" s="1289"/>
      <c r="V40" s="1272"/>
      <c r="W40" s="1272"/>
      <c r="X40" s="1272"/>
      <c r="Y40" s="2220"/>
      <c r="Z40" s="2220"/>
    </row>
    <row r="41" spans="1:54" s="1257" customFormat="1" ht="11.85" customHeight="1" thickBot="1">
      <c r="A41" s="1255"/>
      <c r="B41" s="1256"/>
      <c r="F41" s="1258"/>
      <c r="G41" s="1259"/>
      <c r="H41" s="1260"/>
      <c r="I41" s="1258"/>
      <c r="J41" s="1255"/>
      <c r="K41" s="1256"/>
      <c r="O41" s="1258"/>
      <c r="P41" s="2221"/>
      <c r="Q41" s="2221"/>
      <c r="R41" s="1258"/>
      <c r="S41" s="1255"/>
      <c r="T41" s="1256"/>
      <c r="X41" s="1258"/>
      <c r="Y41" s="2221"/>
      <c r="Z41" s="2221"/>
      <c r="AA41" s="1258"/>
      <c r="AB41" s="1258"/>
      <c r="AC41" s="1258"/>
      <c r="AD41" s="1258"/>
      <c r="AE41" s="1258"/>
      <c r="AF41" s="1258"/>
      <c r="AG41" s="1258"/>
      <c r="AH41" s="1258"/>
      <c r="AI41" s="1258"/>
      <c r="AJ41" s="1258"/>
      <c r="AK41" s="1258"/>
      <c r="AL41" s="1258"/>
      <c r="AM41" s="1258"/>
      <c r="AN41" s="1258"/>
      <c r="AO41" s="1258"/>
      <c r="AP41" s="1258"/>
      <c r="AQ41" s="1258"/>
      <c r="AR41" s="1258"/>
      <c r="AS41" s="1258"/>
      <c r="AT41" s="1258"/>
      <c r="AU41" s="1258"/>
      <c r="AV41" s="1258"/>
    </row>
    <row r="42" spans="1:54" s="311" customFormat="1" ht="14.25" customHeight="1">
      <c r="A42" s="1774"/>
      <c r="B42" s="2480" t="s">
        <v>36</v>
      </c>
      <c r="C42" s="2481"/>
      <c r="D42" s="2481"/>
      <c r="E42" s="2482"/>
      <c r="F42" s="2488" t="s">
        <v>3396</v>
      </c>
      <c r="G42" s="2488"/>
      <c r="H42" s="2488"/>
      <c r="I42" s="650"/>
      <c r="J42" s="651"/>
      <c r="K42" s="652"/>
      <c r="L42" s="706"/>
      <c r="O42" s="2488" t="s">
        <v>3397</v>
      </c>
      <c r="P42" s="2488"/>
      <c r="Q42" s="2488"/>
      <c r="X42" s="2488" t="s">
        <v>644</v>
      </c>
      <c r="Y42" s="2488"/>
      <c r="Z42" s="2488"/>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row>
    <row r="43" spans="1:54" s="1272" customFormat="1" ht="11.85" customHeight="1" thickBot="1">
      <c r="A43" s="1775"/>
      <c r="B43" s="2483"/>
      <c r="C43" s="2484"/>
      <c r="D43" s="2484"/>
      <c r="E43" s="2485"/>
      <c r="F43" s="1276"/>
      <c r="G43" s="1277"/>
      <c r="H43" s="1278"/>
      <c r="I43" s="277"/>
      <c r="J43" s="1275"/>
      <c r="K43" s="1271"/>
      <c r="O43" s="1276"/>
      <c r="P43" s="2222"/>
      <c r="Q43" s="2222"/>
      <c r="R43" s="277"/>
      <c r="S43" s="1275"/>
      <c r="T43" s="1271"/>
      <c r="X43" s="1276"/>
      <c r="Y43" s="2222"/>
      <c r="Z43" s="2222"/>
      <c r="AA43" s="262"/>
      <c r="AB43" s="262"/>
      <c r="AC43" s="262"/>
      <c r="AD43" s="262"/>
      <c r="AE43" s="262"/>
      <c r="AF43" s="262"/>
      <c r="AG43" s="262"/>
      <c r="AH43" s="262"/>
      <c r="AI43" s="262"/>
      <c r="AJ43" s="262"/>
      <c r="AK43" s="262"/>
      <c r="AL43" s="262"/>
      <c r="AM43" s="262"/>
      <c r="AN43" s="1279"/>
      <c r="AO43" s="1279"/>
      <c r="AP43" s="1279"/>
      <c r="AQ43" s="1279"/>
      <c r="AR43" s="1279"/>
      <c r="AS43" s="1279"/>
      <c r="AT43" s="1279"/>
      <c r="AU43" s="1279"/>
      <c r="AV43" s="1279"/>
      <c r="AW43" s="1279"/>
      <c r="AX43" s="1279"/>
      <c r="AY43" s="1279"/>
      <c r="AZ43" s="1279"/>
      <c r="BA43" s="1279"/>
      <c r="BB43" s="1279"/>
    </row>
    <row r="44" spans="1:54" s="1270" customFormat="1" ht="18.75" customHeight="1" thickBot="1">
      <c r="A44" s="1264" t="s">
        <v>2319</v>
      </c>
      <c r="B44" s="2501" t="s">
        <v>643</v>
      </c>
      <c r="C44" s="2502"/>
      <c r="D44" s="2502"/>
      <c r="E44" s="2502"/>
      <c r="F44" s="1267"/>
      <c r="G44" s="1268"/>
      <c r="H44" s="1996">
        <v>213875</v>
      </c>
      <c r="I44" s="330"/>
      <c r="J44" s="1269" t="s">
        <v>2319</v>
      </c>
      <c r="K44" s="1265" t="s">
        <v>160</v>
      </c>
      <c r="L44" s="1266"/>
      <c r="M44" s="1266"/>
      <c r="N44" s="1266"/>
      <c r="O44" s="1267"/>
      <c r="P44" s="2223"/>
      <c r="Q44" s="2190">
        <f>SUM(Q48,Q138,Q147,Q165,Q176,Q183,Q188,Q193,Q199+Q207+Q208)</f>
        <v>244745</v>
      </c>
      <c r="R44" s="743"/>
      <c r="S44" s="1269" t="s">
        <v>2319</v>
      </c>
      <c r="T44" s="1265" t="s">
        <v>160</v>
      </c>
      <c r="U44" s="1266"/>
      <c r="V44" s="1266"/>
      <c r="W44" s="1266"/>
      <c r="X44" s="1267"/>
      <c r="Y44" s="2223"/>
      <c r="Z44" s="2190">
        <f>SUM(Z48,Z138,Z147,Z165,Z176,Z183,Z188,Z193,Z199+Z207+Z208)</f>
        <v>260806.02000000002</v>
      </c>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1124"/>
      <c r="AX44" s="1124"/>
      <c r="AY44" s="1124"/>
      <c r="AZ44" s="1124"/>
      <c r="BA44" s="1124"/>
      <c r="BB44" s="1124"/>
    </row>
    <row r="45" spans="1:54" s="423" customFormat="1" ht="18.75" customHeight="1" thickBot="1">
      <c r="A45" s="705"/>
      <c r="B45" s="592"/>
      <c r="C45" s="451"/>
      <c r="D45" s="451"/>
      <c r="E45" s="451"/>
      <c r="F45" s="828"/>
      <c r="G45" s="829"/>
      <c r="H45" s="830"/>
      <c r="I45" s="330"/>
      <c r="J45" s="739"/>
      <c r="K45" s="592"/>
      <c r="L45" s="707"/>
      <c r="M45" s="451"/>
      <c r="N45" s="451"/>
      <c r="O45" s="828"/>
      <c r="P45" s="2224"/>
      <c r="Q45" s="2173"/>
      <c r="R45" s="374"/>
      <c r="S45" s="739"/>
      <c r="T45" s="592"/>
      <c r="U45" s="451"/>
      <c r="V45" s="451"/>
      <c r="W45" s="451"/>
      <c r="X45" s="828"/>
      <c r="Y45" s="2224"/>
      <c r="Z45" s="2173"/>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row>
    <row r="46" spans="1:54" s="735" customFormat="1" ht="18.75" customHeight="1" thickBot="1">
      <c r="A46" s="730"/>
      <c r="B46" s="2501" t="s">
        <v>853</v>
      </c>
      <c r="C46" s="2502"/>
      <c r="D46" s="2502"/>
      <c r="E46" s="2502"/>
      <c r="F46" s="827"/>
      <c r="G46" s="1097"/>
      <c r="H46" s="1997">
        <f>SUM(H50+H61+H72+H85+H96+H138)</f>
        <v>186875</v>
      </c>
      <c r="I46" s="330"/>
      <c r="J46" s="738"/>
      <c r="K46" s="1096" t="s">
        <v>853</v>
      </c>
      <c r="L46" s="731"/>
      <c r="M46" s="731"/>
      <c r="N46" s="731"/>
      <c r="O46" s="827"/>
      <c r="P46" s="2225"/>
      <c r="Q46" s="2191">
        <f>+Q48+Q138+Q147</f>
        <v>186875</v>
      </c>
      <c r="R46" s="374"/>
      <c r="S46" s="738"/>
      <c r="T46" s="1096" t="s">
        <v>853</v>
      </c>
      <c r="U46" s="731"/>
      <c r="V46" s="731"/>
      <c r="W46" s="731"/>
      <c r="X46" s="827"/>
      <c r="Y46" s="2225"/>
      <c r="Z46" s="2191">
        <f>+Z48+Z138+Z147</f>
        <v>213515</v>
      </c>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1098"/>
      <c r="AX46" s="1098"/>
      <c r="AY46" s="1098"/>
      <c r="AZ46" s="1098"/>
      <c r="BA46" s="1098"/>
      <c r="BB46" s="1098"/>
    </row>
    <row r="47" spans="1:54" ht="11.85" customHeight="1" thickBot="1">
      <c r="A47" s="300"/>
      <c r="F47" s="831"/>
      <c r="G47" s="832"/>
      <c r="H47" s="833"/>
      <c r="I47" s="332"/>
      <c r="J47" s="742"/>
      <c r="O47" s="831"/>
      <c r="P47" s="2226"/>
      <c r="Q47" s="2202"/>
      <c r="S47" s="742"/>
      <c r="X47" s="831"/>
      <c r="Y47" s="2226"/>
      <c r="Z47" s="2202"/>
    </row>
    <row r="48" spans="1:54" s="732" customFormat="1" ht="21.75" customHeight="1" thickBot="1">
      <c r="A48" s="747">
        <v>1000</v>
      </c>
      <c r="B48" s="756" t="s">
        <v>40</v>
      </c>
      <c r="C48" s="749"/>
      <c r="D48" s="749"/>
      <c r="E48" s="749"/>
      <c r="F48" s="1725">
        <v>400</v>
      </c>
      <c r="G48" s="834"/>
      <c r="H48" s="1951"/>
      <c r="I48" s="330"/>
      <c r="J48" s="747">
        <v>1000</v>
      </c>
      <c r="K48" s="756" t="s">
        <v>40</v>
      </c>
      <c r="L48" s="749"/>
      <c r="M48" s="749"/>
      <c r="N48" s="749"/>
      <c r="O48" s="1725">
        <f>+O50+O61+O72+O85+O96+O107+O118+O129</f>
        <v>395</v>
      </c>
      <c r="P48" s="2227"/>
      <c r="Q48" s="1951">
        <f>+Q50+Q61+Q72+Q85+Q96+Q107+Q118+Q129</f>
        <v>174875</v>
      </c>
      <c r="R48" s="743"/>
      <c r="S48" s="747">
        <v>1000</v>
      </c>
      <c r="T48" s="756" t="s">
        <v>40</v>
      </c>
      <c r="U48" s="749"/>
      <c r="V48" s="749"/>
      <c r="W48" s="749"/>
      <c r="X48" s="1725">
        <f>+X50+X61+X72+X85+X96+X107+X118+X129</f>
        <v>531</v>
      </c>
      <c r="Y48" s="2227"/>
      <c r="Z48" s="1951">
        <f>+Z50+Z61+Z72+Z85+Z96+Z107+Z118+Z129</f>
        <v>208115</v>
      </c>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1098"/>
      <c r="AX48" s="1098"/>
      <c r="AY48" s="1098"/>
      <c r="AZ48" s="1098"/>
      <c r="BA48" s="1098"/>
      <c r="BB48" s="1098"/>
    </row>
    <row r="49" spans="1:54" s="419" customFormat="1" ht="12.75" customHeight="1">
      <c r="A49" s="466"/>
      <c r="B49" s="594"/>
      <c r="F49" s="653" t="s">
        <v>149</v>
      </c>
      <c r="G49" s="654" t="s">
        <v>822</v>
      </c>
      <c r="H49" s="757" t="s">
        <v>823</v>
      </c>
      <c r="I49" s="262"/>
      <c r="J49" s="466"/>
      <c r="K49" s="594"/>
      <c r="O49" s="653" t="s">
        <v>149</v>
      </c>
      <c r="P49" s="2228" t="s">
        <v>822</v>
      </c>
      <c r="Q49" s="2229" t="s">
        <v>823</v>
      </c>
      <c r="R49" s="311"/>
      <c r="S49" s="466"/>
      <c r="T49" s="652"/>
      <c r="U49" s="311"/>
      <c r="V49" s="311"/>
      <c r="W49" s="311"/>
      <c r="X49" s="653" t="s">
        <v>149</v>
      </c>
      <c r="Y49" s="2228" t="s">
        <v>150</v>
      </c>
      <c r="Z49" s="2229" t="s">
        <v>823</v>
      </c>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row>
    <row r="50" spans="1:54" ht="14.25" customHeight="1">
      <c r="A50" s="340">
        <v>1010</v>
      </c>
      <c r="B50" s="1043" t="s">
        <v>963</v>
      </c>
      <c r="C50" s="1044"/>
      <c r="D50" s="1045"/>
      <c r="E50" s="1045"/>
      <c r="F50" s="1046">
        <f>+F51+F56</f>
        <v>200</v>
      </c>
      <c r="G50" s="1998"/>
      <c r="H50" s="1999">
        <f>+H51+H56</f>
        <v>86000</v>
      </c>
      <c r="I50" s="323"/>
      <c r="J50" s="340">
        <v>1010</v>
      </c>
      <c r="K50" s="1043" t="s">
        <v>963</v>
      </c>
      <c r="L50" s="1044"/>
      <c r="M50" s="1045"/>
      <c r="N50" s="1045"/>
      <c r="O50" s="1046">
        <f>+O51+O56</f>
        <v>200</v>
      </c>
      <c r="P50" s="2230"/>
      <c r="Q50" s="2192">
        <f>+Q51+Q56</f>
        <v>86000</v>
      </c>
      <c r="S50" s="340">
        <v>1010</v>
      </c>
      <c r="T50" s="1043" t="s">
        <v>963</v>
      </c>
      <c r="U50" s="1044"/>
      <c r="V50" s="1045"/>
      <c r="W50" s="1045"/>
      <c r="X50" s="1046">
        <f>+X51+X56</f>
        <v>140</v>
      </c>
      <c r="Y50" s="2230"/>
      <c r="Z50" s="2192">
        <f>+Z51+Z56</f>
        <v>58300</v>
      </c>
    </row>
    <row r="51" spans="1:54" s="638" customFormat="1" ht="11.85" customHeight="1">
      <c r="A51" s="633"/>
      <c r="B51" s="634"/>
      <c r="C51" s="635" t="s">
        <v>136</v>
      </c>
      <c r="D51" s="636"/>
      <c r="E51" s="636"/>
      <c r="F51" s="1095">
        <f>SUM(F52:F55)</f>
        <v>140</v>
      </c>
      <c r="G51" s="2000"/>
      <c r="H51" s="2001">
        <f>SUM(H52:H55)</f>
        <v>56000</v>
      </c>
      <c r="I51" s="637"/>
      <c r="J51" s="633"/>
      <c r="K51" s="634"/>
      <c r="L51" s="635" t="s">
        <v>136</v>
      </c>
      <c r="M51" s="636"/>
      <c r="N51" s="636"/>
      <c r="O51" s="1095">
        <f>SUM(O52:O55)</f>
        <v>140</v>
      </c>
      <c r="P51" s="2231"/>
      <c r="Q51" s="2196">
        <f>+Q52+Q55</f>
        <v>56000</v>
      </c>
      <c r="R51" s="642"/>
      <c r="S51" s="633"/>
      <c r="T51" s="634"/>
      <c r="U51" s="635" t="s">
        <v>136</v>
      </c>
      <c r="V51" s="636"/>
      <c r="W51" s="636"/>
      <c r="X51" s="1095">
        <f>SUM(X52:X55)</f>
        <v>104</v>
      </c>
      <c r="Y51" s="2231"/>
      <c r="Z51" s="2198">
        <f>SUM(Z52:Z55)</f>
        <v>41600</v>
      </c>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5"/>
      <c r="AX51" s="645"/>
      <c r="AY51" s="645"/>
      <c r="AZ51" s="645"/>
      <c r="BA51" s="645"/>
      <c r="BB51" s="645"/>
    </row>
    <row r="52" spans="1:54" s="314" customFormat="1" ht="11.85" customHeight="1">
      <c r="A52" s="347">
        <v>1011</v>
      </c>
      <c r="B52" s="610"/>
      <c r="C52" s="349" t="s">
        <v>964</v>
      </c>
      <c r="D52" s="350"/>
      <c r="E52" s="350"/>
      <c r="F52" s="1041">
        <v>140</v>
      </c>
      <c r="G52" s="2002">
        <v>400</v>
      </c>
      <c r="H52" s="1969">
        <f>G52*F52</f>
        <v>56000</v>
      </c>
      <c r="I52" s="354"/>
      <c r="J52" s="347">
        <v>1011</v>
      </c>
      <c r="K52" s="610"/>
      <c r="L52" s="349" t="s">
        <v>964</v>
      </c>
      <c r="M52" s="350"/>
      <c r="N52" s="350"/>
      <c r="O52" s="1041">
        <v>140</v>
      </c>
      <c r="P52" s="1952">
        <v>400</v>
      </c>
      <c r="Q52" s="2203">
        <f>SUM(O52*P52)</f>
        <v>56000</v>
      </c>
      <c r="R52" s="354"/>
      <c r="S52" s="347">
        <v>1011</v>
      </c>
      <c r="T52" s="610"/>
      <c r="U52" s="349" t="s">
        <v>964</v>
      </c>
      <c r="V52" s="350"/>
      <c r="W52" s="350"/>
      <c r="X52" s="1041">
        <v>104</v>
      </c>
      <c r="Y52" s="1952">
        <v>400</v>
      </c>
      <c r="Z52" s="2171">
        <f>Y52*X52</f>
        <v>41600</v>
      </c>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423"/>
      <c r="AX52" s="423"/>
      <c r="AY52" s="423"/>
      <c r="AZ52" s="423"/>
      <c r="BA52" s="423"/>
      <c r="BB52" s="423"/>
    </row>
    <row r="53" spans="1:54" s="314" customFormat="1" ht="11.85" customHeight="1">
      <c r="A53" s="347">
        <v>1012</v>
      </c>
      <c r="B53" s="610"/>
      <c r="C53" s="349" t="s">
        <v>965</v>
      </c>
      <c r="D53" s="350"/>
      <c r="E53" s="350"/>
      <c r="F53" s="1041">
        <v>0</v>
      </c>
      <c r="G53" s="1957"/>
      <c r="H53" s="1969"/>
      <c r="I53" s="354"/>
      <c r="J53" s="347">
        <v>1012</v>
      </c>
      <c r="K53" s="610"/>
      <c r="L53" s="349" t="s">
        <v>965</v>
      </c>
      <c r="M53" s="350"/>
      <c r="N53" s="350"/>
      <c r="O53" s="1041">
        <v>0</v>
      </c>
      <c r="P53" s="1952">
        <v>0</v>
      </c>
      <c r="Q53" s="2203">
        <f>SUM(O53*P53)</f>
        <v>0</v>
      </c>
      <c r="R53" s="354"/>
      <c r="S53" s="347">
        <v>1012</v>
      </c>
      <c r="T53" s="610"/>
      <c r="U53" s="349" t="s">
        <v>965</v>
      </c>
      <c r="V53" s="350"/>
      <c r="W53" s="350"/>
      <c r="X53" s="1041">
        <v>0</v>
      </c>
      <c r="Y53" s="1953">
        <v>0</v>
      </c>
      <c r="Z53" s="2171">
        <f>Y53*X53</f>
        <v>0</v>
      </c>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423"/>
      <c r="AX53" s="423"/>
      <c r="AY53" s="423"/>
      <c r="AZ53" s="423"/>
      <c r="BA53" s="423"/>
      <c r="BB53" s="423"/>
    </row>
    <row r="54" spans="1:54" s="314" customFormat="1" ht="11.85" customHeight="1">
      <c r="A54" s="347">
        <v>1013</v>
      </c>
      <c r="B54" s="610"/>
      <c r="C54" s="349" t="s">
        <v>966</v>
      </c>
      <c r="D54" s="350"/>
      <c r="E54" s="350"/>
      <c r="F54" s="1041">
        <v>0</v>
      </c>
      <c r="G54" s="1957"/>
      <c r="H54" s="1969"/>
      <c r="I54" s="354"/>
      <c r="J54" s="347">
        <v>1013</v>
      </c>
      <c r="K54" s="610"/>
      <c r="L54" s="349" t="s">
        <v>966</v>
      </c>
      <c r="M54" s="350"/>
      <c r="N54" s="350"/>
      <c r="O54" s="1041">
        <v>0</v>
      </c>
      <c r="P54" s="1952">
        <v>0</v>
      </c>
      <c r="Q54" s="2203">
        <f>SUM(O54*P54)</f>
        <v>0</v>
      </c>
      <c r="R54" s="354"/>
      <c r="S54" s="347">
        <v>1013</v>
      </c>
      <c r="T54" s="610"/>
      <c r="U54" s="349" t="s">
        <v>966</v>
      </c>
      <c r="V54" s="350"/>
      <c r="W54" s="350"/>
      <c r="X54" s="1041">
        <v>0</v>
      </c>
      <c r="Y54" s="1953">
        <v>0</v>
      </c>
      <c r="Z54" s="2171">
        <f>Y54*X54</f>
        <v>0</v>
      </c>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423"/>
      <c r="AX54" s="423"/>
      <c r="AY54" s="423"/>
      <c r="AZ54" s="423"/>
      <c r="BA54" s="423"/>
      <c r="BB54" s="423"/>
    </row>
    <row r="55" spans="1:54" s="314" customFormat="1" ht="11.85" customHeight="1">
      <c r="A55" s="347">
        <v>1014</v>
      </c>
      <c r="B55" s="610"/>
      <c r="C55" s="355" t="s">
        <v>967</v>
      </c>
      <c r="D55" s="350"/>
      <c r="E55" s="350"/>
      <c r="F55" s="1041">
        <v>0</v>
      </c>
      <c r="G55" s="1957"/>
      <c r="H55" s="1969"/>
      <c r="I55" s="354"/>
      <c r="J55" s="347">
        <v>1014</v>
      </c>
      <c r="K55" s="610"/>
      <c r="L55" s="355" t="s">
        <v>967</v>
      </c>
      <c r="M55" s="350"/>
      <c r="N55" s="350"/>
      <c r="O55" s="1041">
        <v>0</v>
      </c>
      <c r="P55" s="1952">
        <v>0</v>
      </c>
      <c r="Q55" s="2203">
        <f>SUM(O55*P55)</f>
        <v>0</v>
      </c>
      <c r="R55" s="354"/>
      <c r="S55" s="347">
        <v>1014</v>
      </c>
      <c r="T55" s="610"/>
      <c r="U55" s="355" t="s">
        <v>967</v>
      </c>
      <c r="V55" s="350"/>
      <c r="W55" s="350"/>
      <c r="X55" s="1041">
        <v>0</v>
      </c>
      <c r="Y55" s="1953">
        <v>0</v>
      </c>
      <c r="Z55" s="2171">
        <f>Y55*X55</f>
        <v>0</v>
      </c>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423"/>
      <c r="AX55" s="423"/>
      <c r="AY55" s="423"/>
      <c r="AZ55" s="423"/>
      <c r="BA55" s="423"/>
      <c r="BB55" s="423"/>
    </row>
    <row r="56" spans="1:54" s="638" customFormat="1" ht="11.85" customHeight="1">
      <c r="A56" s="639"/>
      <c r="B56" s="640"/>
      <c r="C56" s="635" t="s">
        <v>135</v>
      </c>
      <c r="D56" s="641"/>
      <c r="E56" s="641"/>
      <c r="F56" s="1095">
        <f>SUM(F57:F60)</f>
        <v>60</v>
      </c>
      <c r="G56" s="839"/>
      <c r="H56" s="2001">
        <f>SUM(H57:H60)</f>
        <v>30000</v>
      </c>
      <c r="I56" s="642"/>
      <c r="J56" s="639"/>
      <c r="K56" s="640"/>
      <c r="L56" s="635" t="s">
        <v>135</v>
      </c>
      <c r="M56" s="641"/>
      <c r="N56" s="641"/>
      <c r="O56" s="1095">
        <f>SUM(O57:O60)</f>
        <v>60</v>
      </c>
      <c r="P56" s="2194"/>
      <c r="Q56" s="2195">
        <f>+Q57+Q60</f>
        <v>30000</v>
      </c>
      <c r="R56" s="642"/>
      <c r="S56" s="639"/>
      <c r="T56" s="640"/>
      <c r="U56" s="635" t="s">
        <v>135</v>
      </c>
      <c r="V56" s="641"/>
      <c r="W56" s="641"/>
      <c r="X56" s="1095">
        <f>SUM(X57:X60)</f>
        <v>36</v>
      </c>
      <c r="Y56" s="2232"/>
      <c r="Z56" s="2198">
        <f>SUM(Z57:Z60)</f>
        <v>16700</v>
      </c>
      <c r="AA56" s="649"/>
      <c r="AB56" s="649"/>
      <c r="AC56" s="649"/>
      <c r="AD56" s="649"/>
      <c r="AE56" s="649"/>
      <c r="AF56" s="649"/>
      <c r="AG56" s="649"/>
      <c r="AH56" s="649"/>
      <c r="AI56" s="649"/>
      <c r="AJ56" s="649"/>
      <c r="AK56" s="649"/>
      <c r="AL56" s="649"/>
      <c r="AM56" s="649"/>
      <c r="AN56" s="649"/>
      <c r="AO56" s="649"/>
      <c r="AP56" s="649"/>
      <c r="AQ56" s="649"/>
      <c r="AR56" s="649"/>
      <c r="AS56" s="649"/>
      <c r="AT56" s="649"/>
      <c r="AU56" s="649"/>
      <c r="AV56" s="649"/>
      <c r="AW56" s="645"/>
      <c r="AX56" s="645"/>
      <c r="AY56" s="645"/>
      <c r="AZ56" s="645"/>
      <c r="BA56" s="645"/>
      <c r="BB56" s="645"/>
    </row>
    <row r="57" spans="1:54" s="314" customFormat="1" ht="11.85" customHeight="1">
      <c r="A57" s="347">
        <v>1015</v>
      </c>
      <c r="B57" s="610"/>
      <c r="C57" s="355" t="s">
        <v>131</v>
      </c>
      <c r="D57" s="350"/>
      <c r="E57" s="350"/>
      <c r="F57" s="1041">
        <v>60</v>
      </c>
      <c r="G57" s="2002">
        <v>500</v>
      </c>
      <c r="H57" s="1969">
        <f>G57*F57</f>
        <v>30000</v>
      </c>
      <c r="I57" s="354"/>
      <c r="J57" s="347">
        <v>1015</v>
      </c>
      <c r="K57" s="610"/>
      <c r="L57" s="355" t="s">
        <v>131</v>
      </c>
      <c r="M57" s="350"/>
      <c r="N57" s="350"/>
      <c r="O57" s="1041">
        <v>60</v>
      </c>
      <c r="P57" s="1952">
        <v>500</v>
      </c>
      <c r="Q57" s="2203">
        <f>SUM(O57*P57)</f>
        <v>30000</v>
      </c>
      <c r="R57" s="354"/>
      <c r="S57" s="347">
        <v>1015</v>
      </c>
      <c r="T57" s="610"/>
      <c r="U57" s="355" t="s">
        <v>131</v>
      </c>
      <c r="V57" s="350"/>
      <c r="W57" s="350"/>
      <c r="X57" s="1041">
        <v>31</v>
      </c>
      <c r="Y57" s="1952">
        <v>500</v>
      </c>
      <c r="Z57" s="2171">
        <f>Y57*X57</f>
        <v>15500</v>
      </c>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423"/>
      <c r="AX57" s="423"/>
      <c r="AY57" s="423"/>
      <c r="AZ57" s="423"/>
      <c r="BA57" s="423"/>
      <c r="BB57" s="423"/>
    </row>
    <row r="58" spans="1:54" s="314" customFormat="1" ht="11.85" customHeight="1">
      <c r="A58" s="347">
        <v>1016</v>
      </c>
      <c r="B58" s="610"/>
      <c r="C58" s="355" t="s">
        <v>132</v>
      </c>
      <c r="D58" s="350"/>
      <c r="E58" s="350"/>
      <c r="F58" s="1041">
        <v>0</v>
      </c>
      <c r="G58" s="1957"/>
      <c r="H58" s="1969"/>
      <c r="I58" s="354"/>
      <c r="J58" s="347">
        <v>1016</v>
      </c>
      <c r="K58" s="610"/>
      <c r="L58" s="355" t="s">
        <v>132</v>
      </c>
      <c r="M58" s="350"/>
      <c r="N58" s="350"/>
      <c r="O58" s="1041">
        <v>0</v>
      </c>
      <c r="P58" s="1952">
        <v>0</v>
      </c>
      <c r="Q58" s="2203">
        <f>SUM(O58*P58)</f>
        <v>0</v>
      </c>
      <c r="R58" s="354"/>
      <c r="S58" s="347">
        <v>1016</v>
      </c>
      <c r="T58" s="610"/>
      <c r="U58" s="355" t="s">
        <v>132</v>
      </c>
      <c r="V58" s="350"/>
      <c r="W58" s="350"/>
      <c r="X58" s="1041">
        <v>0</v>
      </c>
      <c r="Y58" s="1953">
        <v>0</v>
      </c>
      <c r="Z58" s="2171">
        <f>Y58*X58</f>
        <v>0</v>
      </c>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423"/>
      <c r="AX58" s="423"/>
      <c r="AY58" s="423"/>
      <c r="AZ58" s="423"/>
      <c r="BA58" s="423"/>
      <c r="BB58" s="423"/>
    </row>
    <row r="59" spans="1:54" s="314" customFormat="1" ht="11.85" customHeight="1">
      <c r="A59" s="356">
        <v>1017</v>
      </c>
      <c r="B59" s="611"/>
      <c r="C59" s="358" t="s">
        <v>133</v>
      </c>
      <c r="D59" s="359"/>
      <c r="E59" s="359"/>
      <c r="F59" s="1041">
        <v>0</v>
      </c>
      <c r="G59" s="1957"/>
      <c r="H59" s="1970"/>
      <c r="I59" s="354"/>
      <c r="J59" s="356">
        <v>1017</v>
      </c>
      <c r="K59" s="611"/>
      <c r="L59" s="358" t="s">
        <v>133</v>
      </c>
      <c r="M59" s="359"/>
      <c r="N59" s="359"/>
      <c r="O59" s="1041">
        <v>0</v>
      </c>
      <c r="P59" s="1952">
        <v>0</v>
      </c>
      <c r="Q59" s="2203">
        <f>SUM(O59*P59)</f>
        <v>0</v>
      </c>
      <c r="R59" s="354"/>
      <c r="S59" s="356">
        <v>1017</v>
      </c>
      <c r="T59" s="611"/>
      <c r="U59" s="358" t="s">
        <v>133</v>
      </c>
      <c r="V59" s="359"/>
      <c r="W59" s="359"/>
      <c r="X59" s="1041">
        <v>3</v>
      </c>
      <c r="Y59" s="1953">
        <v>200</v>
      </c>
      <c r="Z59" s="2175">
        <f>Y59*X59</f>
        <v>600</v>
      </c>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423"/>
      <c r="AX59" s="423"/>
      <c r="AY59" s="423"/>
      <c r="AZ59" s="423"/>
      <c r="BA59" s="423"/>
      <c r="BB59" s="423"/>
    </row>
    <row r="60" spans="1:54" s="314" customFormat="1" ht="11.85" customHeight="1">
      <c r="A60" s="347">
        <v>1018</v>
      </c>
      <c r="B60" s="610"/>
      <c r="C60" s="355" t="s">
        <v>134</v>
      </c>
      <c r="D60" s="350"/>
      <c r="E60" s="350"/>
      <c r="F60" s="1041">
        <v>0</v>
      </c>
      <c r="G60" s="1957"/>
      <c r="H60" s="1969"/>
      <c r="I60" s="354"/>
      <c r="J60" s="347">
        <v>1018</v>
      </c>
      <c r="K60" s="610"/>
      <c r="L60" s="355" t="s">
        <v>134</v>
      </c>
      <c r="M60" s="350"/>
      <c r="N60" s="350"/>
      <c r="O60" s="1041">
        <v>0</v>
      </c>
      <c r="P60" s="1952">
        <v>0</v>
      </c>
      <c r="Q60" s="2203">
        <f>SUM(O60*P60)</f>
        <v>0</v>
      </c>
      <c r="R60" s="354"/>
      <c r="S60" s="347">
        <v>1018</v>
      </c>
      <c r="T60" s="610"/>
      <c r="U60" s="355" t="s">
        <v>134</v>
      </c>
      <c r="V60" s="350" t="s">
        <v>858</v>
      </c>
      <c r="W60" s="350"/>
      <c r="X60" s="1041">
        <v>2</v>
      </c>
      <c r="Y60" s="1953">
        <v>300</v>
      </c>
      <c r="Z60" s="2171">
        <f>Y60*X60</f>
        <v>600</v>
      </c>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423"/>
      <c r="AX60" s="423"/>
      <c r="AY60" s="423"/>
      <c r="AZ60" s="423"/>
      <c r="BA60" s="423"/>
      <c r="BB60" s="423"/>
    </row>
    <row r="61" spans="1:54" ht="11.85" customHeight="1">
      <c r="A61" s="340">
        <v>1020</v>
      </c>
      <c r="B61" s="1043" t="s">
        <v>972</v>
      </c>
      <c r="C61" s="1044"/>
      <c r="D61" s="1045"/>
      <c r="E61" s="1045"/>
      <c r="F61" s="1046">
        <f>+F62+F67</f>
        <v>140</v>
      </c>
      <c r="G61" s="1047"/>
      <c r="H61" s="1999">
        <f>+H62+H67</f>
        <v>81000</v>
      </c>
      <c r="I61" s="323"/>
      <c r="J61" s="340">
        <v>1020</v>
      </c>
      <c r="K61" s="1043" t="s">
        <v>972</v>
      </c>
      <c r="L61" s="1044"/>
      <c r="M61" s="1045"/>
      <c r="N61" s="1045"/>
      <c r="O61" s="1046">
        <f>+O62+O67</f>
        <v>140</v>
      </c>
      <c r="P61" s="2197">
        <v>0</v>
      </c>
      <c r="Q61" s="2192">
        <f>+Q62+Q67</f>
        <v>81000</v>
      </c>
      <c r="S61" s="340">
        <v>1020</v>
      </c>
      <c r="T61" s="1043" t="s">
        <v>972</v>
      </c>
      <c r="U61" s="1044"/>
      <c r="V61" s="1045"/>
      <c r="W61" s="1045"/>
      <c r="X61" s="1046">
        <f>+X62+X67</f>
        <v>227</v>
      </c>
      <c r="Y61" s="2230"/>
      <c r="Z61" s="2192">
        <f>+Z62+Z67</f>
        <v>126350</v>
      </c>
    </row>
    <row r="62" spans="1:54" s="645" customFormat="1" ht="11.85" customHeight="1">
      <c r="A62" s="643"/>
      <c r="B62" s="634"/>
      <c r="C62" s="635" t="s">
        <v>137</v>
      </c>
      <c r="D62" s="636"/>
      <c r="E62" s="636"/>
      <c r="F62" s="1095">
        <f>SUM(F63:F66)</f>
        <v>100</v>
      </c>
      <c r="G62" s="836"/>
      <c r="H62" s="2001">
        <f>SUM(H63:H66)</f>
        <v>55000</v>
      </c>
      <c r="I62" s="644"/>
      <c r="J62" s="643"/>
      <c r="K62" s="634"/>
      <c r="L62" s="635" t="s">
        <v>137</v>
      </c>
      <c r="M62" s="636"/>
      <c r="N62" s="636"/>
      <c r="O62" s="1095">
        <f>SUM(O63:O66)</f>
        <v>100</v>
      </c>
      <c r="P62" s="2194"/>
      <c r="Q62" s="2195">
        <f>+Q63+Q66</f>
        <v>55000</v>
      </c>
      <c r="R62" s="649"/>
      <c r="S62" s="643"/>
      <c r="T62" s="634"/>
      <c r="U62" s="635" t="s">
        <v>137</v>
      </c>
      <c r="V62" s="636"/>
      <c r="W62" s="636"/>
      <c r="X62" s="1095">
        <f>SUM(X63:X66)</f>
        <v>178</v>
      </c>
      <c r="Y62" s="2231"/>
      <c r="Z62" s="2198">
        <f>SUM(Z63:Z66)</f>
        <v>97900</v>
      </c>
      <c r="AA62" s="649"/>
      <c r="AB62" s="649"/>
      <c r="AC62" s="649"/>
      <c r="AD62" s="649"/>
      <c r="AE62" s="649"/>
      <c r="AF62" s="649"/>
      <c r="AG62" s="649"/>
      <c r="AH62" s="649"/>
      <c r="AI62" s="649"/>
      <c r="AJ62" s="649"/>
      <c r="AK62" s="649"/>
      <c r="AL62" s="649"/>
      <c r="AM62" s="649"/>
      <c r="AN62" s="649"/>
      <c r="AO62" s="649"/>
      <c r="AP62" s="649"/>
      <c r="AQ62" s="649"/>
      <c r="AR62" s="649"/>
      <c r="AS62" s="649"/>
      <c r="AT62" s="649"/>
      <c r="AU62" s="649"/>
      <c r="AV62" s="649"/>
    </row>
    <row r="63" spans="1:54" s="314" customFormat="1" ht="11.85" customHeight="1">
      <c r="A63" s="347">
        <v>1021</v>
      </c>
      <c r="B63" s="610"/>
      <c r="C63" s="349" t="s">
        <v>964</v>
      </c>
      <c r="D63" s="350"/>
      <c r="E63" s="350"/>
      <c r="F63" s="1041">
        <v>100</v>
      </c>
      <c r="G63" s="2002">
        <v>550</v>
      </c>
      <c r="H63" s="1969">
        <f>G63*F63</f>
        <v>55000</v>
      </c>
      <c r="I63" s="354"/>
      <c r="J63" s="347">
        <v>1021</v>
      </c>
      <c r="K63" s="610"/>
      <c r="L63" s="349" t="s">
        <v>964</v>
      </c>
      <c r="M63" s="350"/>
      <c r="N63" s="350"/>
      <c r="O63" s="1041">
        <v>100</v>
      </c>
      <c r="P63" s="1952">
        <v>550</v>
      </c>
      <c r="Q63" s="2203">
        <f>SUM(O63*P63)</f>
        <v>55000</v>
      </c>
      <c r="R63" s="354"/>
      <c r="S63" s="347">
        <v>1021</v>
      </c>
      <c r="T63" s="610"/>
      <c r="U63" s="349" t="s">
        <v>964</v>
      </c>
      <c r="V63" s="350"/>
      <c r="W63" s="350"/>
      <c r="X63" s="1041">
        <v>178</v>
      </c>
      <c r="Y63" s="1952">
        <v>550</v>
      </c>
      <c r="Z63" s="2171">
        <f>Y63*X63</f>
        <v>97900</v>
      </c>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423"/>
      <c r="AX63" s="423"/>
      <c r="AY63" s="423"/>
      <c r="AZ63" s="423"/>
      <c r="BA63" s="423"/>
      <c r="BB63" s="423"/>
    </row>
    <row r="64" spans="1:54" s="314" customFormat="1" ht="11.85" customHeight="1">
      <c r="A64" s="347">
        <v>1022</v>
      </c>
      <c r="B64" s="610"/>
      <c r="C64" s="349" t="s">
        <v>965</v>
      </c>
      <c r="D64" s="350"/>
      <c r="E64" s="350"/>
      <c r="F64" s="1041">
        <v>0</v>
      </c>
      <c r="G64" s="1957"/>
      <c r="H64" s="1969"/>
      <c r="I64" s="354"/>
      <c r="J64" s="347">
        <v>1022</v>
      </c>
      <c r="K64" s="610"/>
      <c r="L64" s="349" t="s">
        <v>965</v>
      </c>
      <c r="M64" s="350"/>
      <c r="N64" s="350"/>
      <c r="O64" s="1041">
        <v>0</v>
      </c>
      <c r="P64" s="1952">
        <v>0</v>
      </c>
      <c r="Q64" s="2203">
        <f>SUM(O64*P64)</f>
        <v>0</v>
      </c>
      <c r="R64" s="354"/>
      <c r="S64" s="347">
        <v>1022</v>
      </c>
      <c r="T64" s="610"/>
      <c r="U64" s="349" t="s">
        <v>965</v>
      </c>
      <c r="V64" s="350"/>
      <c r="W64" s="350"/>
      <c r="X64" s="1041">
        <v>0</v>
      </c>
      <c r="Y64" s="1953">
        <v>0</v>
      </c>
      <c r="Z64" s="2171">
        <f>Y64*X64</f>
        <v>0</v>
      </c>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423"/>
      <c r="AX64" s="423"/>
      <c r="AY64" s="423"/>
      <c r="AZ64" s="423"/>
      <c r="BA64" s="423"/>
      <c r="BB64" s="423"/>
    </row>
    <row r="65" spans="1:54" s="314" customFormat="1" ht="11.85" customHeight="1">
      <c r="A65" s="347">
        <v>1023</v>
      </c>
      <c r="B65" s="610"/>
      <c r="C65" s="349" t="s">
        <v>966</v>
      </c>
      <c r="D65" s="350"/>
      <c r="E65" s="350"/>
      <c r="F65" s="1041">
        <v>0</v>
      </c>
      <c r="G65" s="1957"/>
      <c r="H65" s="1969"/>
      <c r="I65" s="354"/>
      <c r="J65" s="347">
        <v>1023</v>
      </c>
      <c r="K65" s="610"/>
      <c r="L65" s="349" t="s">
        <v>966</v>
      </c>
      <c r="M65" s="350"/>
      <c r="N65" s="350"/>
      <c r="O65" s="1041">
        <v>0</v>
      </c>
      <c r="P65" s="1952">
        <v>0</v>
      </c>
      <c r="Q65" s="2203">
        <f>SUM(O65*P65)</f>
        <v>0</v>
      </c>
      <c r="R65" s="354"/>
      <c r="S65" s="347">
        <v>1023</v>
      </c>
      <c r="T65" s="610"/>
      <c r="U65" s="349" t="s">
        <v>966</v>
      </c>
      <c r="V65" s="350"/>
      <c r="W65" s="350"/>
      <c r="X65" s="1041">
        <v>0</v>
      </c>
      <c r="Y65" s="1953">
        <v>0</v>
      </c>
      <c r="Z65" s="2171">
        <f>Y65*X65</f>
        <v>0</v>
      </c>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423"/>
      <c r="AX65" s="423"/>
      <c r="AY65" s="423"/>
      <c r="AZ65" s="423"/>
      <c r="BA65" s="423"/>
      <c r="BB65" s="423"/>
    </row>
    <row r="66" spans="1:54" s="314" customFormat="1" ht="11.85" customHeight="1">
      <c r="A66" s="347">
        <v>1024</v>
      </c>
      <c r="B66" s="610"/>
      <c r="C66" s="355" t="s">
        <v>967</v>
      </c>
      <c r="D66" s="350"/>
      <c r="E66" s="350"/>
      <c r="F66" s="1041">
        <v>0</v>
      </c>
      <c r="G66" s="1957"/>
      <c r="H66" s="1969"/>
      <c r="I66" s="354"/>
      <c r="J66" s="347">
        <v>1024</v>
      </c>
      <c r="K66" s="610"/>
      <c r="L66" s="355" t="s">
        <v>967</v>
      </c>
      <c r="M66" s="350"/>
      <c r="N66" s="350"/>
      <c r="O66" s="1041">
        <v>0</v>
      </c>
      <c r="P66" s="1952">
        <v>0</v>
      </c>
      <c r="Q66" s="2203">
        <f>SUM(O66*P66)</f>
        <v>0</v>
      </c>
      <c r="R66" s="354"/>
      <c r="S66" s="347">
        <v>1024</v>
      </c>
      <c r="T66" s="610"/>
      <c r="U66" s="355" t="s">
        <v>967</v>
      </c>
      <c r="V66" s="350"/>
      <c r="W66" s="350"/>
      <c r="X66" s="1041">
        <v>0</v>
      </c>
      <c r="Y66" s="1953">
        <v>0</v>
      </c>
      <c r="Z66" s="2171">
        <f>Y66*X66</f>
        <v>0</v>
      </c>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423"/>
      <c r="AX66" s="423"/>
      <c r="AY66" s="423"/>
      <c r="AZ66" s="423"/>
      <c r="BA66" s="423"/>
      <c r="BB66" s="423"/>
    </row>
    <row r="67" spans="1:54" s="645" customFormat="1" ht="11.85" customHeight="1">
      <c r="A67" s="646"/>
      <c r="B67" s="647"/>
      <c r="C67" s="635" t="s">
        <v>138</v>
      </c>
      <c r="D67" s="648"/>
      <c r="E67" s="648"/>
      <c r="F67" s="1095">
        <f>SUM(F68:F71)</f>
        <v>40</v>
      </c>
      <c r="G67" s="840"/>
      <c r="H67" s="2001">
        <f>SUM(H68:H71)</f>
        <v>26000</v>
      </c>
      <c r="I67" s="649"/>
      <c r="J67" s="646"/>
      <c r="K67" s="647"/>
      <c r="L67" s="635" t="s">
        <v>138</v>
      </c>
      <c r="M67" s="648"/>
      <c r="N67" s="648"/>
      <c r="O67" s="1095">
        <f>SUM(O68:O71)</f>
        <v>40</v>
      </c>
      <c r="P67" s="2193"/>
      <c r="Q67" s="2195">
        <f>+Q68+Q71</f>
        <v>26000</v>
      </c>
      <c r="R67" s="649"/>
      <c r="S67" s="646"/>
      <c r="T67" s="647"/>
      <c r="U67" s="635" t="s">
        <v>138</v>
      </c>
      <c r="V67" s="648"/>
      <c r="W67" s="648"/>
      <c r="X67" s="1095">
        <f>SUM(X68:X71)</f>
        <v>49</v>
      </c>
      <c r="Y67" s="2233"/>
      <c r="Z67" s="2198">
        <f>SUM(Z68:Z71)</f>
        <v>28450</v>
      </c>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row>
    <row r="68" spans="1:54" s="314" customFormat="1" ht="11.85" customHeight="1">
      <c r="A68" s="347">
        <v>1025</v>
      </c>
      <c r="B68" s="610"/>
      <c r="C68" s="355" t="s">
        <v>131</v>
      </c>
      <c r="D68" s="350"/>
      <c r="E68" s="350"/>
      <c r="F68" s="1041">
        <v>40</v>
      </c>
      <c r="G68" s="1952">
        <v>650</v>
      </c>
      <c r="H68" s="1969">
        <f>G68*F68</f>
        <v>26000</v>
      </c>
      <c r="I68" s="354"/>
      <c r="J68" s="347">
        <v>1025</v>
      </c>
      <c r="K68" s="610"/>
      <c r="L68" s="355" t="s">
        <v>131</v>
      </c>
      <c r="M68" s="350"/>
      <c r="N68" s="350"/>
      <c r="O68" s="1041">
        <v>40</v>
      </c>
      <c r="P68" s="1952">
        <v>650</v>
      </c>
      <c r="Q68" s="2203">
        <f>SUM(O68*P68)</f>
        <v>26000</v>
      </c>
      <c r="R68" s="354"/>
      <c r="S68" s="347">
        <v>1025</v>
      </c>
      <c r="T68" s="610"/>
      <c r="U68" s="355" t="s">
        <v>131</v>
      </c>
      <c r="V68" s="350"/>
      <c r="W68" s="350"/>
      <c r="X68" s="1041">
        <v>40</v>
      </c>
      <c r="Y68" s="1952">
        <v>650</v>
      </c>
      <c r="Z68" s="2171">
        <f>Y68*X68</f>
        <v>26000</v>
      </c>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423"/>
      <c r="AX68" s="423"/>
      <c r="AY68" s="423"/>
      <c r="AZ68" s="423"/>
      <c r="BA68" s="423"/>
      <c r="BB68" s="423"/>
    </row>
    <row r="69" spans="1:54" s="314" customFormat="1" ht="11.85" customHeight="1">
      <c r="A69" s="347">
        <v>1026</v>
      </c>
      <c r="B69" s="610"/>
      <c r="C69" s="355" t="s">
        <v>132</v>
      </c>
      <c r="D69" s="350"/>
      <c r="E69" s="350"/>
      <c r="F69" s="1041">
        <v>0</v>
      </c>
      <c r="G69" s="1953"/>
      <c r="H69" s="1969"/>
      <c r="I69" s="354"/>
      <c r="J69" s="347">
        <v>1026</v>
      </c>
      <c r="K69" s="610"/>
      <c r="L69" s="355" t="s">
        <v>132</v>
      </c>
      <c r="M69" s="350"/>
      <c r="N69" s="350"/>
      <c r="O69" s="1041">
        <v>0</v>
      </c>
      <c r="P69" s="1952">
        <v>0</v>
      </c>
      <c r="Q69" s="2203">
        <f>SUM(O69*P69)</f>
        <v>0</v>
      </c>
      <c r="R69" s="354"/>
      <c r="S69" s="347">
        <v>1026</v>
      </c>
      <c r="T69" s="610"/>
      <c r="U69" s="355" t="s">
        <v>132</v>
      </c>
      <c r="V69" s="350"/>
      <c r="W69" s="350"/>
      <c r="X69" s="1041">
        <v>0</v>
      </c>
      <c r="Y69" s="1953">
        <v>0</v>
      </c>
      <c r="Z69" s="2171">
        <f>Y69*X69</f>
        <v>0</v>
      </c>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423"/>
      <c r="AX69" s="423"/>
      <c r="AY69" s="423"/>
      <c r="AZ69" s="423"/>
      <c r="BA69" s="423"/>
      <c r="BB69" s="423"/>
    </row>
    <row r="70" spans="1:54" s="314" customFormat="1" ht="11.85" customHeight="1">
      <c r="A70" s="347">
        <v>1027</v>
      </c>
      <c r="B70" s="610"/>
      <c r="C70" s="358" t="s">
        <v>133</v>
      </c>
      <c r="D70" s="359"/>
      <c r="E70" s="359"/>
      <c r="F70" s="1041">
        <v>0</v>
      </c>
      <c r="G70" s="1953"/>
      <c r="H70" s="1970"/>
      <c r="I70" s="354"/>
      <c r="J70" s="347">
        <v>1027</v>
      </c>
      <c r="K70" s="610"/>
      <c r="L70" s="358" t="s">
        <v>133</v>
      </c>
      <c r="M70" s="359"/>
      <c r="N70" s="359"/>
      <c r="O70" s="1041">
        <v>0</v>
      </c>
      <c r="P70" s="1952">
        <v>0</v>
      </c>
      <c r="Q70" s="2203">
        <f>SUM(O70*P70)</f>
        <v>0</v>
      </c>
      <c r="R70" s="354"/>
      <c r="S70" s="347">
        <v>1027</v>
      </c>
      <c r="T70" s="610"/>
      <c r="U70" s="358" t="s">
        <v>133</v>
      </c>
      <c r="V70" s="359"/>
      <c r="W70" s="359"/>
      <c r="X70" s="1041">
        <v>7</v>
      </c>
      <c r="Y70" s="1953">
        <v>250</v>
      </c>
      <c r="Z70" s="2175">
        <f>Y70*X70</f>
        <v>1750</v>
      </c>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423"/>
      <c r="AX70" s="423"/>
      <c r="AY70" s="423"/>
      <c r="AZ70" s="423"/>
      <c r="BA70" s="423"/>
      <c r="BB70" s="423"/>
    </row>
    <row r="71" spans="1:54" s="314" customFormat="1" ht="11.85" customHeight="1">
      <c r="A71" s="347">
        <v>1028</v>
      </c>
      <c r="B71" s="610"/>
      <c r="C71" s="355" t="s">
        <v>134</v>
      </c>
      <c r="D71" s="350"/>
      <c r="E71" s="350"/>
      <c r="F71" s="1041">
        <v>0</v>
      </c>
      <c r="G71" s="1953"/>
      <c r="H71" s="1969"/>
      <c r="I71" s="354"/>
      <c r="J71" s="347">
        <v>1028</v>
      </c>
      <c r="K71" s="610"/>
      <c r="L71" s="355" t="s">
        <v>134</v>
      </c>
      <c r="M71" s="350"/>
      <c r="N71" s="350"/>
      <c r="O71" s="1041">
        <v>0</v>
      </c>
      <c r="P71" s="1952">
        <v>0</v>
      </c>
      <c r="Q71" s="2203">
        <f>SUM(O71*P71)</f>
        <v>0</v>
      </c>
      <c r="R71" s="354"/>
      <c r="S71" s="347">
        <v>1028</v>
      </c>
      <c r="T71" s="610"/>
      <c r="U71" s="355" t="s">
        <v>134</v>
      </c>
      <c r="V71" s="350" t="s">
        <v>858</v>
      </c>
      <c r="W71" s="350"/>
      <c r="X71" s="1041">
        <v>2</v>
      </c>
      <c r="Y71" s="1953">
        <v>350</v>
      </c>
      <c r="Z71" s="2171">
        <f>Y71*X71</f>
        <v>700</v>
      </c>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4"/>
      <c r="AW71" s="423"/>
      <c r="AX71" s="423"/>
      <c r="AY71" s="423"/>
      <c r="AZ71" s="423"/>
      <c r="BA71" s="423"/>
      <c r="BB71" s="423"/>
    </row>
    <row r="72" spans="1:54" ht="11.85" customHeight="1">
      <c r="A72" s="362">
        <v>1030</v>
      </c>
      <c r="B72" s="1043" t="s">
        <v>130</v>
      </c>
      <c r="C72" s="1044"/>
      <c r="D72" s="1045"/>
      <c r="E72" s="1045"/>
      <c r="F72" s="1046">
        <f>+F73+F78</f>
        <v>5</v>
      </c>
      <c r="G72" s="1047"/>
      <c r="H72" s="1999">
        <f>+H73+H79</f>
        <v>1175</v>
      </c>
      <c r="I72" s="323"/>
      <c r="J72" s="362">
        <v>1030</v>
      </c>
      <c r="K72" s="1043" t="s">
        <v>130</v>
      </c>
      <c r="L72" s="1044"/>
      <c r="M72" s="1045"/>
      <c r="N72" s="1045"/>
      <c r="O72" s="1046">
        <f>+O73+O78</f>
        <v>5</v>
      </c>
      <c r="P72" s="2197">
        <v>0</v>
      </c>
      <c r="Q72" s="2192">
        <f>+Q73+Q79</f>
        <v>1175</v>
      </c>
      <c r="S72" s="362">
        <v>1030</v>
      </c>
      <c r="T72" s="1043" t="s">
        <v>130</v>
      </c>
      <c r="U72" s="1044"/>
      <c r="V72" s="1045"/>
      <c r="W72" s="1045"/>
      <c r="X72" s="1046">
        <f>+X73+X79</f>
        <v>7</v>
      </c>
      <c r="Y72" s="2230"/>
      <c r="Z72" s="2192">
        <f>+Z73+Z79</f>
        <v>815</v>
      </c>
    </row>
    <row r="73" spans="1:54" s="645" customFormat="1" ht="11.85" customHeight="1">
      <c r="A73" s="646"/>
      <c r="B73" s="634"/>
      <c r="C73" s="635" t="s">
        <v>139</v>
      </c>
      <c r="D73" s="636"/>
      <c r="E73" s="636"/>
      <c r="F73" s="1095">
        <f>SUM(F74:F77)</f>
        <v>5</v>
      </c>
      <c r="G73" s="836"/>
      <c r="H73" s="2001">
        <f>SUM(H74:H78)</f>
        <v>550</v>
      </c>
      <c r="I73" s="644"/>
      <c r="J73" s="646"/>
      <c r="K73" s="634"/>
      <c r="L73" s="635" t="s">
        <v>139</v>
      </c>
      <c r="M73" s="636"/>
      <c r="N73" s="636"/>
      <c r="O73" s="1095">
        <f>SUM(O74:O77)</f>
        <v>5</v>
      </c>
      <c r="P73" s="2194"/>
      <c r="Q73" s="2195">
        <f>SUM(Q74:Q78)</f>
        <v>550</v>
      </c>
      <c r="R73" s="649"/>
      <c r="S73" s="646"/>
      <c r="T73" s="634"/>
      <c r="U73" s="635" t="s">
        <v>139</v>
      </c>
      <c r="V73" s="636"/>
      <c r="W73" s="636"/>
      <c r="X73" s="1095">
        <f>SUM(X74:X77)</f>
        <v>4</v>
      </c>
      <c r="Y73" s="2231"/>
      <c r="Z73" s="2198">
        <f>SUM(Z74:Z78)</f>
        <v>440</v>
      </c>
      <c r="AA73" s="649"/>
      <c r="AB73" s="649"/>
      <c r="AC73" s="649"/>
      <c r="AD73" s="649"/>
      <c r="AE73" s="649"/>
      <c r="AF73" s="649"/>
      <c r="AG73" s="649"/>
      <c r="AH73" s="649"/>
      <c r="AI73" s="649"/>
      <c r="AJ73" s="649"/>
      <c r="AK73" s="649"/>
      <c r="AL73" s="649"/>
      <c r="AM73" s="649"/>
      <c r="AN73" s="649"/>
      <c r="AO73" s="649"/>
      <c r="AP73" s="649"/>
      <c r="AQ73" s="649"/>
      <c r="AR73" s="649"/>
      <c r="AS73" s="649"/>
      <c r="AT73" s="649"/>
      <c r="AU73" s="649"/>
      <c r="AV73" s="649"/>
    </row>
    <row r="74" spans="1:54" s="314" customFormat="1" ht="11.85" customHeight="1">
      <c r="A74" s="347">
        <v>1031</v>
      </c>
      <c r="B74" s="610"/>
      <c r="C74" s="349" t="s">
        <v>964</v>
      </c>
      <c r="D74" s="350"/>
      <c r="E74" s="350"/>
      <c r="F74" s="1041">
        <v>5</v>
      </c>
      <c r="G74" s="2002">
        <v>110</v>
      </c>
      <c r="H74" s="1969">
        <f>G74*F74</f>
        <v>550</v>
      </c>
      <c r="I74" s="354"/>
      <c r="J74" s="347">
        <v>1031</v>
      </c>
      <c r="K74" s="610"/>
      <c r="L74" s="349" t="s">
        <v>964</v>
      </c>
      <c r="M74" s="350"/>
      <c r="N74" s="350"/>
      <c r="O74" s="1041">
        <v>5</v>
      </c>
      <c r="P74" s="1952">
        <v>110</v>
      </c>
      <c r="Q74" s="2203">
        <f>SUM(O74*P74)</f>
        <v>550</v>
      </c>
      <c r="R74" s="354"/>
      <c r="S74" s="347">
        <v>1031</v>
      </c>
      <c r="T74" s="610"/>
      <c r="U74" s="349" t="s">
        <v>964</v>
      </c>
      <c r="V74" s="350"/>
      <c r="W74" s="350"/>
      <c r="X74" s="1041">
        <v>4</v>
      </c>
      <c r="Y74" s="1952">
        <v>110</v>
      </c>
      <c r="Z74" s="2171">
        <f>Y74*X74</f>
        <v>440</v>
      </c>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423"/>
      <c r="AX74" s="423"/>
      <c r="AY74" s="423"/>
      <c r="AZ74" s="423"/>
      <c r="BA74" s="423"/>
      <c r="BB74" s="423"/>
    </row>
    <row r="75" spans="1:54" s="314" customFormat="1" ht="11.85" customHeight="1">
      <c r="A75" s="347">
        <v>1032</v>
      </c>
      <c r="B75" s="610"/>
      <c r="C75" s="349" t="s">
        <v>965</v>
      </c>
      <c r="D75" s="350"/>
      <c r="E75" s="350"/>
      <c r="F75" s="1041">
        <v>0</v>
      </c>
      <c r="G75" s="1957"/>
      <c r="H75" s="1969"/>
      <c r="I75" s="354"/>
      <c r="J75" s="347">
        <v>1032</v>
      </c>
      <c r="K75" s="610"/>
      <c r="L75" s="349" t="s">
        <v>965</v>
      </c>
      <c r="M75" s="350"/>
      <c r="N75" s="350"/>
      <c r="O75" s="1041">
        <v>0</v>
      </c>
      <c r="P75" s="1952">
        <v>0</v>
      </c>
      <c r="Q75" s="2203">
        <f>SUM(O75*P75)</f>
        <v>0</v>
      </c>
      <c r="R75" s="354"/>
      <c r="S75" s="347">
        <v>1032</v>
      </c>
      <c r="T75" s="610"/>
      <c r="U75" s="349" t="s">
        <v>965</v>
      </c>
      <c r="V75" s="350"/>
      <c r="W75" s="350"/>
      <c r="X75" s="1041">
        <v>0</v>
      </c>
      <c r="Y75" s="1953">
        <v>0</v>
      </c>
      <c r="Z75" s="2171">
        <f>Y75*X75</f>
        <v>0</v>
      </c>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423"/>
      <c r="AX75" s="423"/>
      <c r="AY75" s="423"/>
      <c r="AZ75" s="423"/>
      <c r="BA75" s="423"/>
      <c r="BB75" s="423"/>
    </row>
    <row r="76" spans="1:54" s="314" customFormat="1" ht="11.85" customHeight="1">
      <c r="A76" s="347">
        <v>1033</v>
      </c>
      <c r="B76" s="610"/>
      <c r="C76" s="349" t="s">
        <v>966</v>
      </c>
      <c r="D76" s="350"/>
      <c r="E76" s="350"/>
      <c r="F76" s="1041">
        <v>0</v>
      </c>
      <c r="G76" s="1957"/>
      <c r="H76" s="1969"/>
      <c r="I76" s="354"/>
      <c r="J76" s="347">
        <v>1033</v>
      </c>
      <c r="K76" s="610"/>
      <c r="L76" s="349" t="s">
        <v>966</v>
      </c>
      <c r="M76" s="350"/>
      <c r="N76" s="350"/>
      <c r="O76" s="1041">
        <v>0</v>
      </c>
      <c r="P76" s="1952">
        <v>0</v>
      </c>
      <c r="Q76" s="2203">
        <f>SUM(O76*P76)</f>
        <v>0</v>
      </c>
      <c r="R76" s="354"/>
      <c r="S76" s="347">
        <v>1033</v>
      </c>
      <c r="T76" s="610"/>
      <c r="U76" s="349" t="s">
        <v>966</v>
      </c>
      <c r="V76" s="350"/>
      <c r="W76" s="350"/>
      <c r="X76" s="1041">
        <v>0</v>
      </c>
      <c r="Y76" s="1953">
        <v>0</v>
      </c>
      <c r="Z76" s="2171">
        <f>Y76*X76</f>
        <v>0</v>
      </c>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423"/>
      <c r="AX76" s="423"/>
      <c r="AY76" s="423"/>
      <c r="AZ76" s="423"/>
      <c r="BA76" s="423"/>
      <c r="BB76" s="423"/>
    </row>
    <row r="77" spans="1:54" s="314" customFormat="1" ht="11.85" customHeight="1">
      <c r="A77" s="347">
        <v>1034</v>
      </c>
      <c r="B77" s="610"/>
      <c r="C77" s="349" t="s">
        <v>20</v>
      </c>
      <c r="D77" s="350"/>
      <c r="E77" s="350"/>
      <c r="F77" s="1041"/>
      <c r="G77" s="1957"/>
      <c r="H77" s="1969"/>
      <c r="I77" s="354"/>
      <c r="J77" s="347">
        <v>1034</v>
      </c>
      <c r="K77" s="610"/>
      <c r="L77" s="349" t="s">
        <v>20</v>
      </c>
      <c r="M77" s="350"/>
      <c r="N77" s="350"/>
      <c r="O77" s="1041"/>
      <c r="P77" s="1952">
        <v>0</v>
      </c>
      <c r="Q77" s="2203">
        <f>SUM(O77*P77)</f>
        <v>0</v>
      </c>
      <c r="R77" s="354"/>
      <c r="S77" s="347">
        <v>1034</v>
      </c>
      <c r="T77" s="610"/>
      <c r="U77" s="349" t="s">
        <v>20</v>
      </c>
      <c r="V77" s="350"/>
      <c r="W77" s="350"/>
      <c r="X77" s="1041"/>
      <c r="Y77" s="1953"/>
      <c r="Z77" s="2171"/>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423"/>
      <c r="AX77" s="423"/>
      <c r="AY77" s="423"/>
      <c r="AZ77" s="423"/>
      <c r="BA77" s="423"/>
      <c r="BB77" s="423"/>
    </row>
    <row r="78" spans="1:54" s="314" customFormat="1" ht="11.85" customHeight="1">
      <c r="A78" s="347">
        <v>1035</v>
      </c>
      <c r="B78" s="610"/>
      <c r="C78" s="355" t="s">
        <v>967</v>
      </c>
      <c r="D78" s="350"/>
      <c r="E78" s="350"/>
      <c r="F78" s="1041">
        <v>0</v>
      </c>
      <c r="G78" s="1957"/>
      <c r="H78" s="1969"/>
      <c r="I78" s="354"/>
      <c r="J78" s="347">
        <v>1035</v>
      </c>
      <c r="K78" s="610"/>
      <c r="L78" s="355" t="s">
        <v>967</v>
      </c>
      <c r="M78" s="350"/>
      <c r="N78" s="350"/>
      <c r="O78" s="1041">
        <v>0</v>
      </c>
      <c r="P78" s="1952">
        <v>0</v>
      </c>
      <c r="Q78" s="2203">
        <f>SUM(O78*P78)</f>
        <v>0</v>
      </c>
      <c r="R78" s="354"/>
      <c r="S78" s="347">
        <v>1035</v>
      </c>
      <c r="T78" s="610"/>
      <c r="U78" s="355" t="s">
        <v>967</v>
      </c>
      <c r="V78" s="350"/>
      <c r="W78" s="350"/>
      <c r="X78" s="1041">
        <v>0</v>
      </c>
      <c r="Y78" s="1953">
        <v>0</v>
      </c>
      <c r="Z78" s="2171">
        <f>Y78*X78</f>
        <v>0</v>
      </c>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423"/>
      <c r="AX78" s="423"/>
      <c r="AY78" s="423"/>
      <c r="AZ78" s="423"/>
      <c r="BA78" s="423"/>
      <c r="BB78" s="423"/>
    </row>
    <row r="79" spans="1:54" s="645" customFormat="1" ht="11.85" customHeight="1">
      <c r="A79" s="646"/>
      <c r="B79" s="647"/>
      <c r="C79" s="635" t="s">
        <v>140</v>
      </c>
      <c r="D79" s="648"/>
      <c r="E79" s="648"/>
      <c r="F79" s="1095">
        <f>SUM(F80:F84)</f>
        <v>5</v>
      </c>
      <c r="G79" s="840"/>
      <c r="H79" s="2001">
        <f>SUM(H80:H84)</f>
        <v>625</v>
      </c>
      <c r="I79" s="649"/>
      <c r="J79" s="646"/>
      <c r="K79" s="647"/>
      <c r="L79" s="635" t="s">
        <v>140</v>
      </c>
      <c r="M79" s="648"/>
      <c r="N79" s="648"/>
      <c r="O79" s="1095">
        <f>SUM(O80:O84)</f>
        <v>5</v>
      </c>
      <c r="P79" s="2194"/>
      <c r="Q79" s="2195">
        <f>+Q80+Q83</f>
        <v>625</v>
      </c>
      <c r="R79" s="649"/>
      <c r="S79" s="646"/>
      <c r="T79" s="647"/>
      <c r="U79" s="635" t="s">
        <v>140</v>
      </c>
      <c r="V79" s="648"/>
      <c r="W79" s="648"/>
      <c r="X79" s="1095">
        <f>SUM(X80:X84)</f>
        <v>3</v>
      </c>
      <c r="Y79" s="2233"/>
      <c r="Z79" s="2198">
        <f>SUM(Z80:Z84)</f>
        <v>375</v>
      </c>
      <c r="AA79" s="649"/>
      <c r="AB79" s="649"/>
      <c r="AC79" s="649"/>
      <c r="AD79" s="649"/>
      <c r="AE79" s="649"/>
      <c r="AF79" s="649"/>
      <c r="AG79" s="649"/>
      <c r="AH79" s="649"/>
      <c r="AI79" s="649"/>
      <c r="AJ79" s="649"/>
      <c r="AK79" s="649"/>
      <c r="AL79" s="649"/>
      <c r="AM79" s="649"/>
      <c r="AN79" s="649"/>
      <c r="AO79" s="649"/>
      <c r="AP79" s="649"/>
      <c r="AQ79" s="649"/>
      <c r="AR79" s="649"/>
      <c r="AS79" s="649"/>
      <c r="AT79" s="649"/>
      <c r="AU79" s="649"/>
      <c r="AV79" s="649"/>
    </row>
    <row r="80" spans="1:54" s="314" customFormat="1" ht="11.85" customHeight="1">
      <c r="A80" s="347">
        <v>1036</v>
      </c>
      <c r="B80" s="610"/>
      <c r="C80" s="355" t="s">
        <v>131</v>
      </c>
      <c r="D80" s="350"/>
      <c r="E80" s="350"/>
      <c r="F80" s="1041">
        <v>5</v>
      </c>
      <c r="G80" s="1984">
        <v>125</v>
      </c>
      <c r="H80" s="1969">
        <f>G80*F80</f>
        <v>625</v>
      </c>
      <c r="I80" s="354"/>
      <c r="J80" s="347">
        <v>1036</v>
      </c>
      <c r="K80" s="610"/>
      <c r="L80" s="355" t="s">
        <v>131</v>
      </c>
      <c r="M80" s="350"/>
      <c r="N80" s="350"/>
      <c r="O80" s="1041">
        <v>5</v>
      </c>
      <c r="P80" s="1952">
        <v>125</v>
      </c>
      <c r="Q80" s="2203">
        <f>SUM(O80*P80)</f>
        <v>625</v>
      </c>
      <c r="R80" s="354"/>
      <c r="S80" s="347">
        <v>1036</v>
      </c>
      <c r="T80" s="610"/>
      <c r="U80" s="355" t="s">
        <v>131</v>
      </c>
      <c r="V80" s="350"/>
      <c r="W80" s="350"/>
      <c r="X80" s="1041">
        <v>3</v>
      </c>
      <c r="Y80" s="1952">
        <v>125</v>
      </c>
      <c r="Z80" s="2171">
        <f>Y80*X80</f>
        <v>375</v>
      </c>
      <c r="AA80" s="374"/>
      <c r="AB80" s="374"/>
      <c r="AC80" s="374"/>
      <c r="AD80" s="374"/>
      <c r="AE80" s="374"/>
      <c r="AF80" s="374"/>
      <c r="AG80" s="374"/>
      <c r="AH80" s="374"/>
      <c r="AI80" s="374"/>
      <c r="AJ80" s="374"/>
      <c r="AK80" s="374"/>
      <c r="AL80" s="374"/>
      <c r="AM80" s="374"/>
      <c r="AN80" s="374"/>
      <c r="AO80" s="374"/>
      <c r="AP80" s="374"/>
      <c r="AQ80" s="374"/>
      <c r="AR80" s="374"/>
      <c r="AS80" s="374"/>
      <c r="AT80" s="374"/>
      <c r="AU80" s="374"/>
      <c r="AV80" s="374"/>
      <c r="AW80" s="423"/>
      <c r="AX80" s="423"/>
      <c r="AY80" s="423"/>
      <c r="AZ80" s="423"/>
      <c r="BA80" s="423"/>
      <c r="BB80" s="423"/>
    </row>
    <row r="81" spans="1:54" s="314" customFormat="1" ht="11.85" customHeight="1">
      <c r="A81" s="347">
        <v>1037</v>
      </c>
      <c r="B81" s="610"/>
      <c r="C81" s="355" t="s">
        <v>132</v>
      </c>
      <c r="D81" s="350"/>
      <c r="E81" s="350"/>
      <c r="F81" s="1041">
        <v>0</v>
      </c>
      <c r="G81" s="1985">
        <v>0</v>
      </c>
      <c r="H81" s="1969">
        <f>G81*F81</f>
        <v>0</v>
      </c>
      <c r="I81" s="354"/>
      <c r="J81" s="347">
        <v>1037</v>
      </c>
      <c r="K81" s="610"/>
      <c r="L81" s="355" t="s">
        <v>132</v>
      </c>
      <c r="M81" s="350"/>
      <c r="N81" s="350"/>
      <c r="O81" s="1041">
        <v>0</v>
      </c>
      <c r="P81" s="1952">
        <v>0</v>
      </c>
      <c r="Q81" s="2203">
        <f>SUM(O81*P81)</f>
        <v>0</v>
      </c>
      <c r="R81" s="354"/>
      <c r="S81" s="347">
        <v>1037</v>
      </c>
      <c r="T81" s="610"/>
      <c r="U81" s="355" t="s">
        <v>132</v>
      </c>
      <c r="V81" s="350"/>
      <c r="W81" s="350"/>
      <c r="X81" s="1041">
        <v>0</v>
      </c>
      <c r="Y81" s="1953">
        <v>0</v>
      </c>
      <c r="Z81" s="2171">
        <f>Y81*X81</f>
        <v>0</v>
      </c>
      <c r="AA81" s="374"/>
      <c r="AB81" s="374"/>
      <c r="AC81" s="374"/>
      <c r="AD81" s="374"/>
      <c r="AE81" s="374"/>
      <c r="AF81" s="374"/>
      <c r="AG81" s="374"/>
      <c r="AH81" s="374"/>
      <c r="AI81" s="374"/>
      <c r="AJ81" s="374"/>
      <c r="AK81" s="374"/>
      <c r="AL81" s="374"/>
      <c r="AM81" s="374"/>
      <c r="AN81" s="374"/>
      <c r="AO81" s="374"/>
      <c r="AP81" s="374"/>
      <c r="AQ81" s="374"/>
      <c r="AR81" s="374"/>
      <c r="AS81" s="374"/>
      <c r="AT81" s="374"/>
      <c r="AU81" s="374"/>
      <c r="AV81" s="374"/>
      <c r="AW81" s="423"/>
      <c r="AX81" s="423"/>
      <c r="AY81" s="423"/>
      <c r="AZ81" s="423"/>
      <c r="BA81" s="423"/>
      <c r="BB81" s="423"/>
    </row>
    <row r="82" spans="1:54" s="314" customFormat="1" ht="11.85" customHeight="1">
      <c r="A82" s="347">
        <v>1038</v>
      </c>
      <c r="B82" s="610"/>
      <c r="C82" s="358" t="s">
        <v>133</v>
      </c>
      <c r="D82" s="359"/>
      <c r="E82" s="359"/>
      <c r="F82" s="1041">
        <v>0</v>
      </c>
      <c r="G82" s="1985">
        <v>0</v>
      </c>
      <c r="H82" s="1970">
        <f>G82*F82</f>
        <v>0</v>
      </c>
      <c r="I82" s="354"/>
      <c r="J82" s="347">
        <v>1038</v>
      </c>
      <c r="K82" s="610"/>
      <c r="L82" s="358" t="s">
        <v>133</v>
      </c>
      <c r="M82" s="359"/>
      <c r="N82" s="359"/>
      <c r="O82" s="1041">
        <v>0</v>
      </c>
      <c r="P82" s="1952">
        <v>0</v>
      </c>
      <c r="Q82" s="2203">
        <f>SUM(O82*P82)</f>
        <v>0</v>
      </c>
      <c r="R82" s="354"/>
      <c r="S82" s="347">
        <v>1038</v>
      </c>
      <c r="T82" s="610"/>
      <c r="U82" s="358" t="s">
        <v>133</v>
      </c>
      <c r="V82" s="359"/>
      <c r="W82" s="359"/>
      <c r="X82" s="1041">
        <v>0</v>
      </c>
      <c r="Y82" s="1953">
        <v>0</v>
      </c>
      <c r="Z82" s="2175">
        <f>Y82*X82</f>
        <v>0</v>
      </c>
      <c r="AA82" s="374"/>
      <c r="AB82" s="374"/>
      <c r="AC82" s="374"/>
      <c r="AD82" s="374"/>
      <c r="AE82" s="374"/>
      <c r="AF82" s="374"/>
      <c r="AG82" s="374"/>
      <c r="AH82" s="374"/>
      <c r="AI82" s="374"/>
      <c r="AJ82" s="374"/>
      <c r="AK82" s="374"/>
      <c r="AL82" s="374"/>
      <c r="AM82" s="374"/>
      <c r="AN82" s="374"/>
      <c r="AO82" s="374"/>
      <c r="AP82" s="374"/>
      <c r="AQ82" s="374"/>
      <c r="AR82" s="374"/>
      <c r="AS82" s="374"/>
      <c r="AT82" s="374"/>
      <c r="AU82" s="374"/>
      <c r="AV82" s="374"/>
      <c r="AW82" s="423"/>
      <c r="AX82" s="423"/>
      <c r="AY82" s="423"/>
      <c r="AZ82" s="423"/>
      <c r="BA82" s="423"/>
      <c r="BB82" s="423"/>
    </row>
    <row r="83" spans="1:54" s="314" customFormat="1" ht="11.85" customHeight="1">
      <c r="A83" s="347">
        <v>1039</v>
      </c>
      <c r="B83" s="610"/>
      <c r="C83" s="349" t="s">
        <v>20</v>
      </c>
      <c r="D83" s="359"/>
      <c r="E83" s="359"/>
      <c r="F83" s="1041"/>
      <c r="G83" s="1985"/>
      <c r="H83" s="1970"/>
      <c r="I83" s="354"/>
      <c r="J83" s="347">
        <v>1039</v>
      </c>
      <c r="K83" s="610"/>
      <c r="L83" s="349" t="s">
        <v>20</v>
      </c>
      <c r="M83" s="359"/>
      <c r="N83" s="359"/>
      <c r="O83" s="1041"/>
      <c r="P83" s="1952">
        <v>0</v>
      </c>
      <c r="Q83" s="2203">
        <f>SUM(O83*P83)</f>
        <v>0</v>
      </c>
      <c r="R83" s="354"/>
      <c r="S83" s="347">
        <v>1039</v>
      </c>
      <c r="T83" s="610"/>
      <c r="U83" s="349" t="s">
        <v>20</v>
      </c>
      <c r="V83" s="359"/>
      <c r="W83" s="359"/>
      <c r="X83" s="1041">
        <v>0</v>
      </c>
      <c r="Y83" s="1953">
        <v>0</v>
      </c>
      <c r="Z83" s="2175">
        <f>Y83*X83</f>
        <v>0</v>
      </c>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423"/>
      <c r="AX83" s="423"/>
      <c r="AY83" s="423"/>
      <c r="AZ83" s="423"/>
      <c r="BA83" s="423"/>
      <c r="BB83" s="423"/>
    </row>
    <row r="84" spans="1:54" s="314" customFormat="1" ht="11.85" customHeight="1">
      <c r="A84" s="347">
        <v>1040</v>
      </c>
      <c r="B84" s="610"/>
      <c r="C84" s="355" t="s">
        <v>134</v>
      </c>
      <c r="D84" s="350"/>
      <c r="E84" s="350"/>
      <c r="F84" s="1041">
        <v>0</v>
      </c>
      <c r="G84" s="1985">
        <v>0</v>
      </c>
      <c r="H84" s="1969">
        <f>G84*F84</f>
        <v>0</v>
      </c>
      <c r="I84" s="354"/>
      <c r="J84" s="347">
        <v>1040</v>
      </c>
      <c r="K84" s="610"/>
      <c r="L84" s="355" t="s">
        <v>134</v>
      </c>
      <c r="M84" s="350"/>
      <c r="N84" s="350"/>
      <c r="O84" s="1041">
        <v>0</v>
      </c>
      <c r="P84" s="1952">
        <v>0</v>
      </c>
      <c r="Q84" s="2203">
        <f>SUM(O84*P84)</f>
        <v>0</v>
      </c>
      <c r="R84" s="354"/>
      <c r="S84" s="347">
        <v>1040</v>
      </c>
      <c r="T84" s="610"/>
      <c r="U84" s="355" t="s">
        <v>967</v>
      </c>
      <c r="V84" s="350"/>
      <c r="W84" s="350"/>
      <c r="X84" s="1041">
        <v>0</v>
      </c>
      <c r="Y84" s="1953">
        <v>0</v>
      </c>
      <c r="Z84" s="2171">
        <f>Y84*X84</f>
        <v>0</v>
      </c>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423"/>
      <c r="AX84" s="423"/>
      <c r="AY84" s="423"/>
      <c r="AZ84" s="423"/>
      <c r="BA84" s="423"/>
      <c r="BB84" s="423"/>
    </row>
    <row r="85" spans="1:54" ht="11.85" customHeight="1">
      <c r="A85" s="340">
        <v>1050</v>
      </c>
      <c r="B85" s="1043" t="s">
        <v>127</v>
      </c>
      <c r="C85" s="1044"/>
      <c r="D85" s="1045"/>
      <c r="E85" s="1045"/>
      <c r="F85" s="1046">
        <f>+F86+F91</f>
        <v>25</v>
      </c>
      <c r="G85" s="1047"/>
      <c r="H85" s="1999">
        <f>+H86+H91</f>
        <v>2825</v>
      </c>
      <c r="I85" s="323"/>
      <c r="J85" s="340">
        <v>1050</v>
      </c>
      <c r="K85" s="1043" t="s">
        <v>127</v>
      </c>
      <c r="L85" s="1044"/>
      <c r="M85" s="1045"/>
      <c r="N85" s="1045"/>
      <c r="O85" s="1046">
        <f>+O86+O91</f>
        <v>25</v>
      </c>
      <c r="P85" s="2197">
        <v>0</v>
      </c>
      <c r="Q85" s="2192">
        <f>+Q86+Q91</f>
        <v>2825</v>
      </c>
      <c r="S85" s="340">
        <v>1050</v>
      </c>
      <c r="T85" s="1043" t="s">
        <v>127</v>
      </c>
      <c r="U85" s="1044"/>
      <c r="V85" s="1045"/>
      <c r="W85" s="1045"/>
      <c r="X85" s="1046">
        <f>+X86+X91</f>
        <v>31</v>
      </c>
      <c r="Y85" s="2230"/>
      <c r="Z85" s="2192">
        <f>+Z86+Z91</f>
        <v>3590</v>
      </c>
    </row>
    <row r="86" spans="1:54" s="645" customFormat="1" ht="11.85" customHeight="1">
      <c r="A86" s="643"/>
      <c r="B86" s="634"/>
      <c r="C86" s="635" t="s">
        <v>141</v>
      </c>
      <c r="D86" s="636"/>
      <c r="E86" s="636"/>
      <c r="F86" s="1095">
        <f>SUM(F87:F90)</f>
        <v>20</v>
      </c>
      <c r="G86" s="836"/>
      <c r="H86" s="2001">
        <f>SUM(H87:H90)</f>
        <v>2200</v>
      </c>
      <c r="I86" s="644"/>
      <c r="J86" s="643"/>
      <c r="K86" s="634"/>
      <c r="L86" s="635" t="s">
        <v>141</v>
      </c>
      <c r="M86" s="636"/>
      <c r="N86" s="636"/>
      <c r="O86" s="1095">
        <f>SUM(O87:O90)</f>
        <v>20</v>
      </c>
      <c r="P86" s="2194"/>
      <c r="Q86" s="2195">
        <f>+Q87+Q90</f>
        <v>2200</v>
      </c>
      <c r="R86" s="649"/>
      <c r="S86" s="643"/>
      <c r="T86" s="634"/>
      <c r="U86" s="635" t="s">
        <v>141</v>
      </c>
      <c r="V86" s="636"/>
      <c r="W86" s="636"/>
      <c r="X86" s="1095">
        <f>SUM(X87:X90)</f>
        <v>19</v>
      </c>
      <c r="Y86" s="2231"/>
      <c r="Z86" s="2198">
        <f>SUM(Z87:Z90)</f>
        <v>2090</v>
      </c>
      <c r="AA86" s="649"/>
      <c r="AB86" s="649"/>
      <c r="AC86" s="649"/>
      <c r="AD86" s="649"/>
      <c r="AE86" s="649"/>
      <c r="AF86" s="649"/>
      <c r="AG86" s="649"/>
      <c r="AH86" s="649"/>
      <c r="AI86" s="649"/>
      <c r="AJ86" s="649"/>
      <c r="AK86" s="649"/>
      <c r="AL86" s="649"/>
      <c r="AM86" s="649"/>
      <c r="AN86" s="649"/>
      <c r="AO86" s="649"/>
      <c r="AP86" s="649"/>
      <c r="AQ86" s="649"/>
      <c r="AR86" s="649"/>
      <c r="AS86" s="649"/>
      <c r="AT86" s="649"/>
      <c r="AU86" s="649"/>
      <c r="AV86" s="649"/>
    </row>
    <row r="87" spans="1:54" s="314" customFormat="1" ht="11.85" customHeight="1">
      <c r="A87" s="347">
        <v>1051</v>
      </c>
      <c r="B87" s="610"/>
      <c r="C87" s="349" t="s">
        <v>964</v>
      </c>
      <c r="D87" s="350"/>
      <c r="E87" s="350"/>
      <c r="F87" s="1041">
        <v>20</v>
      </c>
      <c r="G87" s="2003">
        <v>110</v>
      </c>
      <c r="H87" s="1969">
        <f>G87*F87</f>
        <v>2200</v>
      </c>
      <c r="I87" s="354"/>
      <c r="J87" s="347">
        <v>1051</v>
      </c>
      <c r="K87" s="610"/>
      <c r="L87" s="349" t="s">
        <v>964</v>
      </c>
      <c r="M87" s="350"/>
      <c r="N87" s="350"/>
      <c r="O87" s="1041">
        <v>20</v>
      </c>
      <c r="P87" s="1952">
        <v>110</v>
      </c>
      <c r="Q87" s="2203">
        <f>SUM(O87*P87)</f>
        <v>2200</v>
      </c>
      <c r="R87" s="354"/>
      <c r="S87" s="347">
        <v>1051</v>
      </c>
      <c r="T87" s="610"/>
      <c r="U87" s="349" t="s">
        <v>964</v>
      </c>
      <c r="V87" s="350"/>
      <c r="W87" s="350"/>
      <c r="X87" s="1041">
        <v>19</v>
      </c>
      <c r="Y87" s="1952">
        <v>110</v>
      </c>
      <c r="Z87" s="2171">
        <f>Y87*X87</f>
        <v>2090</v>
      </c>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423"/>
      <c r="AX87" s="423"/>
      <c r="AY87" s="423"/>
      <c r="AZ87" s="423"/>
      <c r="BA87" s="423"/>
      <c r="BB87" s="423"/>
    </row>
    <row r="88" spans="1:54" s="314" customFormat="1" ht="11.85" customHeight="1">
      <c r="A88" s="347">
        <v>1052</v>
      </c>
      <c r="B88" s="610"/>
      <c r="C88" s="349" t="s">
        <v>965</v>
      </c>
      <c r="D88" s="350"/>
      <c r="E88" s="350"/>
      <c r="F88" s="1041">
        <v>0</v>
      </c>
      <c r="G88" s="2004"/>
      <c r="H88" s="1969"/>
      <c r="I88" s="354"/>
      <c r="J88" s="347">
        <v>1052</v>
      </c>
      <c r="K88" s="610"/>
      <c r="L88" s="349" t="s">
        <v>965</v>
      </c>
      <c r="M88" s="350"/>
      <c r="N88" s="350"/>
      <c r="O88" s="1041">
        <v>0</v>
      </c>
      <c r="P88" s="1952">
        <v>0</v>
      </c>
      <c r="Q88" s="2203">
        <f>SUM(O88*P88)</f>
        <v>0</v>
      </c>
      <c r="R88" s="354"/>
      <c r="S88" s="347">
        <v>1052</v>
      </c>
      <c r="T88" s="610"/>
      <c r="U88" s="349" t="s">
        <v>965</v>
      </c>
      <c r="V88" s="350"/>
      <c r="W88" s="350"/>
      <c r="X88" s="1041">
        <v>0</v>
      </c>
      <c r="Y88" s="1953">
        <v>0</v>
      </c>
      <c r="Z88" s="2171">
        <f>Y88*X88</f>
        <v>0</v>
      </c>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423"/>
      <c r="AX88" s="423"/>
      <c r="AY88" s="423"/>
      <c r="AZ88" s="423"/>
      <c r="BA88" s="423"/>
      <c r="BB88" s="423"/>
    </row>
    <row r="89" spans="1:54" s="314" customFormat="1" ht="11.85" customHeight="1">
      <c r="A89" s="347">
        <v>1053</v>
      </c>
      <c r="B89" s="610"/>
      <c r="C89" s="349" t="s">
        <v>966</v>
      </c>
      <c r="D89" s="350"/>
      <c r="E89" s="350"/>
      <c r="F89" s="1041">
        <v>0</v>
      </c>
      <c r="G89" s="2004"/>
      <c r="H89" s="1969"/>
      <c r="I89" s="354"/>
      <c r="J89" s="347">
        <v>1053</v>
      </c>
      <c r="K89" s="610"/>
      <c r="L89" s="349" t="s">
        <v>966</v>
      </c>
      <c r="M89" s="350"/>
      <c r="N89" s="350"/>
      <c r="O89" s="1041">
        <v>0</v>
      </c>
      <c r="P89" s="1952">
        <v>0</v>
      </c>
      <c r="Q89" s="2203">
        <f>SUM(O89*P89)</f>
        <v>0</v>
      </c>
      <c r="R89" s="354"/>
      <c r="S89" s="347">
        <v>1053</v>
      </c>
      <c r="T89" s="610"/>
      <c r="U89" s="349" t="s">
        <v>966</v>
      </c>
      <c r="V89" s="350"/>
      <c r="W89" s="350"/>
      <c r="X89" s="1041">
        <v>0</v>
      </c>
      <c r="Y89" s="1953">
        <v>0</v>
      </c>
      <c r="Z89" s="2171">
        <f>Y89*X89</f>
        <v>0</v>
      </c>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423"/>
      <c r="AX89" s="423"/>
      <c r="AY89" s="423"/>
      <c r="AZ89" s="423"/>
      <c r="BA89" s="423"/>
      <c r="BB89" s="423"/>
    </row>
    <row r="90" spans="1:54" s="314" customFormat="1" ht="11.85" customHeight="1">
      <c r="A90" s="347">
        <v>1054</v>
      </c>
      <c r="B90" s="610"/>
      <c r="C90" s="355" t="s">
        <v>967</v>
      </c>
      <c r="D90" s="350"/>
      <c r="E90" s="350"/>
      <c r="F90" s="1041">
        <v>0</v>
      </c>
      <c r="G90" s="2004"/>
      <c r="H90" s="1969"/>
      <c r="I90" s="354"/>
      <c r="J90" s="347">
        <v>1054</v>
      </c>
      <c r="K90" s="610"/>
      <c r="L90" s="355" t="s">
        <v>967</v>
      </c>
      <c r="M90" s="350"/>
      <c r="N90" s="350"/>
      <c r="O90" s="1041">
        <v>0</v>
      </c>
      <c r="P90" s="1952">
        <v>0</v>
      </c>
      <c r="Q90" s="2203">
        <f>SUM(O90*P90)</f>
        <v>0</v>
      </c>
      <c r="R90" s="354"/>
      <c r="S90" s="347">
        <v>1054</v>
      </c>
      <c r="T90" s="610"/>
      <c r="U90" s="355" t="s">
        <v>967</v>
      </c>
      <c r="V90" s="350"/>
      <c r="W90" s="350"/>
      <c r="X90" s="1041">
        <v>0</v>
      </c>
      <c r="Y90" s="1953">
        <v>0</v>
      </c>
      <c r="Z90" s="2171">
        <f>Y90*X90</f>
        <v>0</v>
      </c>
      <c r="AA90" s="374"/>
      <c r="AB90" s="374"/>
      <c r="AC90" s="374"/>
      <c r="AD90" s="374"/>
      <c r="AE90" s="374"/>
      <c r="AF90" s="374"/>
      <c r="AG90" s="374"/>
      <c r="AH90" s="374"/>
      <c r="AI90" s="374"/>
      <c r="AJ90" s="374"/>
      <c r="AK90" s="374"/>
      <c r="AL90" s="374"/>
      <c r="AM90" s="374"/>
      <c r="AN90" s="374"/>
      <c r="AO90" s="374"/>
      <c r="AP90" s="374"/>
      <c r="AQ90" s="374"/>
      <c r="AR90" s="374"/>
      <c r="AS90" s="374"/>
      <c r="AT90" s="374"/>
      <c r="AU90" s="374"/>
      <c r="AV90" s="374"/>
      <c r="AW90" s="423"/>
      <c r="AX90" s="423"/>
      <c r="AY90" s="423"/>
      <c r="AZ90" s="423"/>
      <c r="BA90" s="423"/>
      <c r="BB90" s="423"/>
    </row>
    <row r="91" spans="1:54" s="645" customFormat="1" ht="11.85" customHeight="1">
      <c r="A91" s="646"/>
      <c r="B91" s="647"/>
      <c r="C91" s="635" t="s">
        <v>142</v>
      </c>
      <c r="D91" s="648"/>
      <c r="E91" s="648"/>
      <c r="F91" s="1095">
        <f>SUM(F92:F95)</f>
        <v>5</v>
      </c>
      <c r="G91" s="840"/>
      <c r="H91" s="2001">
        <f>SUM(H92:H95)</f>
        <v>625</v>
      </c>
      <c r="I91" s="649"/>
      <c r="J91" s="646"/>
      <c r="K91" s="647"/>
      <c r="L91" s="635" t="s">
        <v>142</v>
      </c>
      <c r="M91" s="648"/>
      <c r="N91" s="648"/>
      <c r="O91" s="1095">
        <f>SUM(O92:O95)</f>
        <v>5</v>
      </c>
      <c r="P91" s="2194"/>
      <c r="Q91" s="2195">
        <f>+Q92+Q95</f>
        <v>625</v>
      </c>
      <c r="R91" s="649"/>
      <c r="S91" s="646"/>
      <c r="T91" s="647"/>
      <c r="U91" s="635" t="s">
        <v>142</v>
      </c>
      <c r="V91" s="648"/>
      <c r="W91" s="648"/>
      <c r="X91" s="1095">
        <f>SUM(X92:X95)</f>
        <v>12</v>
      </c>
      <c r="Y91" s="2233"/>
      <c r="Z91" s="2198">
        <f>SUM(Z92:Z95)</f>
        <v>1500</v>
      </c>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row>
    <row r="92" spans="1:54" s="314" customFormat="1" ht="11.85" customHeight="1">
      <c r="A92" s="347">
        <v>1055</v>
      </c>
      <c r="B92" s="610"/>
      <c r="C92" s="355" t="s">
        <v>131</v>
      </c>
      <c r="D92" s="350"/>
      <c r="E92" s="350"/>
      <c r="F92" s="1041">
        <v>5</v>
      </c>
      <c r="G92" s="2002">
        <v>125</v>
      </c>
      <c r="H92" s="1969">
        <f>G92*F92</f>
        <v>625</v>
      </c>
      <c r="I92" s="354"/>
      <c r="J92" s="347">
        <v>1055</v>
      </c>
      <c r="K92" s="610"/>
      <c r="L92" s="355" t="s">
        <v>131</v>
      </c>
      <c r="M92" s="350"/>
      <c r="N92" s="350"/>
      <c r="O92" s="1041">
        <v>5</v>
      </c>
      <c r="P92" s="1952">
        <v>125</v>
      </c>
      <c r="Q92" s="2203">
        <f>SUM(O92*P92)</f>
        <v>625</v>
      </c>
      <c r="R92" s="354"/>
      <c r="S92" s="347">
        <v>1055</v>
      </c>
      <c r="T92" s="610"/>
      <c r="U92" s="355" t="s">
        <v>131</v>
      </c>
      <c r="V92" s="350"/>
      <c r="W92" s="350"/>
      <c r="X92" s="1041">
        <v>12</v>
      </c>
      <c r="Y92" s="1952">
        <v>125</v>
      </c>
      <c r="Z92" s="2171">
        <f>Y92*X92</f>
        <v>1500</v>
      </c>
      <c r="AA92" s="374"/>
      <c r="AB92" s="374"/>
      <c r="AC92" s="374"/>
      <c r="AD92" s="374"/>
      <c r="AE92" s="374"/>
      <c r="AF92" s="374"/>
      <c r="AG92" s="374"/>
      <c r="AH92" s="374"/>
      <c r="AI92" s="374"/>
      <c r="AJ92" s="374"/>
      <c r="AK92" s="374"/>
      <c r="AL92" s="374"/>
      <c r="AM92" s="374"/>
      <c r="AN92" s="374"/>
      <c r="AO92" s="374"/>
      <c r="AP92" s="374"/>
      <c r="AQ92" s="374"/>
      <c r="AR92" s="374"/>
      <c r="AS92" s="374"/>
      <c r="AT92" s="374"/>
      <c r="AU92" s="374"/>
      <c r="AV92" s="374"/>
      <c r="AW92" s="423"/>
      <c r="AX92" s="423"/>
      <c r="AY92" s="423"/>
      <c r="AZ92" s="423"/>
      <c r="BA92" s="423"/>
      <c r="BB92" s="423"/>
    </row>
    <row r="93" spans="1:54" s="314" customFormat="1" ht="11.85" customHeight="1">
      <c r="A93" s="347">
        <v>1056</v>
      </c>
      <c r="B93" s="610"/>
      <c r="C93" s="355" t="s">
        <v>132</v>
      </c>
      <c r="D93" s="350"/>
      <c r="E93" s="350"/>
      <c r="F93" s="1041">
        <v>0</v>
      </c>
      <c r="G93" s="1957"/>
      <c r="H93" s="1969"/>
      <c r="I93" s="354"/>
      <c r="J93" s="347">
        <v>1056</v>
      </c>
      <c r="K93" s="610"/>
      <c r="L93" s="355" t="s">
        <v>132</v>
      </c>
      <c r="M93" s="350"/>
      <c r="N93" s="350"/>
      <c r="O93" s="1041">
        <v>0</v>
      </c>
      <c r="P93" s="1952">
        <v>0</v>
      </c>
      <c r="Q93" s="2203">
        <f>SUM(O93*P93)</f>
        <v>0</v>
      </c>
      <c r="R93" s="354"/>
      <c r="S93" s="347">
        <v>1056</v>
      </c>
      <c r="T93" s="610"/>
      <c r="U93" s="355" t="s">
        <v>132</v>
      </c>
      <c r="V93" s="350"/>
      <c r="W93" s="350"/>
      <c r="X93" s="1041">
        <v>0</v>
      </c>
      <c r="Y93" s="1953">
        <v>0</v>
      </c>
      <c r="Z93" s="2171">
        <f>Y93*X93</f>
        <v>0</v>
      </c>
      <c r="AA93" s="374"/>
      <c r="AB93" s="374"/>
      <c r="AC93" s="374"/>
      <c r="AD93" s="374"/>
      <c r="AE93" s="374"/>
      <c r="AF93" s="374"/>
      <c r="AG93" s="374"/>
      <c r="AH93" s="374"/>
      <c r="AI93" s="374"/>
      <c r="AJ93" s="374"/>
      <c r="AK93" s="374"/>
      <c r="AL93" s="374"/>
      <c r="AM93" s="374"/>
      <c r="AN93" s="374"/>
      <c r="AO93" s="374"/>
      <c r="AP93" s="374"/>
      <c r="AQ93" s="374"/>
      <c r="AR93" s="374"/>
      <c r="AS93" s="374"/>
      <c r="AT93" s="374"/>
      <c r="AU93" s="374"/>
      <c r="AV93" s="374"/>
      <c r="AW93" s="423"/>
      <c r="AX93" s="423"/>
      <c r="AY93" s="423"/>
      <c r="AZ93" s="423"/>
      <c r="BA93" s="423"/>
      <c r="BB93" s="423"/>
    </row>
    <row r="94" spans="1:54" s="314" customFormat="1" ht="11.85" customHeight="1">
      <c r="A94" s="347">
        <v>1057</v>
      </c>
      <c r="B94" s="610"/>
      <c r="C94" s="358" t="s">
        <v>133</v>
      </c>
      <c r="D94" s="359"/>
      <c r="E94" s="359"/>
      <c r="F94" s="1041">
        <v>0</v>
      </c>
      <c r="G94" s="1957"/>
      <c r="H94" s="1970"/>
      <c r="I94" s="354"/>
      <c r="J94" s="347">
        <v>1057</v>
      </c>
      <c r="K94" s="610"/>
      <c r="L94" s="358" t="s">
        <v>133</v>
      </c>
      <c r="M94" s="359"/>
      <c r="N94" s="359"/>
      <c r="O94" s="1041">
        <v>0</v>
      </c>
      <c r="P94" s="1952">
        <v>0</v>
      </c>
      <c r="Q94" s="2203">
        <f>SUM(O94*P94)</f>
        <v>0</v>
      </c>
      <c r="R94" s="354"/>
      <c r="S94" s="347">
        <v>1057</v>
      </c>
      <c r="T94" s="610"/>
      <c r="U94" s="358" t="s">
        <v>133</v>
      </c>
      <c r="V94" s="359"/>
      <c r="W94" s="359"/>
      <c r="X94" s="1041">
        <v>0</v>
      </c>
      <c r="Y94" s="1953">
        <v>0</v>
      </c>
      <c r="Z94" s="2175">
        <f>Y94*X94</f>
        <v>0</v>
      </c>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423"/>
      <c r="AX94" s="423"/>
      <c r="AY94" s="423"/>
      <c r="AZ94" s="423"/>
      <c r="BA94" s="423"/>
      <c r="BB94" s="423"/>
    </row>
    <row r="95" spans="1:54" s="314" customFormat="1" ht="11.85" customHeight="1">
      <c r="A95" s="347">
        <v>1058</v>
      </c>
      <c r="B95" s="610"/>
      <c r="C95" s="355" t="s">
        <v>134</v>
      </c>
      <c r="D95" s="350"/>
      <c r="E95" s="350"/>
      <c r="F95" s="1041">
        <v>0</v>
      </c>
      <c r="G95" s="1957"/>
      <c r="H95" s="1969"/>
      <c r="I95" s="354"/>
      <c r="J95" s="347">
        <v>1058</v>
      </c>
      <c r="K95" s="610"/>
      <c r="L95" s="355" t="s">
        <v>134</v>
      </c>
      <c r="M95" s="350"/>
      <c r="N95" s="350"/>
      <c r="O95" s="1041">
        <v>0</v>
      </c>
      <c r="P95" s="1952">
        <v>0</v>
      </c>
      <c r="Q95" s="2203">
        <f>SUM(O95*P95)</f>
        <v>0</v>
      </c>
      <c r="R95" s="354"/>
      <c r="S95" s="347">
        <v>1058</v>
      </c>
      <c r="T95" s="610"/>
      <c r="U95" s="355" t="s">
        <v>134</v>
      </c>
      <c r="V95" s="350"/>
      <c r="W95" s="350"/>
      <c r="X95" s="1041">
        <v>0</v>
      </c>
      <c r="Y95" s="1953">
        <v>0</v>
      </c>
      <c r="Z95" s="2171">
        <f>Y95*X95</f>
        <v>0</v>
      </c>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423"/>
      <c r="AX95" s="423"/>
      <c r="AY95" s="423"/>
      <c r="AZ95" s="423"/>
      <c r="BA95" s="423"/>
      <c r="BB95" s="423"/>
    </row>
    <row r="96" spans="1:54" ht="11.85" customHeight="1">
      <c r="A96" s="340">
        <v>1060</v>
      </c>
      <c r="B96" s="1043" t="s">
        <v>128</v>
      </c>
      <c r="C96" s="1044"/>
      <c r="D96" s="1045"/>
      <c r="E96" s="1045"/>
      <c r="F96" s="1046">
        <f>+F97+F102</f>
        <v>25</v>
      </c>
      <c r="G96" s="1047"/>
      <c r="H96" s="1999">
        <f>+H97+H102</f>
        <v>3875</v>
      </c>
      <c r="I96" s="323"/>
      <c r="J96" s="340">
        <v>1060</v>
      </c>
      <c r="K96" s="1043" t="s">
        <v>128</v>
      </c>
      <c r="L96" s="1044"/>
      <c r="M96" s="1045"/>
      <c r="N96" s="1045"/>
      <c r="O96" s="1046">
        <f>+O97+O102</f>
        <v>25</v>
      </c>
      <c r="P96" s="2197">
        <v>0</v>
      </c>
      <c r="Q96" s="2192">
        <f>+Q97+Q102</f>
        <v>3875</v>
      </c>
      <c r="S96" s="340">
        <v>1060</v>
      </c>
      <c r="T96" s="1043" t="s">
        <v>128</v>
      </c>
      <c r="U96" s="1044"/>
      <c r="V96" s="1045"/>
      <c r="W96" s="1045"/>
      <c r="X96" s="1046">
        <f>+X97+X102</f>
        <v>91</v>
      </c>
      <c r="Y96" s="2230"/>
      <c r="Z96" s="2192">
        <f>+Z97+Z102</f>
        <v>14070</v>
      </c>
    </row>
    <row r="97" spans="1:54" s="645" customFormat="1" ht="11.85" customHeight="1">
      <c r="A97" s="643"/>
      <c r="B97" s="634"/>
      <c r="C97" s="635" t="s">
        <v>143</v>
      </c>
      <c r="D97" s="636"/>
      <c r="E97" s="636"/>
      <c r="F97" s="1095">
        <f>SUM(F98:F101)</f>
        <v>20</v>
      </c>
      <c r="G97" s="836"/>
      <c r="H97" s="2001">
        <f>SUM(H98:H101)</f>
        <v>3000</v>
      </c>
      <c r="I97" s="644"/>
      <c r="J97" s="643"/>
      <c r="K97" s="634"/>
      <c r="L97" s="635" t="s">
        <v>143</v>
      </c>
      <c r="M97" s="636"/>
      <c r="N97" s="636"/>
      <c r="O97" s="1095">
        <f>SUM(O98:O101)</f>
        <v>20</v>
      </c>
      <c r="P97" s="2194"/>
      <c r="Q97" s="2195">
        <f>+Q98+Q101</f>
        <v>3000</v>
      </c>
      <c r="R97" s="649"/>
      <c r="S97" s="643"/>
      <c r="T97" s="634"/>
      <c r="U97" s="635" t="s">
        <v>143</v>
      </c>
      <c r="V97" s="636"/>
      <c r="W97" s="636"/>
      <c r="X97" s="1095">
        <f>SUM(X98:X101)</f>
        <v>70</v>
      </c>
      <c r="Y97" s="2231"/>
      <c r="Z97" s="2198">
        <f>SUM(Z98:Z101)</f>
        <v>10500</v>
      </c>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row>
    <row r="98" spans="1:54" s="314" customFormat="1" ht="11.85" customHeight="1">
      <c r="A98" s="347">
        <v>1061</v>
      </c>
      <c r="B98" s="610"/>
      <c r="C98" s="349" t="s">
        <v>964</v>
      </c>
      <c r="D98" s="350"/>
      <c r="E98" s="350"/>
      <c r="F98" s="1041">
        <v>20</v>
      </c>
      <c r="G98" s="2002">
        <v>150</v>
      </c>
      <c r="H98" s="1969">
        <f>G98*F98</f>
        <v>3000</v>
      </c>
      <c r="I98" s="354"/>
      <c r="J98" s="347">
        <v>1061</v>
      </c>
      <c r="K98" s="610"/>
      <c r="L98" s="349" t="s">
        <v>964</v>
      </c>
      <c r="M98" s="350"/>
      <c r="N98" s="350"/>
      <c r="O98" s="1041">
        <v>20</v>
      </c>
      <c r="P98" s="1952">
        <v>150</v>
      </c>
      <c r="Q98" s="2203">
        <f>SUM(O98*P98)</f>
        <v>3000</v>
      </c>
      <c r="R98" s="354"/>
      <c r="S98" s="347">
        <v>1061</v>
      </c>
      <c r="T98" s="610"/>
      <c r="U98" s="349" t="s">
        <v>964</v>
      </c>
      <c r="V98" s="350"/>
      <c r="W98" s="350"/>
      <c r="X98" s="1041">
        <v>70</v>
      </c>
      <c r="Y98" s="1952">
        <v>150</v>
      </c>
      <c r="Z98" s="2171">
        <f>Y98*X98</f>
        <v>10500</v>
      </c>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423"/>
      <c r="AX98" s="423"/>
      <c r="AY98" s="423"/>
      <c r="AZ98" s="423"/>
      <c r="BA98" s="423"/>
      <c r="BB98" s="423"/>
    </row>
    <row r="99" spans="1:54" s="314" customFormat="1" ht="11.85" customHeight="1">
      <c r="A99" s="347">
        <v>1062</v>
      </c>
      <c r="B99" s="610"/>
      <c r="C99" s="349" t="s">
        <v>965</v>
      </c>
      <c r="D99" s="350"/>
      <c r="E99" s="350"/>
      <c r="F99" s="1041">
        <v>0</v>
      </c>
      <c r="G99" s="1957"/>
      <c r="H99" s="1969"/>
      <c r="I99" s="354"/>
      <c r="J99" s="347">
        <v>1062</v>
      </c>
      <c r="K99" s="610"/>
      <c r="L99" s="349" t="s">
        <v>965</v>
      </c>
      <c r="M99" s="350"/>
      <c r="N99" s="350"/>
      <c r="O99" s="1041">
        <v>0</v>
      </c>
      <c r="P99" s="1952">
        <v>0</v>
      </c>
      <c r="Q99" s="2203">
        <f>SUM(O99*P99)</f>
        <v>0</v>
      </c>
      <c r="R99" s="354"/>
      <c r="S99" s="347">
        <v>1062</v>
      </c>
      <c r="T99" s="610"/>
      <c r="U99" s="349" t="s">
        <v>965</v>
      </c>
      <c r="V99" s="350"/>
      <c r="W99" s="350"/>
      <c r="X99" s="1041">
        <v>0</v>
      </c>
      <c r="Y99" s="1953">
        <v>0</v>
      </c>
      <c r="Z99" s="2171">
        <f>Y99*X99</f>
        <v>0</v>
      </c>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423"/>
      <c r="AX99" s="423"/>
      <c r="AY99" s="423"/>
      <c r="AZ99" s="423"/>
      <c r="BA99" s="423"/>
      <c r="BB99" s="423"/>
    </row>
    <row r="100" spans="1:54" s="314" customFormat="1" ht="11.85" customHeight="1">
      <c r="A100" s="347">
        <v>1063</v>
      </c>
      <c r="B100" s="610"/>
      <c r="C100" s="349" t="s">
        <v>966</v>
      </c>
      <c r="D100" s="350"/>
      <c r="E100" s="350"/>
      <c r="F100" s="1041">
        <v>0</v>
      </c>
      <c r="G100" s="1957"/>
      <c r="H100" s="1969"/>
      <c r="I100" s="354"/>
      <c r="J100" s="347">
        <v>1063</v>
      </c>
      <c r="K100" s="610"/>
      <c r="L100" s="349" t="s">
        <v>966</v>
      </c>
      <c r="M100" s="350"/>
      <c r="N100" s="350"/>
      <c r="O100" s="1041">
        <v>0</v>
      </c>
      <c r="P100" s="1952">
        <v>0</v>
      </c>
      <c r="Q100" s="2203">
        <f>SUM(O100*P100)</f>
        <v>0</v>
      </c>
      <c r="R100" s="354"/>
      <c r="S100" s="347">
        <v>1063</v>
      </c>
      <c r="T100" s="610"/>
      <c r="U100" s="349" t="s">
        <v>966</v>
      </c>
      <c r="V100" s="350"/>
      <c r="W100" s="350"/>
      <c r="X100" s="1041">
        <v>0</v>
      </c>
      <c r="Y100" s="1953">
        <v>0</v>
      </c>
      <c r="Z100" s="2171">
        <f>Y100*X100</f>
        <v>0</v>
      </c>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423"/>
      <c r="AX100" s="423"/>
      <c r="AY100" s="423"/>
      <c r="AZ100" s="423"/>
      <c r="BA100" s="423"/>
      <c r="BB100" s="423"/>
    </row>
    <row r="101" spans="1:54" s="314" customFormat="1" ht="11.85" customHeight="1">
      <c r="A101" s="347">
        <v>1064</v>
      </c>
      <c r="B101" s="610"/>
      <c r="C101" s="355" t="s">
        <v>967</v>
      </c>
      <c r="D101" s="350"/>
      <c r="E101" s="350"/>
      <c r="F101" s="1041">
        <v>0</v>
      </c>
      <c r="G101" s="1957"/>
      <c r="H101" s="1969"/>
      <c r="I101" s="354"/>
      <c r="J101" s="347">
        <v>1064</v>
      </c>
      <c r="K101" s="610"/>
      <c r="L101" s="355" t="s">
        <v>967</v>
      </c>
      <c r="M101" s="350"/>
      <c r="N101" s="350"/>
      <c r="O101" s="1041">
        <v>0</v>
      </c>
      <c r="P101" s="1952">
        <v>0</v>
      </c>
      <c r="Q101" s="2203">
        <f>SUM(O101*P101)</f>
        <v>0</v>
      </c>
      <c r="R101" s="354"/>
      <c r="S101" s="347">
        <v>1064</v>
      </c>
      <c r="T101" s="610"/>
      <c r="U101" s="355" t="s">
        <v>967</v>
      </c>
      <c r="V101" s="350"/>
      <c r="W101" s="350"/>
      <c r="X101" s="1041">
        <v>0</v>
      </c>
      <c r="Y101" s="1953">
        <v>0</v>
      </c>
      <c r="Z101" s="2171">
        <f>Y101*X101</f>
        <v>0</v>
      </c>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374"/>
      <c r="AW101" s="423"/>
      <c r="AX101" s="423"/>
      <c r="AY101" s="423"/>
      <c r="AZ101" s="423"/>
      <c r="BA101" s="423"/>
      <c r="BB101" s="423"/>
    </row>
    <row r="102" spans="1:54" s="645" customFormat="1" ht="11.85" customHeight="1">
      <c r="A102" s="646"/>
      <c r="B102" s="647"/>
      <c r="C102" s="635" t="s">
        <v>144</v>
      </c>
      <c r="D102" s="648"/>
      <c r="E102" s="648"/>
      <c r="F102" s="1095">
        <f>SUM(F103:F106)</f>
        <v>5</v>
      </c>
      <c r="G102" s="840"/>
      <c r="H102" s="2001">
        <f>SUM(H103:H106)</f>
        <v>875</v>
      </c>
      <c r="I102" s="649"/>
      <c r="J102" s="646"/>
      <c r="K102" s="647"/>
      <c r="L102" s="635" t="s">
        <v>144</v>
      </c>
      <c r="M102" s="648"/>
      <c r="N102" s="648"/>
      <c r="O102" s="1095">
        <f>SUM(O103:O106)</f>
        <v>5</v>
      </c>
      <c r="P102" s="2194"/>
      <c r="Q102" s="2195">
        <f>+Q103+Q106</f>
        <v>875</v>
      </c>
      <c r="R102" s="649"/>
      <c r="S102" s="646"/>
      <c r="T102" s="647"/>
      <c r="U102" s="635" t="s">
        <v>144</v>
      </c>
      <c r="V102" s="648"/>
      <c r="W102" s="648"/>
      <c r="X102" s="1095">
        <f>SUM(X103:X106)</f>
        <v>21</v>
      </c>
      <c r="Y102" s="2233"/>
      <c r="Z102" s="2198">
        <f>SUM(Z103:Z106)</f>
        <v>3570</v>
      </c>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row>
    <row r="103" spans="1:54" s="314" customFormat="1" ht="11.85" customHeight="1">
      <c r="A103" s="347">
        <v>1065</v>
      </c>
      <c r="B103" s="610"/>
      <c r="C103" s="355" t="s">
        <v>131</v>
      </c>
      <c r="D103" s="350"/>
      <c r="E103" s="350"/>
      <c r="F103" s="1041">
        <v>5</v>
      </c>
      <c r="G103" s="2002">
        <v>175</v>
      </c>
      <c r="H103" s="1969">
        <f>G103*F103</f>
        <v>875</v>
      </c>
      <c r="I103" s="354"/>
      <c r="J103" s="347">
        <v>1065</v>
      </c>
      <c r="K103" s="610"/>
      <c r="L103" s="355" t="s">
        <v>131</v>
      </c>
      <c r="M103" s="350"/>
      <c r="N103" s="350"/>
      <c r="O103" s="1041">
        <v>5</v>
      </c>
      <c r="P103" s="1952">
        <v>175</v>
      </c>
      <c r="Q103" s="2203">
        <f>SUM(O103*P103)</f>
        <v>875</v>
      </c>
      <c r="R103" s="354"/>
      <c r="S103" s="347">
        <v>1065</v>
      </c>
      <c r="T103" s="610"/>
      <c r="U103" s="355" t="s">
        <v>131</v>
      </c>
      <c r="V103" s="350"/>
      <c r="W103" s="350"/>
      <c r="X103" s="1041">
        <v>20</v>
      </c>
      <c r="Y103" s="1952">
        <v>175</v>
      </c>
      <c r="Z103" s="2171">
        <f>Y103*X103</f>
        <v>3500</v>
      </c>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423"/>
      <c r="AX103" s="423"/>
      <c r="AY103" s="423"/>
      <c r="AZ103" s="423"/>
      <c r="BA103" s="423"/>
      <c r="BB103" s="423"/>
    </row>
    <row r="104" spans="1:54" s="314" customFormat="1" ht="11.85" customHeight="1">
      <c r="A104" s="347">
        <v>1066</v>
      </c>
      <c r="B104" s="610"/>
      <c r="C104" s="355" t="s">
        <v>132</v>
      </c>
      <c r="D104" s="350"/>
      <c r="E104" s="350"/>
      <c r="F104" s="1041">
        <v>0</v>
      </c>
      <c r="G104" s="1957"/>
      <c r="H104" s="1969"/>
      <c r="I104" s="354"/>
      <c r="J104" s="347">
        <v>1066</v>
      </c>
      <c r="K104" s="610"/>
      <c r="L104" s="355" t="s">
        <v>132</v>
      </c>
      <c r="M104" s="350"/>
      <c r="N104" s="350"/>
      <c r="O104" s="1041">
        <v>0</v>
      </c>
      <c r="P104" s="1952">
        <v>0</v>
      </c>
      <c r="Q104" s="2203">
        <f>SUM(O104*P104)</f>
        <v>0</v>
      </c>
      <c r="R104" s="354"/>
      <c r="S104" s="347">
        <v>1066</v>
      </c>
      <c r="T104" s="610"/>
      <c r="U104" s="355" t="s">
        <v>132</v>
      </c>
      <c r="V104" s="350"/>
      <c r="W104" s="350"/>
      <c r="X104" s="1041">
        <v>0</v>
      </c>
      <c r="Y104" s="1953">
        <v>0</v>
      </c>
      <c r="Z104" s="2171">
        <f>Y104*X104</f>
        <v>0</v>
      </c>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423"/>
      <c r="AX104" s="423"/>
      <c r="AY104" s="423"/>
      <c r="AZ104" s="423"/>
      <c r="BA104" s="423"/>
      <c r="BB104" s="423"/>
    </row>
    <row r="105" spans="1:54" s="314" customFormat="1" ht="11.85" customHeight="1">
      <c r="A105" s="347">
        <v>1067</v>
      </c>
      <c r="B105" s="610"/>
      <c r="C105" s="358" t="s">
        <v>133</v>
      </c>
      <c r="D105" s="359"/>
      <c r="E105" s="359"/>
      <c r="F105" s="1041">
        <v>0</v>
      </c>
      <c r="G105" s="1957"/>
      <c r="H105" s="1970"/>
      <c r="I105" s="354"/>
      <c r="J105" s="347">
        <v>1067</v>
      </c>
      <c r="K105" s="610"/>
      <c r="L105" s="358" t="s">
        <v>133</v>
      </c>
      <c r="M105" s="359"/>
      <c r="N105" s="359"/>
      <c r="O105" s="1041">
        <v>0</v>
      </c>
      <c r="P105" s="1952">
        <v>0</v>
      </c>
      <c r="Q105" s="2203">
        <f>SUM(O105*P105)</f>
        <v>0</v>
      </c>
      <c r="R105" s="354"/>
      <c r="S105" s="347">
        <v>1067</v>
      </c>
      <c r="T105" s="610"/>
      <c r="U105" s="358" t="s">
        <v>133</v>
      </c>
      <c r="V105" s="359"/>
      <c r="W105" s="359"/>
      <c r="X105" s="1041">
        <v>1</v>
      </c>
      <c r="Y105" s="1953">
        <v>70</v>
      </c>
      <c r="Z105" s="2175">
        <f>Y105*X105</f>
        <v>70</v>
      </c>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423"/>
      <c r="AX105" s="423"/>
      <c r="AY105" s="423"/>
      <c r="AZ105" s="423"/>
      <c r="BA105" s="423"/>
      <c r="BB105" s="423"/>
    </row>
    <row r="106" spans="1:54" s="314" customFormat="1" ht="11.85" customHeight="1">
      <c r="A106" s="347">
        <v>1068</v>
      </c>
      <c r="B106" s="610"/>
      <c r="C106" s="355" t="s">
        <v>134</v>
      </c>
      <c r="D106" s="350"/>
      <c r="E106" s="350"/>
      <c r="F106" s="1041">
        <v>0</v>
      </c>
      <c r="G106" s="1957"/>
      <c r="H106" s="1969"/>
      <c r="I106" s="354"/>
      <c r="J106" s="347">
        <v>1068</v>
      </c>
      <c r="K106" s="610"/>
      <c r="L106" s="355" t="s">
        <v>134</v>
      </c>
      <c r="M106" s="350"/>
      <c r="N106" s="350"/>
      <c r="O106" s="1041">
        <v>0</v>
      </c>
      <c r="P106" s="1952">
        <v>0</v>
      </c>
      <c r="Q106" s="2203">
        <f>SUM(O106*P106)</f>
        <v>0</v>
      </c>
      <c r="R106" s="354"/>
      <c r="S106" s="347">
        <v>1068</v>
      </c>
      <c r="T106" s="610"/>
      <c r="U106" s="355" t="s">
        <v>134</v>
      </c>
      <c r="V106" s="350"/>
      <c r="W106" s="350"/>
      <c r="X106" s="1041">
        <v>0</v>
      </c>
      <c r="Y106" s="1953">
        <v>0</v>
      </c>
      <c r="Z106" s="2171">
        <f>Y106*X106</f>
        <v>0</v>
      </c>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423"/>
      <c r="AX106" s="423"/>
      <c r="AY106" s="423"/>
      <c r="AZ106" s="423"/>
      <c r="BA106" s="423"/>
      <c r="BB106" s="423"/>
    </row>
    <row r="107" spans="1:54" ht="11.85" customHeight="1">
      <c r="A107" s="340">
        <v>1070</v>
      </c>
      <c r="B107" s="1043" t="s">
        <v>129</v>
      </c>
      <c r="C107" s="1044"/>
      <c r="D107" s="1045"/>
      <c r="E107" s="1045"/>
      <c r="F107" s="1046">
        <f>+F108+F113</f>
        <v>0</v>
      </c>
      <c r="G107" s="1047"/>
      <c r="H107" s="1999">
        <f>+H108+H113</f>
        <v>0</v>
      </c>
      <c r="I107" s="323"/>
      <c r="J107" s="340">
        <v>1070</v>
      </c>
      <c r="K107" s="1043" t="s">
        <v>129</v>
      </c>
      <c r="L107" s="1044"/>
      <c r="M107" s="1045"/>
      <c r="N107" s="1045"/>
      <c r="O107" s="1046">
        <f>+O108+O113</f>
        <v>0</v>
      </c>
      <c r="P107" s="2197">
        <v>0</v>
      </c>
      <c r="Q107" s="2192">
        <f>+Q108+Q113</f>
        <v>0</v>
      </c>
      <c r="S107" s="340">
        <v>1070</v>
      </c>
      <c r="T107" s="1043" t="s">
        <v>129</v>
      </c>
      <c r="U107" s="1044"/>
      <c r="V107" s="1045"/>
      <c r="W107" s="1045"/>
      <c r="X107" s="1046">
        <f>+X108+X113</f>
        <v>0</v>
      </c>
      <c r="Y107" s="2230"/>
      <c r="Z107" s="2192">
        <f>+Z108+Z113</f>
        <v>0</v>
      </c>
    </row>
    <row r="108" spans="1:54" s="645" customFormat="1" ht="11.85" customHeight="1">
      <c r="A108" s="643"/>
      <c r="B108" s="634"/>
      <c r="C108" s="635" t="s">
        <v>145</v>
      </c>
      <c r="D108" s="636"/>
      <c r="E108" s="636"/>
      <c r="F108" s="1095">
        <f>SUM(F109:F112)</f>
        <v>0</v>
      </c>
      <c r="G108" s="836"/>
      <c r="H108" s="2001">
        <f>SUM(H109:H112)</f>
        <v>0</v>
      </c>
      <c r="I108" s="644"/>
      <c r="J108" s="643"/>
      <c r="K108" s="634"/>
      <c r="L108" s="635" t="s">
        <v>145</v>
      </c>
      <c r="M108" s="636"/>
      <c r="N108" s="636"/>
      <c r="O108" s="1095">
        <f>SUM(O109:O112)</f>
        <v>0</v>
      </c>
      <c r="P108" s="2194"/>
      <c r="Q108" s="2195">
        <f>+Q109+Q112</f>
        <v>0</v>
      </c>
      <c r="R108" s="649"/>
      <c r="S108" s="643"/>
      <c r="T108" s="634"/>
      <c r="U108" s="635" t="s">
        <v>145</v>
      </c>
      <c r="V108" s="636"/>
      <c r="W108" s="636"/>
      <c r="X108" s="1095">
        <f>SUM(X109:X112)</f>
        <v>0</v>
      </c>
      <c r="Y108" s="2231"/>
      <c r="Z108" s="2198">
        <f>SUM(Z109:Z112)</f>
        <v>0</v>
      </c>
      <c r="AA108" s="649"/>
      <c r="AB108" s="649"/>
      <c r="AC108" s="649"/>
      <c r="AD108" s="649"/>
      <c r="AE108" s="649"/>
      <c r="AF108" s="649"/>
      <c r="AG108" s="649"/>
      <c r="AH108" s="649"/>
      <c r="AI108" s="649"/>
      <c r="AJ108" s="649"/>
      <c r="AK108" s="649"/>
      <c r="AL108" s="649"/>
      <c r="AM108" s="649"/>
      <c r="AN108" s="649"/>
      <c r="AO108" s="649"/>
      <c r="AP108" s="649"/>
      <c r="AQ108" s="649"/>
      <c r="AR108" s="649"/>
      <c r="AS108" s="649"/>
      <c r="AT108" s="649"/>
      <c r="AU108" s="649"/>
      <c r="AV108" s="649"/>
    </row>
    <row r="109" spans="1:54" s="314" customFormat="1" ht="11.85" customHeight="1">
      <c r="A109" s="347">
        <v>1071</v>
      </c>
      <c r="B109" s="610"/>
      <c r="C109" s="349" t="s">
        <v>964</v>
      </c>
      <c r="D109" s="350"/>
      <c r="E109" s="350"/>
      <c r="F109" s="1041">
        <v>0</v>
      </c>
      <c r="G109" s="2002"/>
      <c r="H109" s="1969"/>
      <c r="I109" s="354"/>
      <c r="J109" s="347">
        <v>1071</v>
      </c>
      <c r="K109" s="610"/>
      <c r="L109" s="349" t="s">
        <v>964</v>
      </c>
      <c r="M109" s="350"/>
      <c r="N109" s="350"/>
      <c r="O109" s="1041">
        <v>0</v>
      </c>
      <c r="P109" s="1952">
        <v>0</v>
      </c>
      <c r="Q109" s="2203">
        <f>+Q110+Q115</f>
        <v>0</v>
      </c>
      <c r="R109" s="354"/>
      <c r="S109" s="347">
        <v>1071</v>
      </c>
      <c r="T109" s="610"/>
      <c r="U109" s="349" t="s">
        <v>964</v>
      </c>
      <c r="V109" s="350"/>
      <c r="W109" s="350"/>
      <c r="X109" s="1041">
        <v>0</v>
      </c>
      <c r="Y109" s="1952">
        <v>0</v>
      </c>
      <c r="Z109" s="2171">
        <f>Y109*X109</f>
        <v>0</v>
      </c>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423"/>
      <c r="AX109" s="423"/>
      <c r="AY109" s="423"/>
      <c r="AZ109" s="423"/>
      <c r="BA109" s="423"/>
      <c r="BB109" s="423"/>
    </row>
    <row r="110" spans="1:54" s="314" customFormat="1" ht="11.85" customHeight="1">
      <c r="A110" s="347">
        <v>1072</v>
      </c>
      <c r="B110" s="610"/>
      <c r="C110" s="349" t="s">
        <v>965</v>
      </c>
      <c r="D110" s="350"/>
      <c r="E110" s="350"/>
      <c r="F110" s="1041">
        <v>0</v>
      </c>
      <c r="G110" s="1957"/>
      <c r="H110" s="1969"/>
      <c r="I110" s="354"/>
      <c r="J110" s="347">
        <v>1072</v>
      </c>
      <c r="K110" s="610"/>
      <c r="L110" s="349" t="s">
        <v>965</v>
      </c>
      <c r="M110" s="350"/>
      <c r="N110" s="350"/>
      <c r="O110" s="1041">
        <v>0</v>
      </c>
      <c r="P110" s="1952">
        <v>0</v>
      </c>
      <c r="Q110" s="2203">
        <f>+Q111+Q116</f>
        <v>0</v>
      </c>
      <c r="R110" s="354"/>
      <c r="S110" s="347">
        <v>1072</v>
      </c>
      <c r="T110" s="610"/>
      <c r="U110" s="349" t="s">
        <v>965</v>
      </c>
      <c r="V110" s="350"/>
      <c r="W110" s="350"/>
      <c r="X110" s="1041">
        <v>0</v>
      </c>
      <c r="Y110" s="1953">
        <v>0</v>
      </c>
      <c r="Z110" s="2171">
        <f>Y110*X110</f>
        <v>0</v>
      </c>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423"/>
      <c r="AX110" s="423"/>
      <c r="AY110" s="423"/>
      <c r="AZ110" s="423"/>
      <c r="BA110" s="423"/>
      <c r="BB110" s="423"/>
    </row>
    <row r="111" spans="1:54" s="314" customFormat="1" ht="11.85" customHeight="1">
      <c r="A111" s="347">
        <v>1073</v>
      </c>
      <c r="B111" s="610"/>
      <c r="C111" s="349" t="s">
        <v>966</v>
      </c>
      <c r="D111" s="350"/>
      <c r="E111" s="350"/>
      <c r="F111" s="1041">
        <v>0</v>
      </c>
      <c r="G111" s="1957"/>
      <c r="H111" s="1969"/>
      <c r="I111" s="354"/>
      <c r="J111" s="347">
        <v>1073</v>
      </c>
      <c r="K111" s="610"/>
      <c r="L111" s="349" t="s">
        <v>966</v>
      </c>
      <c r="M111" s="350"/>
      <c r="N111" s="350"/>
      <c r="O111" s="1041">
        <v>0</v>
      </c>
      <c r="P111" s="1952">
        <v>0</v>
      </c>
      <c r="Q111" s="2203">
        <f>+Q112+Q117</f>
        <v>0</v>
      </c>
      <c r="R111" s="354"/>
      <c r="S111" s="347">
        <v>1073</v>
      </c>
      <c r="T111" s="610"/>
      <c r="U111" s="349" t="s">
        <v>966</v>
      </c>
      <c r="V111" s="350"/>
      <c r="W111" s="350"/>
      <c r="X111" s="1041">
        <v>0</v>
      </c>
      <c r="Y111" s="1953">
        <v>0</v>
      </c>
      <c r="Z111" s="2171">
        <f>Y111*X111</f>
        <v>0</v>
      </c>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423"/>
      <c r="AX111" s="423"/>
      <c r="AY111" s="423"/>
      <c r="AZ111" s="423"/>
      <c r="BA111" s="423"/>
      <c r="BB111" s="423"/>
    </row>
    <row r="112" spans="1:54" s="314" customFormat="1" ht="11.85" customHeight="1">
      <c r="A112" s="347">
        <v>1074</v>
      </c>
      <c r="B112" s="610"/>
      <c r="C112" s="355" t="s">
        <v>967</v>
      </c>
      <c r="D112" s="350"/>
      <c r="E112" s="350"/>
      <c r="F112" s="1041">
        <v>0</v>
      </c>
      <c r="G112" s="1957"/>
      <c r="H112" s="1969"/>
      <c r="I112" s="354"/>
      <c r="J112" s="347">
        <v>1074</v>
      </c>
      <c r="K112" s="610"/>
      <c r="L112" s="355" t="s">
        <v>967</v>
      </c>
      <c r="M112" s="350"/>
      <c r="N112" s="350"/>
      <c r="O112" s="1041">
        <v>0</v>
      </c>
      <c r="P112" s="1952">
        <v>0</v>
      </c>
      <c r="Q112" s="2203">
        <f>+Q113+Q118</f>
        <v>0</v>
      </c>
      <c r="R112" s="354"/>
      <c r="S112" s="347">
        <v>1074</v>
      </c>
      <c r="T112" s="610"/>
      <c r="U112" s="355" t="s">
        <v>967</v>
      </c>
      <c r="V112" s="350"/>
      <c r="W112" s="350"/>
      <c r="X112" s="1041">
        <v>0</v>
      </c>
      <c r="Y112" s="1953">
        <v>0</v>
      </c>
      <c r="Z112" s="2171">
        <f>Y112*X112</f>
        <v>0</v>
      </c>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423"/>
      <c r="AX112" s="423"/>
      <c r="AY112" s="423"/>
      <c r="AZ112" s="423"/>
      <c r="BA112" s="423"/>
      <c r="BB112" s="423"/>
    </row>
    <row r="113" spans="1:54" s="645" customFormat="1" ht="11.85" customHeight="1">
      <c r="A113" s="646"/>
      <c r="B113" s="647"/>
      <c r="C113" s="635" t="s">
        <v>146</v>
      </c>
      <c r="D113" s="648"/>
      <c r="E113" s="648"/>
      <c r="F113" s="1095">
        <f>SUM(F114:F117)</f>
        <v>0</v>
      </c>
      <c r="G113" s="840"/>
      <c r="H113" s="2001">
        <f>SUM(H114:H117)</f>
        <v>0</v>
      </c>
      <c r="I113" s="649"/>
      <c r="J113" s="646"/>
      <c r="K113" s="647"/>
      <c r="L113" s="635" t="s">
        <v>146</v>
      </c>
      <c r="M113" s="648"/>
      <c r="N113" s="648"/>
      <c r="O113" s="1095">
        <f>SUM(O114:O117)</f>
        <v>0</v>
      </c>
      <c r="P113" s="2233"/>
      <c r="Q113" s="2198">
        <f>SUM(Q114:Q117)</f>
        <v>0</v>
      </c>
      <c r="R113" s="649"/>
      <c r="S113" s="646"/>
      <c r="T113" s="647"/>
      <c r="U113" s="635" t="s">
        <v>146</v>
      </c>
      <c r="V113" s="648"/>
      <c r="W113" s="648"/>
      <c r="X113" s="1095">
        <f>SUM(X114:X117)</f>
        <v>0</v>
      </c>
      <c r="Y113" s="2233"/>
      <c r="Z113" s="2198">
        <f>SUM(Z114:Z117)</f>
        <v>0</v>
      </c>
      <c r="AA113" s="649"/>
      <c r="AB113" s="649"/>
      <c r="AC113" s="649"/>
      <c r="AD113" s="649"/>
      <c r="AE113" s="649"/>
      <c r="AF113" s="649"/>
      <c r="AG113" s="649"/>
      <c r="AH113" s="649"/>
      <c r="AI113" s="649"/>
      <c r="AJ113" s="649"/>
      <c r="AK113" s="649"/>
      <c r="AL113" s="649"/>
      <c r="AM113" s="649"/>
      <c r="AN113" s="649"/>
      <c r="AO113" s="649"/>
      <c r="AP113" s="649"/>
      <c r="AQ113" s="649"/>
      <c r="AR113" s="649"/>
      <c r="AS113" s="649"/>
      <c r="AT113" s="649"/>
      <c r="AU113" s="649"/>
      <c r="AV113" s="649"/>
    </row>
    <row r="114" spans="1:54" s="314" customFormat="1" ht="11.85" customHeight="1">
      <c r="A114" s="347">
        <v>1075</v>
      </c>
      <c r="B114" s="610"/>
      <c r="C114" s="355" t="s">
        <v>131</v>
      </c>
      <c r="D114" s="350"/>
      <c r="E114" s="350"/>
      <c r="F114" s="1041">
        <v>0</v>
      </c>
      <c r="G114" s="2002"/>
      <c r="H114" s="1969"/>
      <c r="I114" s="354"/>
      <c r="J114" s="347">
        <v>1075</v>
      </c>
      <c r="K114" s="610"/>
      <c r="L114" s="355" t="s">
        <v>131</v>
      </c>
      <c r="M114" s="350"/>
      <c r="N114" s="350"/>
      <c r="O114" s="1041">
        <v>0</v>
      </c>
      <c r="P114" s="1952">
        <v>0</v>
      </c>
      <c r="Q114" s="2171">
        <f>P114*O114</f>
        <v>0</v>
      </c>
      <c r="R114" s="354"/>
      <c r="S114" s="347">
        <v>1075</v>
      </c>
      <c r="T114" s="610"/>
      <c r="U114" s="355" t="s">
        <v>131</v>
      </c>
      <c r="V114" s="350"/>
      <c r="W114" s="350"/>
      <c r="X114" s="1041">
        <v>0</v>
      </c>
      <c r="Y114" s="1952">
        <v>0</v>
      </c>
      <c r="Z114" s="2171">
        <f>Y114*X114</f>
        <v>0</v>
      </c>
      <c r="AA114" s="374"/>
      <c r="AB114" s="374"/>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423"/>
      <c r="AX114" s="423"/>
      <c r="AY114" s="423"/>
      <c r="AZ114" s="423"/>
      <c r="BA114" s="423"/>
      <c r="BB114" s="423"/>
    </row>
    <row r="115" spans="1:54" s="314" customFormat="1" ht="11.85" customHeight="1">
      <c r="A115" s="347">
        <v>1076</v>
      </c>
      <c r="B115" s="610"/>
      <c r="C115" s="355" t="s">
        <v>132</v>
      </c>
      <c r="D115" s="350"/>
      <c r="E115" s="350"/>
      <c r="F115" s="1041">
        <v>0</v>
      </c>
      <c r="G115" s="1957"/>
      <c r="H115" s="1969"/>
      <c r="I115" s="354"/>
      <c r="J115" s="347">
        <v>1076</v>
      </c>
      <c r="K115" s="610"/>
      <c r="L115" s="355" t="s">
        <v>132</v>
      </c>
      <c r="M115" s="350"/>
      <c r="N115" s="350"/>
      <c r="O115" s="1041">
        <v>0</v>
      </c>
      <c r="P115" s="1953">
        <v>0</v>
      </c>
      <c r="Q115" s="2171">
        <f>P115*O115</f>
        <v>0</v>
      </c>
      <c r="R115" s="354"/>
      <c r="S115" s="347">
        <v>1076</v>
      </c>
      <c r="T115" s="610"/>
      <c r="U115" s="355" t="s">
        <v>132</v>
      </c>
      <c r="V115" s="350"/>
      <c r="W115" s="350"/>
      <c r="X115" s="1041">
        <v>0</v>
      </c>
      <c r="Y115" s="1953">
        <v>0</v>
      </c>
      <c r="Z115" s="2171">
        <f>Y115*X115</f>
        <v>0</v>
      </c>
      <c r="AA115" s="374"/>
      <c r="AB115" s="374"/>
      <c r="AC115" s="374"/>
      <c r="AD115" s="374"/>
      <c r="AE115" s="374"/>
      <c r="AF115" s="374"/>
      <c r="AG115" s="374"/>
      <c r="AH115" s="374"/>
      <c r="AI115" s="374"/>
      <c r="AJ115" s="374"/>
      <c r="AK115" s="374"/>
      <c r="AL115" s="374"/>
      <c r="AM115" s="374"/>
      <c r="AN115" s="374"/>
      <c r="AO115" s="374"/>
      <c r="AP115" s="374"/>
      <c r="AQ115" s="374"/>
      <c r="AR115" s="374"/>
      <c r="AS115" s="374"/>
      <c r="AT115" s="374"/>
      <c r="AU115" s="374"/>
      <c r="AV115" s="374"/>
      <c r="AW115" s="423"/>
      <c r="AX115" s="423"/>
      <c r="AY115" s="423"/>
      <c r="AZ115" s="423"/>
      <c r="BA115" s="423"/>
      <c r="BB115" s="423"/>
    </row>
    <row r="116" spans="1:54" s="314" customFormat="1" ht="11.85" customHeight="1">
      <c r="A116" s="347">
        <v>1077</v>
      </c>
      <c r="B116" s="610"/>
      <c r="C116" s="358" t="s">
        <v>133</v>
      </c>
      <c r="D116" s="359"/>
      <c r="E116" s="359"/>
      <c r="F116" s="1041">
        <v>0</v>
      </c>
      <c r="G116" s="1957"/>
      <c r="H116" s="1970"/>
      <c r="I116" s="354"/>
      <c r="J116" s="347">
        <v>1077</v>
      </c>
      <c r="K116" s="610"/>
      <c r="L116" s="358" t="s">
        <v>133</v>
      </c>
      <c r="M116" s="359"/>
      <c r="N116" s="359"/>
      <c r="O116" s="1041">
        <v>0</v>
      </c>
      <c r="P116" s="1953">
        <v>0</v>
      </c>
      <c r="Q116" s="2175">
        <f>P116*O116</f>
        <v>0</v>
      </c>
      <c r="R116" s="354"/>
      <c r="S116" s="347">
        <v>1077</v>
      </c>
      <c r="T116" s="610"/>
      <c r="U116" s="358" t="s">
        <v>133</v>
      </c>
      <c r="V116" s="359"/>
      <c r="W116" s="359"/>
      <c r="X116" s="1041">
        <v>0</v>
      </c>
      <c r="Y116" s="1953">
        <v>0</v>
      </c>
      <c r="Z116" s="2175">
        <f>Y116*X116</f>
        <v>0</v>
      </c>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423"/>
      <c r="AX116" s="423"/>
      <c r="AY116" s="423"/>
      <c r="AZ116" s="423"/>
      <c r="BA116" s="423"/>
      <c r="BB116" s="423"/>
    </row>
    <row r="117" spans="1:54" s="682" customFormat="1" ht="11.85" customHeight="1" thickBot="1">
      <c r="A117" s="347">
        <v>1078</v>
      </c>
      <c r="B117" s="679"/>
      <c r="C117" s="680" t="s">
        <v>134</v>
      </c>
      <c r="D117" s="681"/>
      <c r="E117" s="681"/>
      <c r="F117" s="1042">
        <v>0</v>
      </c>
      <c r="G117" s="2010"/>
      <c r="H117" s="2005"/>
      <c r="I117" s="354"/>
      <c r="J117" s="347">
        <v>1078</v>
      </c>
      <c r="K117" s="679"/>
      <c r="L117" s="680" t="s">
        <v>134</v>
      </c>
      <c r="M117" s="681"/>
      <c r="N117" s="681"/>
      <c r="O117" s="1042">
        <v>0</v>
      </c>
      <c r="P117" s="2200">
        <v>0</v>
      </c>
      <c r="Q117" s="2199">
        <f>P117*O117</f>
        <v>0</v>
      </c>
      <c r="R117" s="354"/>
      <c r="S117" s="347">
        <v>1078</v>
      </c>
      <c r="T117" s="679"/>
      <c r="U117" s="680" t="s">
        <v>134</v>
      </c>
      <c r="V117" s="681"/>
      <c r="W117" s="681"/>
      <c r="X117" s="1042">
        <v>0</v>
      </c>
      <c r="Y117" s="2200">
        <v>0</v>
      </c>
      <c r="Z117" s="2199">
        <f>Y117*X117</f>
        <v>0</v>
      </c>
      <c r="AA117" s="374"/>
      <c r="AB117" s="374"/>
      <c r="AC117" s="374"/>
      <c r="AD117" s="374"/>
      <c r="AE117" s="374"/>
      <c r="AF117" s="374"/>
      <c r="AG117" s="374"/>
      <c r="AH117" s="374"/>
      <c r="AI117" s="374"/>
      <c r="AJ117" s="374"/>
      <c r="AK117" s="374"/>
      <c r="AL117" s="374"/>
      <c r="AM117" s="374"/>
      <c r="AN117" s="374"/>
      <c r="AO117" s="374"/>
      <c r="AP117" s="374"/>
      <c r="AQ117" s="374"/>
      <c r="AR117" s="374"/>
      <c r="AS117" s="374"/>
      <c r="AT117" s="374"/>
      <c r="AU117" s="374"/>
      <c r="AV117" s="374"/>
      <c r="AW117" s="1124"/>
      <c r="AX117" s="1124"/>
      <c r="AY117" s="1124"/>
      <c r="AZ117" s="1124"/>
      <c r="BA117" s="1124"/>
      <c r="BB117" s="1124"/>
    </row>
    <row r="118" spans="1:54" ht="11.85" customHeight="1">
      <c r="A118" s="340">
        <v>1080</v>
      </c>
      <c r="B118" s="1048" t="s">
        <v>3325</v>
      </c>
      <c r="C118" s="1049"/>
      <c r="D118" s="1050"/>
      <c r="E118" s="1050"/>
      <c r="F118" s="1046">
        <f>+F119+F124</f>
        <v>0</v>
      </c>
      <c r="G118" s="1047"/>
      <c r="H118" s="1999">
        <f>+H119+H124</f>
        <v>0</v>
      </c>
      <c r="I118" s="323"/>
      <c r="J118" s="340">
        <v>1080</v>
      </c>
      <c r="K118" s="1048" t="s">
        <v>3325</v>
      </c>
      <c r="L118" s="1049"/>
      <c r="M118" s="1050"/>
      <c r="N118" s="1050"/>
      <c r="O118" s="1046">
        <f>+O119+O124</f>
        <v>0</v>
      </c>
      <c r="P118" s="2230"/>
      <c r="Q118" s="2192">
        <f>+Q119+Q124</f>
        <v>0</v>
      </c>
      <c r="S118" s="340">
        <v>1080</v>
      </c>
      <c r="T118" s="1048" t="s">
        <v>3325</v>
      </c>
      <c r="U118" s="1049"/>
      <c r="V118" s="1050"/>
      <c r="W118" s="1050"/>
      <c r="X118" s="1046">
        <f>+X119+X124</f>
        <v>4</v>
      </c>
      <c r="Y118" s="2230"/>
      <c r="Z118" s="2192">
        <f>+Z119+Z124</f>
        <v>0</v>
      </c>
    </row>
    <row r="119" spans="1:54" ht="11.85" customHeight="1">
      <c r="A119" s="678"/>
      <c r="B119" s="1054"/>
      <c r="C119" s="635" t="s">
        <v>147</v>
      </c>
      <c r="D119" s="636"/>
      <c r="E119" s="636"/>
      <c r="F119" s="1095">
        <v>0</v>
      </c>
      <c r="G119" s="836"/>
      <c r="H119" s="2001">
        <f>SUM(H120:H123)</f>
        <v>0</v>
      </c>
      <c r="I119" s="323"/>
      <c r="J119" s="678"/>
      <c r="K119" s="1054"/>
      <c r="L119" s="635" t="s">
        <v>147</v>
      </c>
      <c r="M119" s="636"/>
      <c r="N119" s="636"/>
      <c r="O119" s="1095">
        <v>0</v>
      </c>
      <c r="P119" s="2231"/>
      <c r="Q119" s="2198">
        <f>SUM(Q120:Q123)</f>
        <v>0</v>
      </c>
      <c r="S119" s="678"/>
      <c r="T119" s="1054"/>
      <c r="U119" s="635" t="s">
        <v>147</v>
      </c>
      <c r="V119" s="636"/>
      <c r="W119" s="636"/>
      <c r="X119" s="1095">
        <f>SUM(X120,X123)</f>
        <v>4</v>
      </c>
      <c r="Y119" s="2231"/>
      <c r="Z119" s="2198">
        <f>SUM(Z120:Z123)</f>
        <v>0</v>
      </c>
    </row>
    <row r="120" spans="1:54" s="314" customFormat="1" ht="11.85" customHeight="1">
      <c r="A120" s="347">
        <v>1081</v>
      </c>
      <c r="B120" s="610"/>
      <c r="C120" s="349" t="s">
        <v>964</v>
      </c>
      <c r="D120" s="350"/>
      <c r="E120" s="350"/>
      <c r="F120" s="1041">
        <v>0</v>
      </c>
      <c r="G120" s="2002"/>
      <c r="H120" s="1969"/>
      <c r="I120" s="354"/>
      <c r="J120" s="347">
        <v>1081</v>
      </c>
      <c r="K120" s="610"/>
      <c r="L120" s="349" t="s">
        <v>964</v>
      </c>
      <c r="M120" s="350"/>
      <c r="N120" s="350"/>
      <c r="O120" s="1041">
        <v>0</v>
      </c>
      <c r="P120" s="1952">
        <v>0</v>
      </c>
      <c r="Q120" s="2171">
        <f>P120*O120</f>
        <v>0</v>
      </c>
      <c r="R120" s="354"/>
      <c r="S120" s="347">
        <v>1081</v>
      </c>
      <c r="T120" s="610"/>
      <c r="U120" s="349" t="s">
        <v>964</v>
      </c>
      <c r="V120" s="350"/>
      <c r="W120" s="350"/>
      <c r="X120" s="1041">
        <v>4</v>
      </c>
      <c r="Y120" s="1952">
        <v>0</v>
      </c>
      <c r="Z120" s="2171">
        <f>Y120*X120</f>
        <v>0</v>
      </c>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423"/>
      <c r="AX120" s="423"/>
      <c r="AY120" s="423"/>
      <c r="AZ120" s="423"/>
      <c r="BA120" s="423"/>
      <c r="BB120" s="423"/>
    </row>
    <row r="121" spans="1:54" s="314" customFormat="1" ht="11.85" customHeight="1">
      <c r="A121" s="347">
        <v>1082</v>
      </c>
      <c r="B121" s="610"/>
      <c r="C121" s="349" t="s">
        <v>965</v>
      </c>
      <c r="D121" s="350"/>
      <c r="E121" s="350"/>
      <c r="F121" s="1041">
        <v>0</v>
      </c>
      <c r="G121" s="1957"/>
      <c r="H121" s="1969"/>
      <c r="I121" s="354"/>
      <c r="J121" s="347">
        <v>1082</v>
      </c>
      <c r="K121" s="610"/>
      <c r="L121" s="349" t="s">
        <v>965</v>
      </c>
      <c r="M121" s="350"/>
      <c r="N121" s="350"/>
      <c r="O121" s="1041">
        <v>0</v>
      </c>
      <c r="P121" s="1953">
        <v>0</v>
      </c>
      <c r="Q121" s="2171">
        <f>P121*O121</f>
        <v>0</v>
      </c>
      <c r="R121" s="354"/>
      <c r="S121" s="347">
        <v>1082</v>
      </c>
      <c r="T121" s="610"/>
      <c r="U121" s="349" t="s">
        <v>965</v>
      </c>
      <c r="V121" s="350"/>
      <c r="W121" s="350"/>
      <c r="X121" s="1041">
        <v>0</v>
      </c>
      <c r="Y121" s="1953">
        <v>0</v>
      </c>
      <c r="Z121" s="2171">
        <f>Y121*X121</f>
        <v>0</v>
      </c>
      <c r="AA121" s="374"/>
      <c r="AB121" s="374"/>
      <c r="AC121" s="374"/>
      <c r="AD121" s="374"/>
      <c r="AE121" s="374"/>
      <c r="AF121" s="374"/>
      <c r="AG121" s="374"/>
      <c r="AH121" s="374"/>
      <c r="AI121" s="374"/>
      <c r="AJ121" s="374"/>
      <c r="AK121" s="374"/>
      <c r="AL121" s="374"/>
      <c r="AM121" s="374"/>
      <c r="AN121" s="374"/>
      <c r="AO121" s="374"/>
      <c r="AP121" s="374"/>
      <c r="AQ121" s="374"/>
      <c r="AR121" s="374"/>
      <c r="AS121" s="374"/>
      <c r="AT121" s="374"/>
      <c r="AU121" s="374"/>
      <c r="AV121" s="374"/>
      <c r="AW121" s="423"/>
      <c r="AX121" s="423"/>
      <c r="AY121" s="423"/>
      <c r="AZ121" s="423"/>
      <c r="BA121" s="423"/>
      <c r="BB121" s="423"/>
    </row>
    <row r="122" spans="1:54" s="314" customFormat="1" ht="11.85" customHeight="1">
      <c r="A122" s="347">
        <v>1083</v>
      </c>
      <c r="B122" s="610"/>
      <c r="C122" s="349" t="s">
        <v>966</v>
      </c>
      <c r="D122" s="350"/>
      <c r="E122" s="350"/>
      <c r="F122" s="1041">
        <v>0</v>
      </c>
      <c r="G122" s="1957"/>
      <c r="H122" s="1969"/>
      <c r="I122" s="354"/>
      <c r="J122" s="347">
        <v>1083</v>
      </c>
      <c r="K122" s="610"/>
      <c r="L122" s="349" t="s">
        <v>966</v>
      </c>
      <c r="M122" s="350"/>
      <c r="N122" s="350"/>
      <c r="O122" s="1041">
        <v>0</v>
      </c>
      <c r="P122" s="1953">
        <v>0</v>
      </c>
      <c r="Q122" s="2171">
        <f>P122*O122</f>
        <v>0</v>
      </c>
      <c r="R122" s="354"/>
      <c r="S122" s="347">
        <v>1083</v>
      </c>
      <c r="T122" s="610"/>
      <c r="U122" s="349" t="s">
        <v>966</v>
      </c>
      <c r="V122" s="350"/>
      <c r="W122" s="350"/>
      <c r="X122" s="1041">
        <v>0</v>
      </c>
      <c r="Y122" s="1953">
        <v>0</v>
      </c>
      <c r="Z122" s="2171">
        <f>Y122*X122</f>
        <v>0</v>
      </c>
      <c r="AA122" s="374"/>
      <c r="AB122" s="374"/>
      <c r="AC122" s="374"/>
      <c r="AD122" s="374"/>
      <c r="AE122" s="374"/>
      <c r="AF122" s="374"/>
      <c r="AG122" s="374"/>
      <c r="AH122" s="374"/>
      <c r="AI122" s="374"/>
      <c r="AJ122" s="374"/>
      <c r="AK122" s="374"/>
      <c r="AL122" s="374"/>
      <c r="AM122" s="374"/>
      <c r="AN122" s="374"/>
      <c r="AO122" s="374"/>
      <c r="AP122" s="374"/>
      <c r="AQ122" s="374"/>
      <c r="AR122" s="374"/>
      <c r="AS122" s="374"/>
      <c r="AT122" s="374"/>
      <c r="AU122" s="374"/>
      <c r="AV122" s="374"/>
      <c r="AW122" s="423"/>
      <c r="AX122" s="423"/>
      <c r="AY122" s="423"/>
      <c r="AZ122" s="423"/>
      <c r="BA122" s="423"/>
      <c r="BB122" s="423"/>
    </row>
    <row r="123" spans="1:54" s="314" customFormat="1" ht="11.85" customHeight="1">
      <c r="A123" s="347">
        <v>1084</v>
      </c>
      <c r="B123" s="610"/>
      <c r="C123" s="355" t="s">
        <v>967</v>
      </c>
      <c r="D123" s="350"/>
      <c r="E123" s="350"/>
      <c r="F123" s="1041">
        <v>0</v>
      </c>
      <c r="G123" s="1957"/>
      <c r="H123" s="1969"/>
      <c r="I123" s="354"/>
      <c r="J123" s="347">
        <v>1084</v>
      </c>
      <c r="K123" s="610"/>
      <c r="L123" s="355" t="s">
        <v>967</v>
      </c>
      <c r="M123" s="350"/>
      <c r="N123" s="350"/>
      <c r="O123" s="1041">
        <v>0</v>
      </c>
      <c r="P123" s="1953">
        <v>0</v>
      </c>
      <c r="Q123" s="2171">
        <f>P123*O123</f>
        <v>0</v>
      </c>
      <c r="R123" s="354"/>
      <c r="S123" s="347">
        <v>1084</v>
      </c>
      <c r="T123" s="610"/>
      <c r="U123" s="355" t="s">
        <v>967</v>
      </c>
      <c r="V123" s="350"/>
      <c r="W123" s="350"/>
      <c r="X123" s="1041">
        <v>0</v>
      </c>
      <c r="Y123" s="1953">
        <v>0</v>
      </c>
      <c r="Z123" s="2171">
        <f>Y123*X123</f>
        <v>0</v>
      </c>
      <c r="AA123" s="374"/>
      <c r="AB123" s="374"/>
      <c r="AC123" s="374"/>
      <c r="AD123" s="374"/>
      <c r="AE123" s="374"/>
      <c r="AF123" s="374"/>
      <c r="AG123" s="374"/>
      <c r="AH123" s="374"/>
      <c r="AI123" s="374"/>
      <c r="AJ123" s="374"/>
      <c r="AK123" s="374"/>
      <c r="AL123" s="374"/>
      <c r="AM123" s="374"/>
      <c r="AN123" s="374"/>
      <c r="AO123" s="374"/>
      <c r="AP123" s="374"/>
      <c r="AQ123" s="374"/>
      <c r="AR123" s="374"/>
      <c r="AS123" s="374"/>
      <c r="AT123" s="374"/>
      <c r="AU123" s="374"/>
      <c r="AV123" s="374"/>
      <c r="AW123" s="423"/>
      <c r="AX123" s="423"/>
      <c r="AY123" s="423"/>
      <c r="AZ123" s="423"/>
      <c r="BA123" s="423"/>
      <c r="BB123" s="423"/>
    </row>
    <row r="124" spans="1:54" s="314" customFormat="1" ht="11.85" customHeight="1">
      <c r="A124" s="347"/>
      <c r="B124" s="610"/>
      <c r="C124" s="635" t="s">
        <v>148</v>
      </c>
      <c r="D124" s="648"/>
      <c r="E124" s="648"/>
      <c r="F124" s="1095">
        <f>SUM(F125:F128)</f>
        <v>0</v>
      </c>
      <c r="G124" s="840"/>
      <c r="H124" s="2001">
        <f>SUM(H125:H128)</f>
        <v>0</v>
      </c>
      <c r="I124" s="354"/>
      <c r="J124" s="347"/>
      <c r="K124" s="610"/>
      <c r="L124" s="635" t="s">
        <v>148</v>
      </c>
      <c r="M124" s="648"/>
      <c r="N124" s="648"/>
      <c r="O124" s="1095">
        <f>SUM(O125:O128)</f>
        <v>0</v>
      </c>
      <c r="P124" s="2233"/>
      <c r="Q124" s="2198">
        <f>SUM(Q125:Q128)</f>
        <v>0</v>
      </c>
      <c r="R124" s="354"/>
      <c r="S124" s="347"/>
      <c r="T124" s="610"/>
      <c r="U124" s="635" t="s">
        <v>148</v>
      </c>
      <c r="V124" s="648"/>
      <c r="W124" s="648"/>
      <c r="X124" s="1095">
        <f>SUM(X125:X128)</f>
        <v>0</v>
      </c>
      <c r="Y124" s="2233"/>
      <c r="Z124" s="2198">
        <f>SUM(Z125:Z128)</f>
        <v>0</v>
      </c>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423"/>
      <c r="AX124" s="423"/>
      <c r="AY124" s="423"/>
      <c r="AZ124" s="423"/>
      <c r="BA124" s="423"/>
      <c r="BB124" s="423"/>
    </row>
    <row r="125" spans="1:54" s="314" customFormat="1" ht="11.85" customHeight="1">
      <c r="A125" s="347">
        <v>1085</v>
      </c>
      <c r="B125" s="610"/>
      <c r="C125" s="355" t="s">
        <v>131</v>
      </c>
      <c r="D125" s="350"/>
      <c r="E125" s="350"/>
      <c r="F125" s="1041">
        <v>0</v>
      </c>
      <c r="G125" s="2002"/>
      <c r="H125" s="1969"/>
      <c r="I125" s="354"/>
      <c r="J125" s="347">
        <v>1085</v>
      </c>
      <c r="K125" s="610"/>
      <c r="L125" s="355" t="s">
        <v>131</v>
      </c>
      <c r="M125" s="350"/>
      <c r="N125" s="350"/>
      <c r="O125" s="1041">
        <v>0</v>
      </c>
      <c r="P125" s="1952">
        <v>0</v>
      </c>
      <c r="Q125" s="2171">
        <f>P125*O125</f>
        <v>0</v>
      </c>
      <c r="R125" s="354"/>
      <c r="S125" s="347">
        <v>1085</v>
      </c>
      <c r="T125" s="610"/>
      <c r="U125" s="355" t="s">
        <v>131</v>
      </c>
      <c r="V125" s="350"/>
      <c r="W125" s="350"/>
      <c r="X125" s="1041">
        <v>0</v>
      </c>
      <c r="Y125" s="1952">
        <v>0</v>
      </c>
      <c r="Z125" s="2171">
        <f>Y125*X125</f>
        <v>0</v>
      </c>
      <c r="AA125" s="374"/>
      <c r="AB125" s="374"/>
      <c r="AC125" s="374"/>
      <c r="AD125" s="374"/>
      <c r="AE125" s="374"/>
      <c r="AF125" s="374"/>
      <c r="AG125" s="374"/>
      <c r="AH125" s="374"/>
      <c r="AI125" s="374"/>
      <c r="AJ125" s="374"/>
      <c r="AK125" s="374"/>
      <c r="AL125" s="374"/>
      <c r="AM125" s="374"/>
      <c r="AN125" s="374"/>
      <c r="AO125" s="374"/>
      <c r="AP125" s="374"/>
      <c r="AQ125" s="374"/>
      <c r="AR125" s="374"/>
      <c r="AS125" s="374"/>
      <c r="AT125" s="374"/>
      <c r="AU125" s="374"/>
      <c r="AV125" s="374"/>
      <c r="AW125" s="423"/>
      <c r="AX125" s="423"/>
      <c r="AY125" s="423"/>
      <c r="AZ125" s="423"/>
      <c r="BA125" s="423"/>
      <c r="BB125" s="423"/>
    </row>
    <row r="126" spans="1:54" s="314" customFormat="1" ht="11.85" customHeight="1">
      <c r="A126" s="347">
        <v>1086</v>
      </c>
      <c r="B126" s="610"/>
      <c r="C126" s="355" t="s">
        <v>132</v>
      </c>
      <c r="D126" s="350"/>
      <c r="E126" s="350"/>
      <c r="F126" s="1041">
        <v>0</v>
      </c>
      <c r="G126" s="1957"/>
      <c r="H126" s="1969"/>
      <c r="I126" s="354"/>
      <c r="J126" s="347">
        <v>1086</v>
      </c>
      <c r="K126" s="610"/>
      <c r="L126" s="355" t="s">
        <v>132</v>
      </c>
      <c r="M126" s="350"/>
      <c r="N126" s="350"/>
      <c r="O126" s="1041">
        <v>0</v>
      </c>
      <c r="P126" s="1953">
        <v>0</v>
      </c>
      <c r="Q126" s="2171">
        <f>P126*O126</f>
        <v>0</v>
      </c>
      <c r="R126" s="354"/>
      <c r="S126" s="347">
        <v>1086</v>
      </c>
      <c r="T126" s="610"/>
      <c r="U126" s="355" t="s">
        <v>132</v>
      </c>
      <c r="V126" s="350"/>
      <c r="W126" s="350"/>
      <c r="X126" s="1041">
        <v>0</v>
      </c>
      <c r="Y126" s="1953">
        <v>0</v>
      </c>
      <c r="Z126" s="2171">
        <f>Y126*X126</f>
        <v>0</v>
      </c>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423"/>
      <c r="AX126" s="423"/>
      <c r="AY126" s="423"/>
      <c r="AZ126" s="423"/>
      <c r="BA126" s="423"/>
      <c r="BB126" s="423"/>
    </row>
    <row r="127" spans="1:54" s="314" customFormat="1" ht="11.85" customHeight="1">
      <c r="A127" s="347">
        <v>1087</v>
      </c>
      <c r="B127" s="610"/>
      <c r="C127" s="358" t="s">
        <v>133</v>
      </c>
      <c r="D127" s="359"/>
      <c r="E127" s="359"/>
      <c r="F127" s="1041">
        <v>0</v>
      </c>
      <c r="G127" s="1957"/>
      <c r="H127" s="1970"/>
      <c r="I127" s="354"/>
      <c r="J127" s="347">
        <v>1087</v>
      </c>
      <c r="K127" s="610"/>
      <c r="L127" s="358" t="s">
        <v>133</v>
      </c>
      <c r="M127" s="359"/>
      <c r="N127" s="359"/>
      <c r="O127" s="1041">
        <v>0</v>
      </c>
      <c r="P127" s="1953">
        <v>0</v>
      </c>
      <c r="Q127" s="2175">
        <f>P127*O127</f>
        <v>0</v>
      </c>
      <c r="R127" s="354"/>
      <c r="S127" s="347">
        <v>1087</v>
      </c>
      <c r="T127" s="610"/>
      <c r="U127" s="358" t="s">
        <v>133</v>
      </c>
      <c r="V127" s="359"/>
      <c r="W127" s="359"/>
      <c r="X127" s="1041">
        <v>0</v>
      </c>
      <c r="Y127" s="1953">
        <v>0</v>
      </c>
      <c r="Z127" s="2175">
        <f>Y127*X127</f>
        <v>0</v>
      </c>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423"/>
      <c r="AX127" s="423"/>
      <c r="AY127" s="423"/>
      <c r="AZ127" s="423"/>
      <c r="BA127" s="423"/>
      <c r="BB127" s="423"/>
    </row>
    <row r="128" spans="1:54" s="314" customFormat="1" ht="11.85" customHeight="1">
      <c r="A128" s="347">
        <v>1088</v>
      </c>
      <c r="B128" s="610"/>
      <c r="C128" s="355" t="s">
        <v>134</v>
      </c>
      <c r="D128" s="350"/>
      <c r="E128" s="350"/>
      <c r="F128" s="1041">
        <v>0</v>
      </c>
      <c r="G128" s="1957"/>
      <c r="H128" s="1969"/>
      <c r="I128" s="354"/>
      <c r="J128" s="347">
        <v>1088</v>
      </c>
      <c r="K128" s="610"/>
      <c r="L128" s="355" t="s">
        <v>134</v>
      </c>
      <c r="M128" s="350"/>
      <c r="N128" s="350"/>
      <c r="O128" s="1041">
        <v>0</v>
      </c>
      <c r="P128" s="1953">
        <v>0</v>
      </c>
      <c r="Q128" s="2171">
        <f>P128*O128</f>
        <v>0</v>
      </c>
      <c r="R128" s="354"/>
      <c r="S128" s="347">
        <v>1088</v>
      </c>
      <c r="T128" s="610"/>
      <c r="U128" s="355" t="s">
        <v>134</v>
      </c>
      <c r="V128" s="350"/>
      <c r="W128" s="350"/>
      <c r="X128" s="1041">
        <v>0</v>
      </c>
      <c r="Y128" s="1953">
        <v>0</v>
      </c>
      <c r="Z128" s="2171">
        <f>Y128*X128</f>
        <v>0</v>
      </c>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423"/>
      <c r="AX128" s="423"/>
      <c r="AY128" s="423"/>
      <c r="AZ128" s="423"/>
      <c r="BA128" s="423"/>
      <c r="BB128" s="423"/>
    </row>
    <row r="129" spans="1:54" ht="11.85" customHeight="1">
      <c r="A129" s="363">
        <v>1090</v>
      </c>
      <c r="B129" s="1051" t="s">
        <v>3326</v>
      </c>
      <c r="C129" s="1052"/>
      <c r="D129" s="1053"/>
      <c r="E129" s="1053"/>
      <c r="F129" s="1765">
        <f>SUM(F130:F136)</f>
        <v>0</v>
      </c>
      <c r="G129" s="2011">
        <f>AVERAGE(G130:G136)</f>
        <v>0</v>
      </c>
      <c r="H129" s="2006">
        <f>SUM(H130:H136)</f>
        <v>0</v>
      </c>
      <c r="I129" s="332"/>
      <c r="J129" s="363">
        <v>1090</v>
      </c>
      <c r="K129" s="1051" t="s">
        <v>3326</v>
      </c>
      <c r="L129" s="1052"/>
      <c r="M129" s="1053"/>
      <c r="N129" s="1053"/>
      <c r="O129" s="1765">
        <f>SUM(O130:O136)</f>
        <v>0</v>
      </c>
      <c r="P129" s="2197">
        <f>AVERAGE(P130:P136)</f>
        <v>0</v>
      </c>
      <c r="Q129" s="2201">
        <f>SUM(Q130:Q136)</f>
        <v>0</v>
      </c>
      <c r="S129" s="363">
        <v>1090</v>
      </c>
      <c r="T129" s="1051" t="s">
        <v>3326</v>
      </c>
      <c r="U129" s="1052"/>
      <c r="V129" s="1053"/>
      <c r="W129" s="1053"/>
      <c r="X129" s="1765">
        <f>SUM(X130:X136)</f>
        <v>31</v>
      </c>
      <c r="Y129" s="2197">
        <f>AVERAGE(Y130:Y136)</f>
        <v>194.28571428571428</v>
      </c>
      <c r="Z129" s="2201">
        <f>SUM(Z130:Z136)</f>
        <v>4990</v>
      </c>
    </row>
    <row r="130" spans="1:54" s="314" customFormat="1" ht="11.85" customHeight="1">
      <c r="A130" s="347">
        <v>1091</v>
      </c>
      <c r="B130" s="610"/>
      <c r="C130" s="349" t="s">
        <v>3327</v>
      </c>
      <c r="D130" s="350"/>
      <c r="E130" s="350"/>
      <c r="F130" s="1041">
        <v>0</v>
      </c>
      <c r="G130" s="1957">
        <v>0</v>
      </c>
      <c r="H130" s="1969"/>
      <c r="I130" s="354"/>
      <c r="J130" s="347">
        <v>1091</v>
      </c>
      <c r="K130" s="610"/>
      <c r="L130" s="349" t="s">
        <v>3327</v>
      </c>
      <c r="M130" s="350"/>
      <c r="N130" s="350"/>
      <c r="O130" s="1041">
        <v>0</v>
      </c>
      <c r="P130" s="1953">
        <v>0</v>
      </c>
      <c r="Q130" s="2171">
        <f>P130*O130</f>
        <v>0</v>
      </c>
      <c r="R130" s="354"/>
      <c r="S130" s="347">
        <v>1091</v>
      </c>
      <c r="T130" s="610"/>
      <c r="U130" s="349" t="s">
        <v>4193</v>
      </c>
      <c r="V130" s="350"/>
      <c r="W130" s="350"/>
      <c r="X130" s="1041">
        <v>1</v>
      </c>
      <c r="Y130" s="1953">
        <v>100</v>
      </c>
      <c r="Z130" s="2171">
        <f t="shared" ref="Z130:Z137" si="0">Y130*X130</f>
        <v>100</v>
      </c>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423"/>
      <c r="AX130" s="423"/>
      <c r="AY130" s="423"/>
      <c r="AZ130" s="423"/>
      <c r="BA130" s="423"/>
      <c r="BB130" s="423"/>
    </row>
    <row r="131" spans="1:54" s="314" customFormat="1" ht="11.25" customHeight="1">
      <c r="A131" s="347">
        <v>1092</v>
      </c>
      <c r="B131" s="610"/>
      <c r="C131" s="349" t="s">
        <v>3328</v>
      </c>
      <c r="D131" s="350"/>
      <c r="E131" s="350"/>
      <c r="F131" s="1041">
        <v>0</v>
      </c>
      <c r="G131" s="1957"/>
      <c r="H131" s="1969"/>
      <c r="I131" s="354"/>
      <c r="J131" s="347">
        <v>1092</v>
      </c>
      <c r="K131" s="610"/>
      <c r="L131" s="349" t="s">
        <v>3328</v>
      </c>
      <c r="M131" s="350"/>
      <c r="N131" s="350"/>
      <c r="O131" s="1041">
        <v>0</v>
      </c>
      <c r="P131" s="1953">
        <v>0</v>
      </c>
      <c r="Q131" s="2171">
        <f>P131*O131</f>
        <v>0</v>
      </c>
      <c r="R131" s="354"/>
      <c r="S131" s="347">
        <v>1092</v>
      </c>
      <c r="T131" s="610"/>
      <c r="U131" s="349" t="s">
        <v>4193</v>
      </c>
      <c r="V131" s="350"/>
      <c r="W131" s="350"/>
      <c r="X131" s="1041">
        <v>4</v>
      </c>
      <c r="Y131" s="1953">
        <v>110</v>
      </c>
      <c r="Z131" s="2171">
        <f t="shared" si="0"/>
        <v>440</v>
      </c>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423"/>
      <c r="AX131" s="423"/>
      <c r="AY131" s="423"/>
      <c r="AZ131" s="423"/>
      <c r="BA131" s="423"/>
      <c r="BB131" s="423"/>
    </row>
    <row r="132" spans="1:54" s="314" customFormat="1" ht="11.25" customHeight="1">
      <c r="A132" s="347"/>
      <c r="B132" s="610"/>
      <c r="C132" s="349"/>
      <c r="D132" s="350"/>
      <c r="E132" s="350"/>
      <c r="F132" s="1041"/>
      <c r="G132" s="1957"/>
      <c r="H132" s="1969"/>
      <c r="I132" s="354"/>
      <c r="J132" s="347"/>
      <c r="K132" s="610"/>
      <c r="L132" s="349"/>
      <c r="M132" s="350"/>
      <c r="N132" s="350"/>
      <c r="O132" s="1041"/>
      <c r="P132" s="1953"/>
      <c r="Q132" s="2171"/>
      <c r="R132" s="354"/>
      <c r="S132" s="347">
        <v>1093</v>
      </c>
      <c r="T132" s="610"/>
      <c r="U132" s="349" t="s">
        <v>4193</v>
      </c>
      <c r="V132" s="350"/>
      <c r="W132" s="350"/>
      <c r="X132" s="1041">
        <v>6</v>
      </c>
      <c r="Y132" s="1953">
        <v>200</v>
      </c>
      <c r="Z132" s="2171">
        <f t="shared" si="0"/>
        <v>1200</v>
      </c>
      <c r="AA132" s="374"/>
      <c r="AB132" s="374"/>
      <c r="AC132" s="374"/>
      <c r="AD132" s="374"/>
      <c r="AE132" s="374"/>
      <c r="AF132" s="374"/>
      <c r="AG132" s="374"/>
      <c r="AH132" s="374"/>
      <c r="AI132" s="374"/>
      <c r="AJ132" s="374"/>
      <c r="AK132" s="374"/>
      <c r="AL132" s="374"/>
      <c r="AM132" s="374"/>
      <c r="AN132" s="374"/>
      <c r="AO132" s="374"/>
      <c r="AP132" s="374"/>
      <c r="AQ132" s="374"/>
      <c r="AR132" s="374"/>
      <c r="AS132" s="374"/>
      <c r="AT132" s="374"/>
      <c r="AU132" s="374"/>
      <c r="AV132" s="374"/>
      <c r="AW132" s="423"/>
      <c r="AX132" s="423"/>
      <c r="AY132" s="423"/>
      <c r="AZ132" s="423"/>
      <c r="BA132" s="423"/>
      <c r="BB132" s="423"/>
    </row>
    <row r="133" spans="1:54" s="314" customFormat="1" ht="11.25" customHeight="1">
      <c r="A133" s="347"/>
      <c r="B133" s="610"/>
      <c r="C133" s="349"/>
      <c r="D133" s="350"/>
      <c r="E133" s="350"/>
      <c r="F133" s="1041"/>
      <c r="G133" s="1957"/>
      <c r="H133" s="1969"/>
      <c r="I133" s="354"/>
      <c r="J133" s="347"/>
      <c r="K133" s="610"/>
      <c r="L133" s="349"/>
      <c r="M133" s="350"/>
      <c r="N133" s="350"/>
      <c r="O133" s="1041"/>
      <c r="P133" s="1953"/>
      <c r="Q133" s="2171"/>
      <c r="R133" s="354"/>
      <c r="S133" s="347">
        <v>1094</v>
      </c>
      <c r="T133" s="610"/>
      <c r="U133" s="349" t="s">
        <v>4193</v>
      </c>
      <c r="V133" s="350"/>
      <c r="W133" s="350"/>
      <c r="X133" s="1041">
        <v>1</v>
      </c>
      <c r="Y133" s="1953">
        <v>250</v>
      </c>
      <c r="Z133" s="2171">
        <f t="shared" si="0"/>
        <v>250</v>
      </c>
      <c r="AA133" s="374"/>
      <c r="AB133" s="374"/>
      <c r="AC133" s="374"/>
      <c r="AD133" s="374"/>
      <c r="AE133" s="374"/>
      <c r="AF133" s="374"/>
      <c r="AG133" s="374"/>
      <c r="AH133" s="374"/>
      <c r="AI133" s="374"/>
      <c r="AJ133" s="374"/>
      <c r="AK133" s="374"/>
      <c r="AL133" s="374"/>
      <c r="AM133" s="374"/>
      <c r="AN133" s="374"/>
      <c r="AO133" s="374"/>
      <c r="AP133" s="374"/>
      <c r="AQ133" s="374"/>
      <c r="AR133" s="374"/>
      <c r="AS133" s="374"/>
      <c r="AT133" s="374"/>
      <c r="AU133" s="374"/>
      <c r="AV133" s="374"/>
      <c r="AW133" s="423"/>
      <c r="AX133" s="423"/>
      <c r="AY133" s="423"/>
      <c r="AZ133" s="423"/>
      <c r="BA133" s="423"/>
      <c r="BB133" s="423"/>
    </row>
    <row r="134" spans="1:54" s="314" customFormat="1" ht="11.25" customHeight="1">
      <c r="A134" s="347"/>
      <c r="B134" s="610"/>
      <c r="C134" s="349"/>
      <c r="D134" s="350"/>
      <c r="E134" s="350"/>
      <c r="F134" s="1041"/>
      <c r="G134" s="1957"/>
      <c r="H134" s="1969"/>
      <c r="I134" s="354"/>
      <c r="J134" s="347"/>
      <c r="K134" s="610"/>
      <c r="L134" s="349"/>
      <c r="M134" s="350"/>
      <c r="N134" s="350"/>
      <c r="O134" s="1041"/>
      <c r="P134" s="1953"/>
      <c r="Q134" s="2171"/>
      <c r="R134" s="354"/>
      <c r="S134" s="347">
        <v>1095</v>
      </c>
      <c r="T134" s="610"/>
      <c r="U134" s="349" t="s">
        <v>4193</v>
      </c>
      <c r="V134" s="350"/>
      <c r="W134" s="350"/>
      <c r="X134" s="1041">
        <v>2</v>
      </c>
      <c r="Y134" s="1953">
        <v>300</v>
      </c>
      <c r="Z134" s="2171">
        <f t="shared" si="0"/>
        <v>600</v>
      </c>
      <c r="AA134" s="374"/>
      <c r="AB134" s="374"/>
      <c r="AC134" s="374"/>
      <c r="AD134" s="374"/>
      <c r="AE134" s="374"/>
      <c r="AF134" s="374"/>
      <c r="AG134" s="374"/>
      <c r="AH134" s="374"/>
      <c r="AI134" s="374"/>
      <c r="AJ134" s="374"/>
      <c r="AK134" s="374"/>
      <c r="AL134" s="374"/>
      <c r="AM134" s="374"/>
      <c r="AN134" s="374"/>
      <c r="AO134" s="374"/>
      <c r="AP134" s="374"/>
      <c r="AQ134" s="374"/>
      <c r="AR134" s="374"/>
      <c r="AS134" s="374"/>
      <c r="AT134" s="374"/>
      <c r="AU134" s="374"/>
      <c r="AV134" s="374"/>
      <c r="AW134" s="423"/>
      <c r="AX134" s="423"/>
      <c r="AY134" s="423"/>
      <c r="AZ134" s="423"/>
      <c r="BA134" s="423"/>
      <c r="BB134" s="423"/>
    </row>
    <row r="135" spans="1:54" s="314" customFormat="1" ht="11.25" customHeight="1">
      <c r="A135" s="347"/>
      <c r="B135" s="610"/>
      <c r="C135" s="349"/>
      <c r="D135" s="350"/>
      <c r="E135" s="350"/>
      <c r="F135" s="1041"/>
      <c r="G135" s="1957"/>
      <c r="H135" s="1969"/>
      <c r="I135" s="354"/>
      <c r="J135" s="347"/>
      <c r="K135" s="610"/>
      <c r="L135" s="349"/>
      <c r="M135" s="350"/>
      <c r="N135" s="350"/>
      <c r="O135" s="1041"/>
      <c r="P135" s="1953"/>
      <c r="Q135" s="2171"/>
      <c r="R135" s="354"/>
      <c r="S135" s="347">
        <v>1096</v>
      </c>
      <c r="T135" s="610"/>
      <c r="U135" s="349" t="s">
        <v>4193</v>
      </c>
      <c r="V135" s="350"/>
      <c r="W135" s="350"/>
      <c r="X135" s="1041">
        <v>6</v>
      </c>
      <c r="Y135" s="1953">
        <v>400</v>
      </c>
      <c r="Z135" s="2171">
        <f t="shared" si="0"/>
        <v>2400</v>
      </c>
      <c r="AA135" s="374"/>
      <c r="AB135" s="374"/>
      <c r="AC135" s="374"/>
      <c r="AD135" s="374"/>
      <c r="AE135" s="374"/>
      <c r="AF135" s="374"/>
      <c r="AG135" s="374"/>
      <c r="AH135" s="374"/>
      <c r="AI135" s="374"/>
      <c r="AJ135" s="374"/>
      <c r="AK135" s="374"/>
      <c r="AL135" s="374"/>
      <c r="AM135" s="374"/>
      <c r="AN135" s="374"/>
      <c r="AO135" s="374"/>
      <c r="AP135" s="374"/>
      <c r="AQ135" s="374"/>
      <c r="AR135" s="374"/>
      <c r="AS135" s="374"/>
      <c r="AT135" s="374"/>
      <c r="AU135" s="374"/>
      <c r="AV135" s="374"/>
      <c r="AW135" s="423"/>
      <c r="AX135" s="423"/>
      <c r="AY135" s="423"/>
      <c r="AZ135" s="423"/>
      <c r="BA135" s="423"/>
      <c r="BB135" s="423"/>
    </row>
    <row r="136" spans="1:54" s="314" customFormat="1" ht="11.85" customHeight="1">
      <c r="A136" s="347">
        <v>1093</v>
      </c>
      <c r="B136" s="584"/>
      <c r="C136" s="349" t="s">
        <v>3329</v>
      </c>
      <c r="D136" s="350"/>
      <c r="E136" s="350"/>
      <c r="F136" s="1041">
        <v>0</v>
      </c>
      <c r="G136" s="1957"/>
      <c r="H136" s="1969"/>
      <c r="I136" s="354"/>
      <c r="J136" s="347">
        <v>1093</v>
      </c>
      <c r="K136" s="584"/>
      <c r="L136" s="349" t="s">
        <v>3329</v>
      </c>
      <c r="M136" s="350"/>
      <c r="N136" s="350"/>
      <c r="O136" s="1041">
        <v>0</v>
      </c>
      <c r="P136" s="1953">
        <v>0</v>
      </c>
      <c r="Q136" s="2171">
        <f>P136*O136</f>
        <v>0</v>
      </c>
      <c r="R136" s="354"/>
      <c r="S136" s="347">
        <v>1097</v>
      </c>
      <c r="T136" s="584"/>
      <c r="U136" s="349" t="s">
        <v>859</v>
      </c>
      <c r="V136" s="350"/>
      <c r="W136" s="350"/>
      <c r="X136" s="1041">
        <v>11</v>
      </c>
      <c r="Y136" s="1953">
        <v>0</v>
      </c>
      <c r="Z136" s="2171">
        <f t="shared" si="0"/>
        <v>0</v>
      </c>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423"/>
      <c r="AX136" s="423"/>
      <c r="AY136" s="423"/>
      <c r="AZ136" s="423"/>
      <c r="BA136" s="423"/>
      <c r="BB136" s="423"/>
    </row>
    <row r="137" spans="1:54" ht="11.85" customHeight="1" thickBot="1">
      <c r="A137" s="347">
        <v>1094</v>
      </c>
      <c r="C137" s="263" t="s">
        <v>1047</v>
      </c>
      <c r="F137" s="1055">
        <v>0</v>
      </c>
      <c r="G137" s="2012"/>
      <c r="H137" s="2007"/>
      <c r="J137" s="347">
        <v>1094</v>
      </c>
      <c r="L137" s="263" t="s">
        <v>1047</v>
      </c>
      <c r="O137" s="1055"/>
      <c r="P137" s="2234"/>
      <c r="Q137" s="2202">
        <f>P137*O137</f>
        <v>0</v>
      </c>
      <c r="S137" s="347">
        <v>1098</v>
      </c>
      <c r="U137" s="263" t="s">
        <v>1047</v>
      </c>
      <c r="X137" s="1055"/>
      <c r="Y137" s="2234"/>
      <c r="Z137" s="2202">
        <f t="shared" si="0"/>
        <v>0</v>
      </c>
    </row>
    <row r="138" spans="1:54" s="750" customFormat="1" ht="17.25" customHeight="1" thickBot="1">
      <c r="A138" s="747">
        <v>1100</v>
      </c>
      <c r="B138" s="748" t="s">
        <v>824</v>
      </c>
      <c r="C138" s="749"/>
      <c r="D138" s="749"/>
      <c r="E138" s="749"/>
      <c r="F138" s="857">
        <f>SUM(F140:F145)</f>
        <v>40</v>
      </c>
      <c r="G138" s="834"/>
      <c r="H138" s="2008">
        <f>SUM(H140:H145)</f>
        <v>12000</v>
      </c>
      <c r="I138" s="330"/>
      <c r="J138" s="747">
        <v>1100</v>
      </c>
      <c r="K138" s="748" t="s">
        <v>3415</v>
      </c>
      <c r="L138" s="749"/>
      <c r="M138" s="749"/>
      <c r="N138" s="749"/>
      <c r="O138" s="857">
        <f>SUM(O140:O145)</f>
        <v>40</v>
      </c>
      <c r="P138" s="2227"/>
      <c r="Q138" s="1951">
        <f>SUM(Q140:Q145)</f>
        <v>12000</v>
      </c>
      <c r="R138" s="768"/>
      <c r="S138" s="747">
        <v>1100</v>
      </c>
      <c r="T138" s="748" t="s">
        <v>3415</v>
      </c>
      <c r="U138" s="749"/>
      <c r="V138" s="749"/>
      <c r="W138" s="749"/>
      <c r="X138" s="857">
        <f>SUM(X140:X145)</f>
        <v>16</v>
      </c>
      <c r="Y138" s="2227"/>
      <c r="Z138" s="1951">
        <f>SUM(Z140:Z145)</f>
        <v>5400</v>
      </c>
      <c r="AA138" s="313"/>
      <c r="AB138" s="313"/>
      <c r="AC138" s="313"/>
      <c r="AD138" s="313"/>
      <c r="AE138" s="313"/>
      <c r="AF138" s="313"/>
      <c r="AG138" s="313"/>
      <c r="AH138" s="313"/>
      <c r="AI138" s="313"/>
      <c r="AJ138" s="313"/>
      <c r="AK138" s="313"/>
      <c r="AL138" s="313"/>
      <c r="AM138" s="313"/>
      <c r="AN138" s="313"/>
      <c r="AO138" s="313"/>
      <c r="AP138" s="313"/>
      <c r="AQ138" s="313"/>
      <c r="AR138" s="313"/>
      <c r="AS138" s="313"/>
      <c r="AT138" s="313"/>
      <c r="AU138" s="313"/>
      <c r="AV138" s="313"/>
      <c r="AW138" s="1125"/>
      <c r="AX138" s="1125"/>
      <c r="AY138" s="1125"/>
      <c r="AZ138" s="1125"/>
      <c r="BA138" s="1125"/>
      <c r="BB138" s="1125"/>
    </row>
    <row r="139" spans="1:54" s="423" customFormat="1" ht="6" customHeight="1">
      <c r="A139" s="473"/>
      <c r="B139" s="745"/>
      <c r="F139" s="1055"/>
      <c r="G139" s="1056"/>
      <c r="H139" s="2009"/>
      <c r="I139" s="374"/>
      <c r="J139" s="473"/>
      <c r="K139" s="745"/>
      <c r="O139" s="1055"/>
      <c r="P139" s="2234"/>
      <c r="Q139" s="2235"/>
      <c r="R139" s="374"/>
      <c r="S139" s="473"/>
      <c r="T139" s="745"/>
      <c r="X139" s="1055"/>
      <c r="Y139" s="2234"/>
      <c r="Z139" s="2235"/>
      <c r="AA139" s="374"/>
      <c r="AB139" s="374"/>
      <c r="AC139" s="374"/>
      <c r="AD139" s="374"/>
      <c r="AE139" s="374"/>
      <c r="AF139" s="374"/>
      <c r="AG139" s="374"/>
      <c r="AH139" s="374"/>
      <c r="AI139" s="374"/>
      <c r="AJ139" s="374"/>
      <c r="AK139" s="374"/>
      <c r="AL139" s="374"/>
      <c r="AM139" s="374"/>
      <c r="AN139" s="374"/>
      <c r="AO139" s="374"/>
      <c r="AP139" s="374"/>
      <c r="AQ139" s="374"/>
      <c r="AR139" s="374"/>
      <c r="AS139" s="374"/>
      <c r="AT139" s="374"/>
      <c r="AU139" s="374"/>
      <c r="AV139" s="374"/>
    </row>
    <row r="140" spans="1:54" s="314" customFormat="1" ht="11.25" customHeight="1">
      <c r="A140" s="347">
        <v>1101</v>
      </c>
      <c r="B140" s="584"/>
      <c r="C140" s="349" t="s">
        <v>3330</v>
      </c>
      <c r="D140" s="351"/>
      <c r="E140" s="351"/>
      <c r="F140" s="1041">
        <v>0</v>
      </c>
      <c r="G140" s="1957"/>
      <c r="H140" s="1969"/>
      <c r="I140" s="354"/>
      <c r="J140" s="347">
        <v>1101</v>
      </c>
      <c r="K140" s="584"/>
      <c r="L140" s="349" t="s">
        <v>3330</v>
      </c>
      <c r="M140" s="351"/>
      <c r="N140" s="351"/>
      <c r="O140" s="1041">
        <v>0</v>
      </c>
      <c r="P140" s="1953">
        <v>0</v>
      </c>
      <c r="Q140" s="2171">
        <f t="shared" ref="Q140:Q145" si="1">O140*P140</f>
        <v>0</v>
      </c>
      <c r="R140" s="354"/>
      <c r="S140" s="347">
        <v>1101</v>
      </c>
      <c r="T140" s="584"/>
      <c r="U140" s="349" t="s">
        <v>3330</v>
      </c>
      <c r="V140" s="351"/>
      <c r="W140" s="351"/>
      <c r="X140" s="1041">
        <v>0</v>
      </c>
      <c r="Y140" s="1953">
        <v>0</v>
      </c>
      <c r="Z140" s="2171">
        <f t="shared" ref="Z140:Z145" si="2">X140*Y140</f>
        <v>0</v>
      </c>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423"/>
      <c r="AX140" s="423"/>
      <c r="AY140" s="423"/>
      <c r="AZ140" s="423"/>
      <c r="BA140" s="423"/>
      <c r="BB140" s="423"/>
    </row>
    <row r="141" spans="1:54" s="314" customFormat="1" ht="11.25" customHeight="1">
      <c r="A141" s="347">
        <v>1102</v>
      </c>
      <c r="B141" s="584"/>
      <c r="C141" s="349" t="s">
        <v>3331</v>
      </c>
      <c r="D141" s="351"/>
      <c r="E141" s="351"/>
      <c r="F141" s="1041">
        <v>0</v>
      </c>
      <c r="G141" s="1957"/>
      <c r="H141" s="1969"/>
      <c r="I141" s="354"/>
      <c r="J141" s="347">
        <v>1102</v>
      </c>
      <c r="K141" s="584"/>
      <c r="L141" s="349" t="s">
        <v>3331</v>
      </c>
      <c r="M141" s="351"/>
      <c r="N141" s="351"/>
      <c r="O141" s="1041">
        <v>0</v>
      </c>
      <c r="P141" s="1953">
        <v>0</v>
      </c>
      <c r="Q141" s="2171">
        <f t="shared" si="1"/>
        <v>0</v>
      </c>
      <c r="R141" s="354"/>
      <c r="S141" s="347">
        <v>1102</v>
      </c>
      <c r="T141" s="584"/>
      <c r="U141" s="349" t="s">
        <v>3331</v>
      </c>
      <c r="V141" s="351"/>
      <c r="W141" s="351"/>
      <c r="X141" s="1041">
        <v>0</v>
      </c>
      <c r="Y141" s="1953">
        <v>0</v>
      </c>
      <c r="Z141" s="2171">
        <f t="shared" si="2"/>
        <v>0</v>
      </c>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423"/>
      <c r="AX141" s="423"/>
      <c r="AY141" s="423"/>
      <c r="AZ141" s="423"/>
      <c r="BA141" s="423"/>
      <c r="BB141" s="423"/>
    </row>
    <row r="142" spans="1:54" s="314" customFormat="1" ht="11.25" customHeight="1">
      <c r="A142" s="347">
        <v>1103</v>
      </c>
      <c r="B142" s="584"/>
      <c r="C142" s="349" t="s">
        <v>967</v>
      </c>
      <c r="D142" s="351"/>
      <c r="E142" s="351"/>
      <c r="F142" s="1041">
        <v>0</v>
      </c>
      <c r="G142" s="1957"/>
      <c r="H142" s="1969"/>
      <c r="I142" s="354"/>
      <c r="J142" s="347">
        <v>1103</v>
      </c>
      <c r="K142" s="584"/>
      <c r="L142" s="349" t="s">
        <v>967</v>
      </c>
      <c r="M142" s="351"/>
      <c r="N142" s="351"/>
      <c r="O142" s="1041">
        <v>0</v>
      </c>
      <c r="P142" s="1953">
        <v>0</v>
      </c>
      <c r="Q142" s="2171">
        <f t="shared" si="1"/>
        <v>0</v>
      </c>
      <c r="R142" s="354"/>
      <c r="S142" s="347">
        <v>1103</v>
      </c>
      <c r="T142" s="584"/>
      <c r="U142" s="349" t="s">
        <v>967</v>
      </c>
      <c r="V142" s="351"/>
      <c r="W142" s="351"/>
      <c r="X142" s="1041">
        <v>0</v>
      </c>
      <c r="Y142" s="1953">
        <v>0</v>
      </c>
      <c r="Z142" s="2171">
        <f t="shared" si="2"/>
        <v>0</v>
      </c>
      <c r="AA142" s="374"/>
      <c r="AB142" s="374"/>
      <c r="AC142" s="374"/>
      <c r="AD142" s="374"/>
      <c r="AE142" s="374"/>
      <c r="AF142" s="374"/>
      <c r="AG142" s="374"/>
      <c r="AH142" s="374"/>
      <c r="AI142" s="374"/>
      <c r="AJ142" s="374"/>
      <c r="AK142" s="374"/>
      <c r="AL142" s="374"/>
      <c r="AM142" s="374"/>
      <c r="AN142" s="374"/>
      <c r="AO142" s="374"/>
      <c r="AP142" s="374"/>
      <c r="AQ142" s="374"/>
      <c r="AR142" s="374"/>
      <c r="AS142" s="374"/>
      <c r="AT142" s="374"/>
      <c r="AU142" s="374"/>
      <c r="AV142" s="374"/>
      <c r="AW142" s="423"/>
      <c r="AX142" s="423"/>
      <c r="AY142" s="423"/>
      <c r="AZ142" s="423"/>
      <c r="BA142" s="423"/>
      <c r="BB142" s="423"/>
    </row>
    <row r="143" spans="1:54" s="314" customFormat="1" ht="11.25" customHeight="1">
      <c r="A143" s="347">
        <v>1104</v>
      </c>
      <c r="B143" s="355"/>
      <c r="C143" s="355" t="s">
        <v>3332</v>
      </c>
      <c r="D143" s="351"/>
      <c r="E143" s="351"/>
      <c r="F143" s="1041">
        <v>20</v>
      </c>
      <c r="G143" s="1957">
        <v>400</v>
      </c>
      <c r="H143" s="1969">
        <f>F143*G143</f>
        <v>8000</v>
      </c>
      <c r="I143" s="354"/>
      <c r="J143" s="347">
        <v>1104</v>
      </c>
      <c r="K143" s="584"/>
      <c r="L143" s="355" t="s">
        <v>3332</v>
      </c>
      <c r="M143" s="351"/>
      <c r="N143" s="351"/>
      <c r="O143" s="1041">
        <v>20</v>
      </c>
      <c r="P143" s="1953">
        <v>400</v>
      </c>
      <c r="Q143" s="2171">
        <f>O143*P143</f>
        <v>8000</v>
      </c>
      <c r="R143" s="354"/>
      <c r="S143" s="347">
        <v>1104</v>
      </c>
      <c r="T143" s="584"/>
      <c r="U143" s="355" t="s">
        <v>3332</v>
      </c>
      <c r="V143" s="351"/>
      <c r="W143" s="351"/>
      <c r="X143" s="1041">
        <v>11</v>
      </c>
      <c r="Y143" s="1953">
        <v>400</v>
      </c>
      <c r="Z143" s="2171">
        <f t="shared" si="2"/>
        <v>4400</v>
      </c>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4"/>
      <c r="AV143" s="374"/>
      <c r="AW143" s="423"/>
      <c r="AX143" s="423"/>
      <c r="AY143" s="423"/>
      <c r="AZ143" s="423"/>
      <c r="BA143" s="423"/>
      <c r="BB143" s="423"/>
    </row>
    <row r="144" spans="1:54" s="314" customFormat="1" ht="11.85" customHeight="1">
      <c r="A144" s="347">
        <v>1105</v>
      </c>
      <c r="B144" s="584"/>
      <c r="C144" s="355" t="s">
        <v>3333</v>
      </c>
      <c r="D144" s="351" t="s">
        <v>825</v>
      </c>
      <c r="E144" s="351"/>
      <c r="F144" s="1041">
        <v>20</v>
      </c>
      <c r="G144" s="1957">
        <v>200</v>
      </c>
      <c r="H144" s="1969">
        <f>F144*G144</f>
        <v>4000</v>
      </c>
      <c r="I144" s="354"/>
      <c r="J144" s="347">
        <v>1105</v>
      </c>
      <c r="K144" s="584"/>
      <c r="L144" s="355" t="s">
        <v>3333</v>
      </c>
      <c r="M144" s="351"/>
      <c r="N144" s="351"/>
      <c r="O144" s="1041">
        <v>20</v>
      </c>
      <c r="P144" s="1953">
        <v>200</v>
      </c>
      <c r="Q144" s="2171">
        <f t="shared" si="1"/>
        <v>4000</v>
      </c>
      <c r="R144" s="354"/>
      <c r="S144" s="347">
        <v>1105</v>
      </c>
      <c r="T144" s="584"/>
      <c r="U144" s="355" t="s">
        <v>4195</v>
      </c>
      <c r="V144" s="351"/>
      <c r="W144" s="351"/>
      <c r="X144" s="1041">
        <v>5</v>
      </c>
      <c r="Y144" s="1953">
        <v>200</v>
      </c>
      <c r="Z144" s="2171">
        <f t="shared" si="2"/>
        <v>1000</v>
      </c>
      <c r="AA144" s="374"/>
      <c r="AB144" s="374"/>
      <c r="AC144" s="374"/>
      <c r="AD144" s="374"/>
      <c r="AE144" s="374"/>
      <c r="AF144" s="374"/>
      <c r="AG144" s="374"/>
      <c r="AH144" s="374"/>
      <c r="AI144" s="374"/>
      <c r="AJ144" s="374"/>
      <c r="AK144" s="374"/>
      <c r="AL144" s="374"/>
      <c r="AM144" s="374"/>
      <c r="AN144" s="374"/>
      <c r="AO144" s="374"/>
      <c r="AP144" s="374"/>
      <c r="AQ144" s="374"/>
      <c r="AR144" s="374"/>
      <c r="AS144" s="374"/>
      <c r="AT144" s="374"/>
      <c r="AU144" s="374"/>
      <c r="AV144" s="374"/>
      <c r="AW144" s="423"/>
      <c r="AX144" s="423"/>
      <c r="AY144" s="423"/>
      <c r="AZ144" s="423"/>
      <c r="BA144" s="423"/>
      <c r="BB144" s="423"/>
    </row>
    <row r="145" spans="1:54" s="314" customFormat="1" ht="11.85" customHeight="1">
      <c r="A145" s="347">
        <v>1106</v>
      </c>
      <c r="B145" s="584"/>
      <c r="C145" s="355" t="s">
        <v>971</v>
      </c>
      <c r="D145" s="351"/>
      <c r="E145" s="351"/>
      <c r="F145" s="1041">
        <v>0</v>
      </c>
      <c r="G145" s="1957"/>
      <c r="H145" s="1969"/>
      <c r="I145" s="354"/>
      <c r="J145" s="347">
        <v>1106</v>
      </c>
      <c r="K145" s="584"/>
      <c r="L145" s="355" t="s">
        <v>971</v>
      </c>
      <c r="M145" s="351"/>
      <c r="N145" s="351"/>
      <c r="O145" s="1041">
        <v>0</v>
      </c>
      <c r="P145" s="1953">
        <v>0</v>
      </c>
      <c r="Q145" s="2171">
        <f t="shared" si="1"/>
        <v>0</v>
      </c>
      <c r="R145" s="354"/>
      <c r="S145" s="347">
        <v>1106</v>
      </c>
      <c r="T145" s="584"/>
      <c r="U145" s="355" t="s">
        <v>971</v>
      </c>
      <c r="V145" s="351"/>
      <c r="W145" s="351"/>
      <c r="X145" s="1041">
        <v>0</v>
      </c>
      <c r="Y145" s="1953">
        <v>0</v>
      </c>
      <c r="Z145" s="2171">
        <f t="shared" si="2"/>
        <v>0</v>
      </c>
      <c r="AA145" s="374"/>
      <c r="AB145" s="374"/>
      <c r="AC145" s="374"/>
      <c r="AD145" s="374"/>
      <c r="AE145" s="374"/>
      <c r="AF145" s="374"/>
      <c r="AG145" s="374"/>
      <c r="AH145" s="374"/>
      <c r="AI145" s="374"/>
      <c r="AJ145" s="374"/>
      <c r="AK145" s="374"/>
      <c r="AL145" s="374"/>
      <c r="AM145" s="374"/>
      <c r="AN145" s="374"/>
      <c r="AO145" s="374"/>
      <c r="AP145" s="374"/>
      <c r="AQ145" s="374"/>
      <c r="AR145" s="374"/>
      <c r="AS145" s="374"/>
      <c r="AT145" s="374"/>
      <c r="AU145" s="374"/>
      <c r="AV145" s="374"/>
      <c r="AW145" s="423"/>
      <c r="AX145" s="423"/>
      <c r="AY145" s="423"/>
      <c r="AZ145" s="423"/>
      <c r="BA145" s="423"/>
      <c r="BB145" s="423"/>
    </row>
    <row r="146" spans="1:54" ht="11.85" customHeight="1" thickBot="1">
      <c r="A146" s="300"/>
      <c r="F146" s="1057"/>
      <c r="G146" s="1988"/>
      <c r="H146" s="1989"/>
      <c r="I146" s="377"/>
      <c r="J146" s="300"/>
      <c r="O146" s="1057"/>
      <c r="P146" s="2236"/>
      <c r="Q146" s="2237"/>
      <c r="S146" s="300"/>
      <c r="X146" s="1057"/>
      <c r="Y146" s="2236"/>
      <c r="Z146" s="2237"/>
    </row>
    <row r="147" spans="1:54" s="750" customFormat="1" ht="18" customHeight="1" thickBot="1">
      <c r="A147" s="747">
        <v>1200</v>
      </c>
      <c r="B147" s="748" t="s">
        <v>3414</v>
      </c>
      <c r="C147" s="749"/>
      <c r="D147" s="749"/>
      <c r="E147" s="749"/>
      <c r="F147" s="1778">
        <f>SUM(F149:F164)</f>
        <v>0</v>
      </c>
      <c r="G147" s="834"/>
      <c r="H147" s="2008">
        <f>SUM(H149:H164)</f>
        <v>0</v>
      </c>
      <c r="I147" s="330"/>
      <c r="J147" s="747">
        <v>1200</v>
      </c>
      <c r="K147" s="748" t="s">
        <v>3414</v>
      </c>
      <c r="L147" s="749"/>
      <c r="M147" s="749"/>
      <c r="N147" s="749"/>
      <c r="O147" s="1778">
        <f>SUM(O149:O164)</f>
        <v>0</v>
      </c>
      <c r="P147" s="2227"/>
      <c r="Q147" s="1951">
        <f>SUM(Q149:Q164)</f>
        <v>0</v>
      </c>
      <c r="R147" s="768"/>
      <c r="S147" s="747">
        <v>1200</v>
      </c>
      <c r="T147" s="748" t="s">
        <v>3414</v>
      </c>
      <c r="U147" s="749"/>
      <c r="V147" s="749"/>
      <c r="W147" s="749"/>
      <c r="X147" s="1778">
        <f>SUM(X149:X164)</f>
        <v>0</v>
      </c>
      <c r="Y147" s="2227"/>
      <c r="Z147" s="1951">
        <f>SUM(Z149:Z164)</f>
        <v>0</v>
      </c>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1125"/>
      <c r="AX147" s="1125"/>
      <c r="AY147" s="1125"/>
      <c r="AZ147" s="1125"/>
      <c r="BA147" s="1125"/>
      <c r="BB147" s="1125"/>
    </row>
    <row r="148" spans="1:54" s="419" customFormat="1" ht="6" customHeight="1">
      <c r="A148" s="466"/>
      <c r="B148" s="594"/>
      <c r="F148" s="1055"/>
      <c r="G148" s="1056"/>
      <c r="H148" s="2009"/>
      <c r="I148" s="262"/>
      <c r="J148" s="466"/>
      <c r="K148" s="594"/>
      <c r="O148" s="1055"/>
      <c r="P148" s="2234"/>
      <c r="Q148" s="2235"/>
      <c r="R148" s="262"/>
      <c r="S148" s="466"/>
      <c r="T148" s="594"/>
      <c r="X148" s="1055"/>
      <c r="Y148" s="2234"/>
      <c r="Z148" s="2235"/>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row>
    <row r="149" spans="1:54" s="314" customFormat="1" ht="11.85" customHeight="1">
      <c r="A149" s="347">
        <v>1201</v>
      </c>
      <c r="B149" s="584"/>
      <c r="C149" s="349" t="s">
        <v>32</v>
      </c>
      <c r="D149" s="351"/>
      <c r="E149" s="351"/>
      <c r="F149" s="1041">
        <v>0</v>
      </c>
      <c r="G149" s="1957"/>
      <c r="H149" s="1969"/>
      <c r="I149" s="354"/>
      <c r="J149" s="347">
        <v>1201</v>
      </c>
      <c r="K149" s="584"/>
      <c r="L149" s="349" t="s">
        <v>32</v>
      </c>
      <c r="M149" s="351"/>
      <c r="N149" s="351"/>
      <c r="O149" s="1041">
        <v>0</v>
      </c>
      <c r="P149" s="1953">
        <v>0</v>
      </c>
      <c r="Q149" s="2171">
        <f>O149*P149</f>
        <v>0</v>
      </c>
      <c r="R149" s="354"/>
      <c r="S149" s="347">
        <v>1201</v>
      </c>
      <c r="T149" s="584"/>
      <c r="U149" s="349" t="s">
        <v>32</v>
      </c>
      <c r="V149" s="351"/>
      <c r="W149" s="351"/>
      <c r="X149" s="1041">
        <v>0</v>
      </c>
      <c r="Y149" s="1953">
        <v>0</v>
      </c>
      <c r="Z149" s="2171">
        <f>X149*Y149</f>
        <v>0</v>
      </c>
      <c r="AA149" s="374"/>
      <c r="AB149" s="374"/>
      <c r="AC149" s="374"/>
      <c r="AD149" s="374"/>
      <c r="AE149" s="374"/>
      <c r="AF149" s="374"/>
      <c r="AG149" s="374"/>
      <c r="AH149" s="374"/>
      <c r="AI149" s="374"/>
      <c r="AJ149" s="374"/>
      <c r="AK149" s="374"/>
      <c r="AL149" s="374"/>
      <c r="AM149" s="374"/>
      <c r="AN149" s="374"/>
      <c r="AO149" s="374"/>
      <c r="AP149" s="374"/>
      <c r="AQ149" s="374"/>
      <c r="AR149" s="374"/>
      <c r="AS149" s="374"/>
      <c r="AT149" s="374"/>
      <c r="AU149" s="374"/>
      <c r="AV149" s="374"/>
      <c r="AW149" s="423"/>
      <c r="AX149" s="423"/>
      <c r="AY149" s="423"/>
      <c r="AZ149" s="423"/>
      <c r="BA149" s="423"/>
      <c r="BB149" s="423"/>
    </row>
    <row r="150" spans="1:54" s="314" customFormat="1" ht="11.85" customHeight="1">
      <c r="A150" s="347">
        <v>1203</v>
      </c>
      <c r="B150" s="584"/>
      <c r="C150" s="349" t="s">
        <v>23</v>
      </c>
      <c r="D150" s="351"/>
      <c r="E150" s="351"/>
      <c r="F150" s="1041">
        <v>0</v>
      </c>
      <c r="G150" s="1957"/>
      <c r="H150" s="1969"/>
      <c r="I150" s="354"/>
      <c r="J150" s="347">
        <v>1203</v>
      </c>
      <c r="K150" s="584"/>
      <c r="L150" s="349" t="s">
        <v>23</v>
      </c>
      <c r="M150" s="351"/>
      <c r="N150" s="351"/>
      <c r="O150" s="1041">
        <v>0</v>
      </c>
      <c r="P150" s="1953">
        <v>0</v>
      </c>
      <c r="Q150" s="2171">
        <f t="shared" ref="Q150:Q163" si="3">O150*P150</f>
        <v>0</v>
      </c>
      <c r="R150" s="354"/>
      <c r="S150" s="347">
        <v>1203</v>
      </c>
      <c r="T150" s="584"/>
      <c r="U150" s="349" t="s">
        <v>23</v>
      </c>
      <c r="V150" s="351"/>
      <c r="W150" s="351"/>
      <c r="X150" s="1041">
        <v>0</v>
      </c>
      <c r="Y150" s="1953">
        <v>0</v>
      </c>
      <c r="Z150" s="2171">
        <f>X150*Y150</f>
        <v>0</v>
      </c>
      <c r="AA150" s="374"/>
      <c r="AB150" s="374"/>
      <c r="AC150" s="374"/>
      <c r="AD150" s="374"/>
      <c r="AE150" s="374"/>
      <c r="AF150" s="374"/>
      <c r="AG150" s="374"/>
      <c r="AH150" s="374"/>
      <c r="AI150" s="374"/>
      <c r="AJ150" s="374"/>
      <c r="AK150" s="374"/>
      <c r="AL150" s="374"/>
      <c r="AM150" s="374"/>
      <c r="AN150" s="374"/>
      <c r="AO150" s="374"/>
      <c r="AP150" s="374"/>
      <c r="AQ150" s="374"/>
      <c r="AR150" s="374"/>
      <c r="AS150" s="374"/>
      <c r="AT150" s="374"/>
      <c r="AU150" s="374"/>
      <c r="AV150" s="374"/>
      <c r="AW150" s="423"/>
      <c r="AX150" s="423"/>
      <c r="AY150" s="423"/>
      <c r="AZ150" s="423"/>
      <c r="BA150" s="423"/>
      <c r="BB150" s="423"/>
    </row>
    <row r="151" spans="1:54" s="314" customFormat="1" ht="11.85" customHeight="1">
      <c r="A151" s="347">
        <v>1204</v>
      </c>
      <c r="B151" s="584"/>
      <c r="C151" s="349" t="s">
        <v>24</v>
      </c>
      <c r="D151" s="351"/>
      <c r="E151" s="351"/>
      <c r="F151" s="1041">
        <v>0</v>
      </c>
      <c r="G151" s="1957"/>
      <c r="H151" s="1969"/>
      <c r="I151" s="354"/>
      <c r="J151" s="347">
        <v>1204</v>
      </c>
      <c r="K151" s="584"/>
      <c r="L151" s="349" t="s">
        <v>24</v>
      </c>
      <c r="M151" s="351"/>
      <c r="N151" s="351"/>
      <c r="O151" s="1041">
        <v>0</v>
      </c>
      <c r="P151" s="1953">
        <v>0</v>
      </c>
      <c r="Q151" s="2171">
        <f t="shared" si="3"/>
        <v>0</v>
      </c>
      <c r="R151" s="354"/>
      <c r="S151" s="347">
        <v>1204</v>
      </c>
      <c r="T151" s="584"/>
      <c r="U151" s="349" t="s">
        <v>24</v>
      </c>
      <c r="V151" s="351"/>
      <c r="W151" s="351"/>
      <c r="X151" s="1041">
        <v>0</v>
      </c>
      <c r="Y151" s="1953">
        <v>0</v>
      </c>
      <c r="Z151" s="2171">
        <f t="shared" ref="Z151:Z163" si="4">X151*Y151</f>
        <v>0</v>
      </c>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74"/>
      <c r="AW151" s="423"/>
      <c r="AX151" s="423"/>
      <c r="AY151" s="423"/>
      <c r="AZ151" s="423"/>
      <c r="BA151" s="423"/>
      <c r="BB151" s="423"/>
    </row>
    <row r="152" spans="1:54" s="314" customFormat="1" ht="11.85" customHeight="1">
      <c r="A152" s="347">
        <v>1205</v>
      </c>
      <c r="B152" s="584"/>
      <c r="C152" s="349" t="s">
        <v>30</v>
      </c>
      <c r="D152" s="351"/>
      <c r="E152" s="351"/>
      <c r="F152" s="1041">
        <v>0</v>
      </c>
      <c r="G152" s="1957"/>
      <c r="H152" s="1969"/>
      <c r="I152" s="354"/>
      <c r="J152" s="347">
        <v>1205</v>
      </c>
      <c r="K152" s="584"/>
      <c r="L152" s="349" t="s">
        <v>30</v>
      </c>
      <c r="M152" s="351"/>
      <c r="N152" s="351"/>
      <c r="O152" s="1041">
        <v>0</v>
      </c>
      <c r="P152" s="1953">
        <v>0</v>
      </c>
      <c r="Q152" s="2171">
        <f t="shared" si="3"/>
        <v>0</v>
      </c>
      <c r="R152" s="354"/>
      <c r="S152" s="347">
        <v>1205</v>
      </c>
      <c r="T152" s="584"/>
      <c r="U152" s="349" t="s">
        <v>30</v>
      </c>
      <c r="V152" s="351"/>
      <c r="W152" s="351"/>
      <c r="X152" s="1041">
        <v>0</v>
      </c>
      <c r="Y152" s="1953">
        <v>0</v>
      </c>
      <c r="Z152" s="2171">
        <f t="shared" si="4"/>
        <v>0</v>
      </c>
      <c r="AA152" s="374"/>
      <c r="AB152" s="374"/>
      <c r="AC152" s="374"/>
      <c r="AD152" s="374"/>
      <c r="AE152" s="374"/>
      <c r="AF152" s="374"/>
      <c r="AG152" s="374"/>
      <c r="AH152" s="374"/>
      <c r="AI152" s="374"/>
      <c r="AJ152" s="374"/>
      <c r="AK152" s="374"/>
      <c r="AL152" s="374"/>
      <c r="AM152" s="374"/>
      <c r="AN152" s="374"/>
      <c r="AO152" s="374"/>
      <c r="AP152" s="374"/>
      <c r="AQ152" s="374"/>
      <c r="AR152" s="374"/>
      <c r="AS152" s="374"/>
      <c r="AT152" s="374"/>
      <c r="AU152" s="374"/>
      <c r="AV152" s="374"/>
      <c r="AW152" s="423"/>
      <c r="AX152" s="423"/>
      <c r="AY152" s="423"/>
      <c r="AZ152" s="423"/>
      <c r="BA152" s="423"/>
      <c r="BB152" s="423"/>
    </row>
    <row r="153" spans="1:54" s="314" customFormat="1" ht="11.85" customHeight="1">
      <c r="A153" s="347">
        <v>1206</v>
      </c>
      <c r="B153" s="584"/>
      <c r="C153" s="349" t="s">
        <v>31</v>
      </c>
      <c r="D153" s="351"/>
      <c r="E153" s="351"/>
      <c r="F153" s="1041">
        <v>0</v>
      </c>
      <c r="G153" s="1957"/>
      <c r="H153" s="1969"/>
      <c r="I153" s="354"/>
      <c r="J153" s="347">
        <v>1206</v>
      </c>
      <c r="K153" s="584"/>
      <c r="L153" s="349" t="s">
        <v>31</v>
      </c>
      <c r="M153" s="351"/>
      <c r="N153" s="351"/>
      <c r="O153" s="1041">
        <v>0</v>
      </c>
      <c r="P153" s="1953">
        <v>0</v>
      </c>
      <c r="Q153" s="2171">
        <f t="shared" si="3"/>
        <v>0</v>
      </c>
      <c r="R153" s="354"/>
      <c r="S153" s="347">
        <v>1206</v>
      </c>
      <c r="T153" s="584"/>
      <c r="U153" s="349" t="s">
        <v>31</v>
      </c>
      <c r="V153" s="351"/>
      <c r="W153" s="351"/>
      <c r="X153" s="1041">
        <v>0</v>
      </c>
      <c r="Y153" s="1953">
        <v>0</v>
      </c>
      <c r="Z153" s="2171">
        <f t="shared" si="4"/>
        <v>0</v>
      </c>
      <c r="AA153" s="374"/>
      <c r="AB153" s="374"/>
      <c r="AC153" s="374"/>
      <c r="AD153" s="374"/>
      <c r="AE153" s="374"/>
      <c r="AF153" s="374"/>
      <c r="AG153" s="374"/>
      <c r="AH153" s="374"/>
      <c r="AI153" s="374"/>
      <c r="AJ153" s="374"/>
      <c r="AK153" s="374"/>
      <c r="AL153" s="374"/>
      <c r="AM153" s="374"/>
      <c r="AN153" s="374"/>
      <c r="AO153" s="374"/>
      <c r="AP153" s="374"/>
      <c r="AQ153" s="374"/>
      <c r="AR153" s="374"/>
      <c r="AS153" s="374"/>
      <c r="AT153" s="374"/>
      <c r="AU153" s="374"/>
      <c r="AV153" s="374"/>
      <c r="AW153" s="423"/>
      <c r="AX153" s="423"/>
      <c r="AY153" s="423"/>
      <c r="AZ153" s="423"/>
      <c r="BA153" s="423"/>
      <c r="BB153" s="423"/>
    </row>
    <row r="154" spans="1:54" s="314" customFormat="1" ht="11.85" customHeight="1">
      <c r="A154" s="347">
        <v>1207</v>
      </c>
      <c r="B154" s="584"/>
      <c r="C154" s="349" t="s">
        <v>25</v>
      </c>
      <c r="D154" s="351"/>
      <c r="E154" s="351"/>
      <c r="F154" s="1041">
        <v>0</v>
      </c>
      <c r="G154" s="1957"/>
      <c r="H154" s="1969"/>
      <c r="I154" s="354"/>
      <c r="J154" s="347">
        <v>1207</v>
      </c>
      <c r="K154" s="584"/>
      <c r="L154" s="349" t="s">
        <v>25</v>
      </c>
      <c r="M154" s="351"/>
      <c r="N154" s="351"/>
      <c r="O154" s="1041">
        <v>0</v>
      </c>
      <c r="P154" s="1953">
        <v>0</v>
      </c>
      <c r="Q154" s="2171">
        <f t="shared" si="3"/>
        <v>0</v>
      </c>
      <c r="R154" s="354"/>
      <c r="S154" s="347">
        <v>1207</v>
      </c>
      <c r="T154" s="584"/>
      <c r="U154" s="349" t="s">
        <v>25</v>
      </c>
      <c r="V154" s="351"/>
      <c r="W154" s="351"/>
      <c r="X154" s="1041">
        <v>0</v>
      </c>
      <c r="Y154" s="1953">
        <v>0</v>
      </c>
      <c r="Z154" s="2171">
        <f t="shared" si="4"/>
        <v>0</v>
      </c>
      <c r="AA154" s="374"/>
      <c r="AB154" s="374"/>
      <c r="AC154" s="374"/>
      <c r="AD154" s="374"/>
      <c r="AE154" s="374"/>
      <c r="AF154" s="374"/>
      <c r="AG154" s="374"/>
      <c r="AH154" s="374"/>
      <c r="AI154" s="374"/>
      <c r="AJ154" s="374"/>
      <c r="AK154" s="374"/>
      <c r="AL154" s="374"/>
      <c r="AM154" s="374"/>
      <c r="AN154" s="374"/>
      <c r="AO154" s="374"/>
      <c r="AP154" s="374"/>
      <c r="AQ154" s="374"/>
      <c r="AR154" s="374"/>
      <c r="AS154" s="374"/>
      <c r="AT154" s="374"/>
      <c r="AU154" s="374"/>
      <c r="AV154" s="374"/>
      <c r="AW154" s="423"/>
      <c r="AX154" s="423"/>
      <c r="AY154" s="423"/>
      <c r="AZ154" s="423"/>
      <c r="BA154" s="423"/>
      <c r="BB154" s="423"/>
    </row>
    <row r="155" spans="1:54" s="314" customFormat="1" ht="11.85" hidden="1" customHeight="1">
      <c r="A155" s="347">
        <v>1208</v>
      </c>
      <c r="B155" s="584"/>
      <c r="C155" s="355" t="s">
        <v>3332</v>
      </c>
      <c r="D155" s="351"/>
      <c r="E155" s="351"/>
      <c r="F155" s="1041">
        <v>0</v>
      </c>
      <c r="G155" s="1957"/>
      <c r="H155" s="1969"/>
      <c r="I155" s="354"/>
      <c r="J155" s="347">
        <v>1208</v>
      </c>
      <c r="K155" s="584"/>
      <c r="L155" s="355" t="s">
        <v>3332</v>
      </c>
      <c r="M155" s="351"/>
      <c r="N155" s="351"/>
      <c r="O155" s="1041">
        <v>0</v>
      </c>
      <c r="P155" s="1953">
        <v>0</v>
      </c>
      <c r="Q155" s="2171">
        <f t="shared" si="3"/>
        <v>0</v>
      </c>
      <c r="R155" s="354"/>
      <c r="S155" s="347">
        <v>1208</v>
      </c>
      <c r="T155" s="584"/>
      <c r="U155" s="355" t="s">
        <v>3332</v>
      </c>
      <c r="V155" s="351"/>
      <c r="W155" s="351"/>
      <c r="X155" s="1041">
        <v>0</v>
      </c>
      <c r="Y155" s="1953">
        <v>0</v>
      </c>
      <c r="Z155" s="2171">
        <f t="shared" si="4"/>
        <v>0</v>
      </c>
      <c r="AA155" s="374"/>
      <c r="AB155" s="374"/>
      <c r="AC155" s="374"/>
      <c r="AD155" s="374"/>
      <c r="AE155" s="374"/>
      <c r="AF155" s="374"/>
      <c r="AG155" s="374"/>
      <c r="AH155" s="374"/>
      <c r="AI155" s="374"/>
      <c r="AJ155" s="374"/>
      <c r="AK155" s="374"/>
      <c r="AL155" s="374"/>
      <c r="AM155" s="374"/>
      <c r="AN155" s="374"/>
      <c r="AO155" s="374"/>
      <c r="AP155" s="374"/>
      <c r="AQ155" s="374"/>
      <c r="AR155" s="374"/>
      <c r="AS155" s="374"/>
      <c r="AT155" s="374"/>
      <c r="AU155" s="374"/>
      <c r="AV155" s="374"/>
      <c r="AW155" s="423"/>
      <c r="AX155" s="423"/>
      <c r="AY155" s="423"/>
      <c r="AZ155" s="423"/>
      <c r="BA155" s="423"/>
      <c r="BB155" s="423"/>
    </row>
    <row r="156" spans="1:54" s="314" customFormat="1" ht="11.85" hidden="1" customHeight="1">
      <c r="A156" s="347">
        <v>1209</v>
      </c>
      <c r="B156" s="584"/>
      <c r="C156" s="355" t="s">
        <v>3333</v>
      </c>
      <c r="D156" s="351"/>
      <c r="E156" s="351"/>
      <c r="F156" s="1041">
        <v>0</v>
      </c>
      <c r="G156" s="1957"/>
      <c r="H156" s="1969"/>
      <c r="I156" s="354"/>
      <c r="J156" s="347">
        <v>1209</v>
      </c>
      <c r="K156" s="584"/>
      <c r="L156" s="355" t="s">
        <v>3333</v>
      </c>
      <c r="M156" s="351"/>
      <c r="N156" s="351"/>
      <c r="O156" s="1041">
        <v>0</v>
      </c>
      <c r="P156" s="1953">
        <v>0</v>
      </c>
      <c r="Q156" s="2171">
        <f t="shared" si="3"/>
        <v>0</v>
      </c>
      <c r="R156" s="354"/>
      <c r="S156" s="347">
        <v>1209</v>
      </c>
      <c r="T156" s="584"/>
      <c r="U156" s="355" t="s">
        <v>3333</v>
      </c>
      <c r="V156" s="351"/>
      <c r="W156" s="351"/>
      <c r="X156" s="1041">
        <v>0</v>
      </c>
      <c r="Y156" s="1953">
        <v>0</v>
      </c>
      <c r="Z156" s="2171">
        <f t="shared" si="4"/>
        <v>0</v>
      </c>
      <c r="AA156" s="374"/>
      <c r="AB156" s="374"/>
      <c r="AC156" s="374"/>
      <c r="AD156" s="374"/>
      <c r="AE156" s="374"/>
      <c r="AF156" s="374"/>
      <c r="AG156" s="374"/>
      <c r="AH156" s="374"/>
      <c r="AI156" s="374"/>
      <c r="AJ156" s="374"/>
      <c r="AK156" s="374"/>
      <c r="AL156" s="374"/>
      <c r="AM156" s="374"/>
      <c r="AN156" s="374"/>
      <c r="AO156" s="374"/>
      <c r="AP156" s="374"/>
      <c r="AQ156" s="374"/>
      <c r="AR156" s="374"/>
      <c r="AS156" s="374"/>
      <c r="AT156" s="374"/>
      <c r="AU156" s="374"/>
      <c r="AV156" s="374"/>
      <c r="AW156" s="423"/>
      <c r="AX156" s="423"/>
      <c r="AY156" s="423"/>
      <c r="AZ156" s="423"/>
      <c r="BA156" s="423"/>
      <c r="BB156" s="423"/>
    </row>
    <row r="157" spans="1:54" s="314" customFormat="1" ht="11.85" hidden="1" customHeight="1">
      <c r="A157" s="347">
        <v>1210</v>
      </c>
      <c r="B157" s="584"/>
      <c r="C157" s="355" t="s">
        <v>971</v>
      </c>
      <c r="D157" s="351"/>
      <c r="E157" s="351"/>
      <c r="F157" s="1041">
        <v>0</v>
      </c>
      <c r="G157" s="1957"/>
      <c r="H157" s="1969"/>
      <c r="I157" s="354"/>
      <c r="J157" s="347">
        <v>1210</v>
      </c>
      <c r="K157" s="584"/>
      <c r="L157" s="355" t="s">
        <v>971</v>
      </c>
      <c r="M157" s="351"/>
      <c r="N157" s="351"/>
      <c r="O157" s="1041">
        <v>0</v>
      </c>
      <c r="P157" s="1953">
        <v>0</v>
      </c>
      <c r="Q157" s="2171">
        <f t="shared" si="3"/>
        <v>0</v>
      </c>
      <c r="R157" s="354"/>
      <c r="S157" s="347">
        <v>1210</v>
      </c>
      <c r="T157" s="584"/>
      <c r="U157" s="355" t="s">
        <v>971</v>
      </c>
      <c r="V157" s="351"/>
      <c r="W157" s="351"/>
      <c r="X157" s="1041">
        <v>0</v>
      </c>
      <c r="Y157" s="1953">
        <v>0</v>
      </c>
      <c r="Z157" s="2171">
        <f t="shared" si="4"/>
        <v>0</v>
      </c>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423"/>
      <c r="AX157" s="423"/>
      <c r="AY157" s="423"/>
      <c r="AZ157" s="423"/>
      <c r="BA157" s="423"/>
      <c r="BB157" s="423"/>
    </row>
    <row r="158" spans="1:54" s="314" customFormat="1" ht="11.85" customHeight="1">
      <c r="A158" s="347">
        <v>1211</v>
      </c>
      <c r="B158" s="584"/>
      <c r="C158" s="355" t="s">
        <v>26</v>
      </c>
      <c r="D158" s="351"/>
      <c r="E158" s="351"/>
      <c r="F158" s="1041">
        <v>0</v>
      </c>
      <c r="G158" s="1957"/>
      <c r="H158" s="1969"/>
      <c r="I158" s="354"/>
      <c r="J158" s="347">
        <v>1211</v>
      </c>
      <c r="K158" s="584"/>
      <c r="L158" s="355" t="s">
        <v>26</v>
      </c>
      <c r="M158" s="351"/>
      <c r="N158" s="351"/>
      <c r="O158" s="1041">
        <v>0</v>
      </c>
      <c r="P158" s="1953">
        <v>0</v>
      </c>
      <c r="Q158" s="2171">
        <f t="shared" si="3"/>
        <v>0</v>
      </c>
      <c r="R158" s="354"/>
      <c r="S158" s="347">
        <v>1211</v>
      </c>
      <c r="T158" s="584"/>
      <c r="U158" s="355" t="s">
        <v>26</v>
      </c>
      <c r="V158" s="351"/>
      <c r="W158" s="351"/>
      <c r="X158" s="1041">
        <v>0</v>
      </c>
      <c r="Y158" s="1953">
        <v>0</v>
      </c>
      <c r="Z158" s="2171">
        <f t="shared" si="4"/>
        <v>0</v>
      </c>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423"/>
      <c r="AX158" s="423"/>
      <c r="AY158" s="423"/>
      <c r="AZ158" s="423"/>
      <c r="BA158" s="423"/>
      <c r="BB158" s="423"/>
    </row>
    <row r="159" spans="1:54" s="314" customFormat="1" ht="11.85" customHeight="1">
      <c r="A159" s="347">
        <v>1212</v>
      </c>
      <c r="B159" s="584"/>
      <c r="C159" s="355" t="s">
        <v>27</v>
      </c>
      <c r="D159" s="351"/>
      <c r="E159" s="351"/>
      <c r="F159" s="1041">
        <v>0</v>
      </c>
      <c r="G159" s="1957"/>
      <c r="H159" s="1969"/>
      <c r="I159" s="354"/>
      <c r="J159" s="347">
        <v>1212</v>
      </c>
      <c r="K159" s="584"/>
      <c r="L159" s="355" t="s">
        <v>27</v>
      </c>
      <c r="M159" s="351"/>
      <c r="N159" s="351"/>
      <c r="O159" s="1041">
        <v>0</v>
      </c>
      <c r="P159" s="1953">
        <v>0</v>
      </c>
      <c r="Q159" s="2171">
        <f t="shared" si="3"/>
        <v>0</v>
      </c>
      <c r="R159" s="354"/>
      <c r="S159" s="347">
        <v>1212</v>
      </c>
      <c r="T159" s="584"/>
      <c r="U159" s="355" t="s">
        <v>27</v>
      </c>
      <c r="V159" s="351"/>
      <c r="W159" s="351"/>
      <c r="X159" s="1041">
        <v>0</v>
      </c>
      <c r="Y159" s="1953">
        <v>0</v>
      </c>
      <c r="Z159" s="2171">
        <f t="shared" si="4"/>
        <v>0</v>
      </c>
      <c r="AA159" s="374"/>
      <c r="AB159" s="374"/>
      <c r="AC159" s="374"/>
      <c r="AD159" s="374"/>
      <c r="AE159" s="374"/>
      <c r="AF159" s="374"/>
      <c r="AG159" s="374"/>
      <c r="AH159" s="374"/>
      <c r="AI159" s="374"/>
      <c r="AJ159" s="374"/>
      <c r="AK159" s="374"/>
      <c r="AL159" s="374"/>
      <c r="AM159" s="374"/>
      <c r="AN159" s="374"/>
      <c r="AO159" s="374"/>
      <c r="AP159" s="374"/>
      <c r="AQ159" s="374"/>
      <c r="AR159" s="374"/>
      <c r="AS159" s="374"/>
      <c r="AT159" s="374"/>
      <c r="AU159" s="374"/>
      <c r="AV159" s="374"/>
      <c r="AW159" s="423"/>
      <c r="AX159" s="423"/>
      <c r="AY159" s="423"/>
      <c r="AZ159" s="423"/>
      <c r="BA159" s="423"/>
      <c r="BB159" s="423"/>
    </row>
    <row r="160" spans="1:54" s="314" customFormat="1" ht="11.85" customHeight="1">
      <c r="A160" s="347">
        <v>1213</v>
      </c>
      <c r="B160" s="584"/>
      <c r="C160" s="355" t="s">
        <v>28</v>
      </c>
      <c r="D160" s="351"/>
      <c r="E160" s="351"/>
      <c r="F160" s="1041">
        <v>0</v>
      </c>
      <c r="G160" s="1957"/>
      <c r="H160" s="1969"/>
      <c r="I160" s="354"/>
      <c r="J160" s="347">
        <v>1213</v>
      </c>
      <c r="K160" s="584"/>
      <c r="L160" s="355" t="s">
        <v>28</v>
      </c>
      <c r="M160" s="351"/>
      <c r="N160" s="351"/>
      <c r="O160" s="1041">
        <v>0</v>
      </c>
      <c r="P160" s="1953">
        <v>0</v>
      </c>
      <c r="Q160" s="2171">
        <f t="shared" si="3"/>
        <v>0</v>
      </c>
      <c r="R160" s="354"/>
      <c r="S160" s="347">
        <v>1213</v>
      </c>
      <c r="T160" s="584"/>
      <c r="U160" s="355" t="s">
        <v>28</v>
      </c>
      <c r="V160" s="351"/>
      <c r="W160" s="351"/>
      <c r="X160" s="1041">
        <v>0</v>
      </c>
      <c r="Y160" s="1953">
        <v>0</v>
      </c>
      <c r="Z160" s="2171">
        <f t="shared" si="4"/>
        <v>0</v>
      </c>
      <c r="AA160" s="374"/>
      <c r="AB160" s="374"/>
      <c r="AC160" s="374"/>
      <c r="AD160" s="374"/>
      <c r="AE160" s="374"/>
      <c r="AF160" s="374"/>
      <c r="AG160" s="374"/>
      <c r="AH160" s="374"/>
      <c r="AI160" s="374"/>
      <c r="AJ160" s="374"/>
      <c r="AK160" s="374"/>
      <c r="AL160" s="374"/>
      <c r="AM160" s="374"/>
      <c r="AN160" s="374"/>
      <c r="AO160" s="374"/>
      <c r="AP160" s="374"/>
      <c r="AQ160" s="374"/>
      <c r="AR160" s="374"/>
      <c r="AS160" s="374"/>
      <c r="AT160" s="374"/>
      <c r="AU160" s="374"/>
      <c r="AV160" s="374"/>
      <c r="AW160" s="423"/>
      <c r="AX160" s="423"/>
      <c r="AY160" s="423"/>
      <c r="AZ160" s="423"/>
      <c r="BA160" s="423"/>
      <c r="BB160" s="423"/>
    </row>
    <row r="161" spans="1:54" s="314" customFormat="1" ht="11.85" customHeight="1">
      <c r="A161" s="347">
        <v>1214</v>
      </c>
      <c r="B161" s="584"/>
      <c r="C161" s="355" t="s">
        <v>29</v>
      </c>
      <c r="D161" s="351"/>
      <c r="E161" s="351"/>
      <c r="F161" s="1041">
        <v>0</v>
      </c>
      <c r="G161" s="1957"/>
      <c r="H161" s="1969"/>
      <c r="I161" s="354"/>
      <c r="J161" s="347">
        <v>1214</v>
      </c>
      <c r="K161" s="584"/>
      <c r="L161" s="355" t="s">
        <v>29</v>
      </c>
      <c r="M161" s="351"/>
      <c r="N161" s="351"/>
      <c r="O161" s="1041">
        <v>0</v>
      </c>
      <c r="P161" s="1953">
        <v>0</v>
      </c>
      <c r="Q161" s="2171">
        <f t="shared" si="3"/>
        <v>0</v>
      </c>
      <c r="R161" s="354"/>
      <c r="S161" s="347">
        <v>1214</v>
      </c>
      <c r="T161" s="584"/>
      <c r="U161" s="355" t="s">
        <v>29</v>
      </c>
      <c r="V161" s="351"/>
      <c r="W161" s="351"/>
      <c r="X161" s="1041">
        <v>0</v>
      </c>
      <c r="Y161" s="1953">
        <v>0</v>
      </c>
      <c r="Z161" s="2171">
        <f t="shared" si="4"/>
        <v>0</v>
      </c>
      <c r="AA161" s="374"/>
      <c r="AB161" s="374"/>
      <c r="AC161" s="374"/>
      <c r="AD161" s="374"/>
      <c r="AE161" s="374"/>
      <c r="AF161" s="374"/>
      <c r="AG161" s="374"/>
      <c r="AH161" s="374"/>
      <c r="AI161" s="374"/>
      <c r="AJ161" s="374"/>
      <c r="AK161" s="374"/>
      <c r="AL161" s="374"/>
      <c r="AM161" s="374"/>
      <c r="AN161" s="374"/>
      <c r="AO161" s="374"/>
      <c r="AP161" s="374"/>
      <c r="AQ161" s="374"/>
      <c r="AR161" s="374"/>
      <c r="AS161" s="374"/>
      <c r="AT161" s="374"/>
      <c r="AU161" s="374"/>
      <c r="AV161" s="374"/>
      <c r="AW161" s="423"/>
      <c r="AX161" s="423"/>
      <c r="AY161" s="423"/>
      <c r="AZ161" s="423"/>
      <c r="BA161" s="423"/>
      <c r="BB161" s="423"/>
    </row>
    <row r="162" spans="1:54" s="314" customFormat="1" ht="11.85" customHeight="1">
      <c r="A162" s="347">
        <v>1215</v>
      </c>
      <c r="B162" s="584"/>
      <c r="C162" s="355" t="s">
        <v>33</v>
      </c>
      <c r="D162" s="351"/>
      <c r="E162" s="351"/>
      <c r="F162" s="1041">
        <v>0</v>
      </c>
      <c r="G162" s="1957"/>
      <c r="H162" s="1969"/>
      <c r="I162" s="354"/>
      <c r="J162" s="347">
        <v>1215</v>
      </c>
      <c r="K162" s="584"/>
      <c r="L162" s="355" t="s">
        <v>33</v>
      </c>
      <c r="M162" s="351"/>
      <c r="N162" s="351"/>
      <c r="O162" s="1041">
        <v>0</v>
      </c>
      <c r="P162" s="1953">
        <v>0</v>
      </c>
      <c r="Q162" s="2171">
        <f t="shared" si="3"/>
        <v>0</v>
      </c>
      <c r="R162" s="354"/>
      <c r="S162" s="347">
        <v>1215</v>
      </c>
      <c r="T162" s="584"/>
      <c r="U162" s="355" t="s">
        <v>33</v>
      </c>
      <c r="V162" s="351"/>
      <c r="W162" s="351"/>
      <c r="X162" s="1041">
        <v>0</v>
      </c>
      <c r="Y162" s="1953">
        <v>0</v>
      </c>
      <c r="Z162" s="2171">
        <f t="shared" si="4"/>
        <v>0</v>
      </c>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4"/>
      <c r="AV162" s="374"/>
      <c r="AW162" s="423"/>
      <c r="AX162" s="423"/>
      <c r="AY162" s="423"/>
      <c r="AZ162" s="423"/>
      <c r="BA162" s="423"/>
      <c r="BB162" s="423"/>
    </row>
    <row r="163" spans="1:54" s="314" customFormat="1" ht="11.85" customHeight="1">
      <c r="A163" s="347">
        <v>1216</v>
      </c>
      <c r="B163" s="584"/>
      <c r="C163" s="355" t="s">
        <v>2399</v>
      </c>
      <c r="D163" s="351"/>
      <c r="E163" s="351"/>
      <c r="F163" s="1041">
        <v>0</v>
      </c>
      <c r="G163" s="1957"/>
      <c r="H163" s="1969"/>
      <c r="I163" s="354"/>
      <c r="J163" s="347">
        <v>1216</v>
      </c>
      <c r="K163" s="584"/>
      <c r="L163" s="355" t="s">
        <v>2399</v>
      </c>
      <c r="M163" s="351"/>
      <c r="N163" s="351"/>
      <c r="O163" s="1041">
        <v>0</v>
      </c>
      <c r="P163" s="1953">
        <v>0</v>
      </c>
      <c r="Q163" s="2171">
        <f t="shared" si="3"/>
        <v>0</v>
      </c>
      <c r="R163" s="354"/>
      <c r="S163" s="347">
        <v>1216</v>
      </c>
      <c r="T163" s="584"/>
      <c r="U163" s="355" t="s">
        <v>2399</v>
      </c>
      <c r="V163" s="351"/>
      <c r="W163" s="351"/>
      <c r="X163" s="1041">
        <v>0</v>
      </c>
      <c r="Y163" s="1953">
        <v>0</v>
      </c>
      <c r="Z163" s="2171">
        <f t="shared" si="4"/>
        <v>0</v>
      </c>
      <c r="AA163" s="374"/>
      <c r="AB163" s="374"/>
      <c r="AC163" s="374"/>
      <c r="AD163" s="374"/>
      <c r="AE163" s="374"/>
      <c r="AF163" s="374"/>
      <c r="AG163" s="374"/>
      <c r="AH163" s="374"/>
      <c r="AI163" s="374"/>
      <c r="AJ163" s="374"/>
      <c r="AK163" s="374"/>
      <c r="AL163" s="374"/>
      <c r="AM163" s="374"/>
      <c r="AN163" s="374"/>
      <c r="AO163" s="374"/>
      <c r="AP163" s="374"/>
      <c r="AQ163" s="374"/>
      <c r="AR163" s="374"/>
      <c r="AS163" s="374"/>
      <c r="AT163" s="374"/>
      <c r="AU163" s="374"/>
      <c r="AV163" s="374"/>
      <c r="AW163" s="423"/>
      <c r="AX163" s="423"/>
      <c r="AY163" s="423"/>
      <c r="AZ163" s="423"/>
      <c r="BA163" s="423"/>
      <c r="BB163" s="423"/>
    </row>
    <row r="164" spans="1:54" ht="11.85" customHeight="1" thickBot="1">
      <c r="A164" s="347">
        <v>1217</v>
      </c>
      <c r="C164" s="263" t="s">
        <v>3416</v>
      </c>
      <c r="F164" s="1041">
        <v>0</v>
      </c>
      <c r="G164" s="1957"/>
      <c r="H164" s="1969"/>
      <c r="J164" s="347">
        <v>1217</v>
      </c>
      <c r="L164" s="263" t="s">
        <v>3416</v>
      </c>
      <c r="O164" s="1041">
        <v>0</v>
      </c>
      <c r="P164" s="1953">
        <v>0</v>
      </c>
      <c r="Q164" s="2171">
        <f>O164*P164</f>
        <v>0</v>
      </c>
      <c r="S164" s="347">
        <v>1217</v>
      </c>
      <c r="U164" s="263" t="s">
        <v>3416</v>
      </c>
      <c r="X164" s="1041">
        <v>0</v>
      </c>
      <c r="Y164" s="1953">
        <v>0</v>
      </c>
      <c r="Z164" s="2171">
        <f>X164*Y164</f>
        <v>0</v>
      </c>
    </row>
    <row r="165" spans="1:54" s="750" customFormat="1" ht="16.5" customHeight="1" thickBot="1">
      <c r="A165" s="747">
        <v>1300</v>
      </c>
      <c r="B165" s="751" t="s">
        <v>123</v>
      </c>
      <c r="C165" s="749"/>
      <c r="D165" s="749"/>
      <c r="E165" s="749"/>
      <c r="F165" s="857">
        <f>SUM(F167:F174)</f>
        <v>25</v>
      </c>
      <c r="G165" s="834"/>
      <c r="H165" s="2008">
        <f>SUM(H167:H174)</f>
        <v>1250</v>
      </c>
      <c r="I165" s="330"/>
      <c r="J165" s="747">
        <v>1300</v>
      </c>
      <c r="K165" s="751" t="s">
        <v>123</v>
      </c>
      <c r="L165" s="749"/>
      <c r="M165" s="749"/>
      <c r="N165" s="749"/>
      <c r="O165" s="857">
        <f>SUM(O167:O174)</f>
        <v>450</v>
      </c>
      <c r="P165" s="2227"/>
      <c r="Q165" s="1951">
        <f>SUM(Q167:Q174)</f>
        <v>9620</v>
      </c>
      <c r="R165" s="768"/>
      <c r="S165" s="747">
        <v>1300</v>
      </c>
      <c r="T165" s="751" t="s">
        <v>123</v>
      </c>
      <c r="U165" s="749"/>
      <c r="V165" s="749"/>
      <c r="W165" s="749"/>
      <c r="X165" s="857">
        <f>SUM(X167:X174)</f>
        <v>681</v>
      </c>
      <c r="Y165" s="2227"/>
      <c r="Z165" s="1951">
        <f>SUM(Z167:Z174)</f>
        <v>13065.900000000001</v>
      </c>
      <c r="AA165" s="313"/>
      <c r="AB165" s="313"/>
      <c r="AC165" s="313"/>
      <c r="AD165" s="313"/>
      <c r="AE165" s="313"/>
      <c r="AF165" s="313"/>
      <c r="AG165" s="313"/>
      <c r="AH165" s="313"/>
      <c r="AI165" s="313"/>
      <c r="AJ165" s="313"/>
      <c r="AK165" s="313"/>
      <c r="AL165" s="313"/>
      <c r="AM165" s="313"/>
      <c r="AN165" s="313"/>
      <c r="AO165" s="313"/>
      <c r="AP165" s="313"/>
      <c r="AQ165" s="313"/>
      <c r="AR165" s="313"/>
      <c r="AS165" s="313"/>
      <c r="AT165" s="313"/>
      <c r="AU165" s="313"/>
      <c r="AV165" s="313"/>
      <c r="AW165" s="1125"/>
      <c r="AX165" s="1125"/>
      <c r="AY165" s="1125"/>
      <c r="AZ165" s="1125"/>
      <c r="BA165" s="1125"/>
      <c r="BB165" s="1125"/>
    </row>
    <row r="166" spans="1:54" s="419" customFormat="1" ht="4.5" customHeight="1">
      <c r="A166" s="466"/>
      <c r="B166" s="594"/>
      <c r="F166" s="1055"/>
      <c r="G166" s="1056"/>
      <c r="H166" s="2009"/>
      <c r="I166" s="262"/>
      <c r="J166" s="466"/>
      <c r="K166" s="594"/>
      <c r="O166" s="1055"/>
      <c r="P166" s="2234"/>
      <c r="Q166" s="2235"/>
      <c r="R166" s="262"/>
      <c r="S166" s="466"/>
      <c r="T166" s="594"/>
      <c r="X166" s="1055"/>
      <c r="Y166" s="2234"/>
      <c r="Z166" s="2235"/>
      <c r="AA166" s="262"/>
      <c r="AB166" s="262"/>
      <c r="AC166" s="262"/>
      <c r="AD166" s="262"/>
      <c r="AE166" s="262"/>
      <c r="AF166" s="262"/>
      <c r="AG166" s="262"/>
      <c r="AH166" s="262"/>
      <c r="AI166" s="262"/>
      <c r="AJ166" s="262"/>
      <c r="AK166" s="262"/>
      <c r="AL166" s="262"/>
      <c r="AM166" s="262"/>
      <c r="AN166" s="262"/>
      <c r="AO166" s="262"/>
      <c r="AP166" s="262"/>
      <c r="AQ166" s="262"/>
      <c r="AR166" s="262"/>
      <c r="AS166" s="262"/>
      <c r="AT166" s="262"/>
      <c r="AU166" s="262"/>
      <c r="AV166" s="262"/>
    </row>
    <row r="167" spans="1:54" ht="11.85" customHeight="1">
      <c r="A167" s="347">
        <v>1301</v>
      </c>
      <c r="B167" s="586"/>
      <c r="C167" s="381" t="s">
        <v>3334</v>
      </c>
      <c r="D167" s="382"/>
      <c r="E167" s="382"/>
      <c r="F167" s="1041">
        <v>0</v>
      </c>
      <c r="G167" s="1957"/>
      <c r="H167" s="1969"/>
      <c r="J167" s="347">
        <v>1301</v>
      </c>
      <c r="K167" s="586"/>
      <c r="L167" s="381" t="s">
        <v>3334</v>
      </c>
      <c r="M167" s="382"/>
      <c r="N167" s="382"/>
      <c r="O167" s="1041">
        <v>0</v>
      </c>
      <c r="P167" s="1953">
        <v>0</v>
      </c>
      <c r="Q167" s="2171">
        <f t="shared" ref="Q167:Q174" si="5">P167*O167</f>
        <v>0</v>
      </c>
      <c r="S167" s="347">
        <v>1301</v>
      </c>
      <c r="T167" s="586"/>
      <c r="U167" s="381" t="s">
        <v>3334</v>
      </c>
      <c r="V167" s="382"/>
      <c r="W167" s="382"/>
      <c r="X167" s="1041">
        <v>0</v>
      </c>
      <c r="Y167" s="1953">
        <v>0</v>
      </c>
      <c r="Z167" s="2171">
        <f t="shared" ref="Z167:Z174" si="6">Y167*X167</f>
        <v>0</v>
      </c>
    </row>
    <row r="168" spans="1:54" ht="11.85" customHeight="1">
      <c r="A168" s="347">
        <v>1302</v>
      </c>
      <c r="B168" s="586"/>
      <c r="C168" s="381" t="s">
        <v>3335</v>
      </c>
      <c r="D168" s="382"/>
      <c r="E168" s="382"/>
      <c r="F168" s="1041">
        <v>0</v>
      </c>
      <c r="G168" s="1957"/>
      <c r="H168" s="1969"/>
      <c r="J168" s="347">
        <v>1302</v>
      </c>
      <c r="K168" s="586"/>
      <c r="L168" s="381" t="s">
        <v>3335</v>
      </c>
      <c r="M168" s="382"/>
      <c r="N168" s="382"/>
      <c r="O168" s="1041">
        <v>0</v>
      </c>
      <c r="P168" s="1953">
        <v>0</v>
      </c>
      <c r="Q168" s="2171">
        <f t="shared" si="5"/>
        <v>0</v>
      </c>
      <c r="S168" s="347">
        <v>1302</v>
      </c>
      <c r="T168" s="586"/>
      <c r="U168" s="381" t="s">
        <v>3335</v>
      </c>
      <c r="V168" s="382"/>
      <c r="W168" s="382"/>
      <c r="X168" s="1041">
        <v>0</v>
      </c>
      <c r="Y168" s="1953">
        <v>0</v>
      </c>
      <c r="Z168" s="2171">
        <f t="shared" si="6"/>
        <v>0</v>
      </c>
    </row>
    <row r="169" spans="1:54" ht="11.85" customHeight="1">
      <c r="A169" s="347">
        <v>1303</v>
      </c>
      <c r="B169" s="586"/>
      <c r="C169" s="381" t="s">
        <v>152</v>
      </c>
      <c r="D169" s="382"/>
      <c r="E169" s="382"/>
      <c r="F169" s="1041">
        <v>25</v>
      </c>
      <c r="G169" s="1957">
        <v>50</v>
      </c>
      <c r="H169" s="1969">
        <f>G169*F169</f>
        <v>1250</v>
      </c>
      <c r="J169" s="347">
        <v>1303</v>
      </c>
      <c r="K169" s="586"/>
      <c r="L169" s="381" t="s">
        <v>877</v>
      </c>
      <c r="M169" s="382"/>
      <c r="N169" s="382"/>
      <c r="O169" s="1041">
        <v>400</v>
      </c>
      <c r="P169" s="1953">
        <v>17.8</v>
      </c>
      <c r="Q169" s="2171">
        <f>P169*O169</f>
        <v>7120</v>
      </c>
      <c r="R169" s="2318"/>
      <c r="S169" s="347">
        <v>1303</v>
      </c>
      <c r="T169" s="586"/>
      <c r="U169" s="381" t="s">
        <v>152</v>
      </c>
      <c r="V169" s="382"/>
      <c r="W169" s="382"/>
      <c r="X169" s="1041">
        <v>619</v>
      </c>
      <c r="Y169" s="1953">
        <v>16.100000000000001</v>
      </c>
      <c r="Z169" s="2171">
        <f>Y169*X169</f>
        <v>9965.9000000000015</v>
      </c>
    </row>
    <row r="170" spans="1:54" ht="11.85" customHeight="1">
      <c r="A170" s="347">
        <v>1304</v>
      </c>
      <c r="B170" s="586"/>
      <c r="C170" s="381" t="s">
        <v>3336</v>
      </c>
      <c r="D170" s="382"/>
      <c r="E170" s="382"/>
      <c r="F170" s="1041">
        <v>0</v>
      </c>
      <c r="G170" s="1957"/>
      <c r="H170" s="1969"/>
      <c r="J170" s="347">
        <v>1304</v>
      </c>
      <c r="K170" s="586"/>
      <c r="L170" s="381" t="s">
        <v>3336</v>
      </c>
      <c r="M170" s="382"/>
      <c r="N170" s="382"/>
      <c r="O170" s="1041">
        <v>0</v>
      </c>
      <c r="P170" s="1953">
        <v>0</v>
      </c>
      <c r="Q170" s="2171">
        <f>P170*O170</f>
        <v>0</v>
      </c>
      <c r="S170" s="347">
        <v>1304</v>
      </c>
      <c r="T170" s="586"/>
      <c r="U170" s="381" t="s">
        <v>3336</v>
      </c>
      <c r="V170" s="382"/>
      <c r="W170" s="382"/>
      <c r="X170" s="1041">
        <v>0</v>
      </c>
      <c r="Y170" s="1953">
        <v>0</v>
      </c>
      <c r="Z170" s="2171">
        <f t="shared" si="6"/>
        <v>0</v>
      </c>
    </row>
    <row r="171" spans="1:54" ht="11.85" customHeight="1">
      <c r="A171" s="347">
        <v>1305</v>
      </c>
      <c r="B171" s="586"/>
      <c r="C171" s="381" t="s">
        <v>3337</v>
      </c>
      <c r="D171" s="383"/>
      <c r="E171" s="383"/>
      <c r="F171" s="1041">
        <v>0</v>
      </c>
      <c r="G171" s="1957"/>
      <c r="H171" s="1969"/>
      <c r="J171" s="347">
        <v>1305</v>
      </c>
      <c r="K171" s="586"/>
      <c r="L171" s="381" t="s">
        <v>3337</v>
      </c>
      <c r="M171" s="383"/>
      <c r="N171" s="383"/>
      <c r="O171" s="1041">
        <v>0</v>
      </c>
      <c r="P171" s="1953">
        <v>0</v>
      </c>
      <c r="Q171" s="2171">
        <f t="shared" si="5"/>
        <v>0</v>
      </c>
      <c r="S171" s="347">
        <v>1305</v>
      </c>
      <c r="T171" s="586"/>
      <c r="U171" s="381" t="s">
        <v>3337</v>
      </c>
      <c r="V171" s="383"/>
      <c r="W171" s="383"/>
      <c r="X171" s="1041">
        <v>0</v>
      </c>
      <c r="Y171" s="1953">
        <v>0</v>
      </c>
      <c r="Z171" s="2171">
        <f t="shared" si="6"/>
        <v>0</v>
      </c>
    </row>
    <row r="172" spans="1:54" s="314" customFormat="1" ht="11.85" customHeight="1">
      <c r="A172" s="347">
        <v>1306</v>
      </c>
      <c r="B172" s="584"/>
      <c r="C172" s="384" t="s">
        <v>153</v>
      </c>
      <c r="D172" s="385"/>
      <c r="E172" s="385"/>
      <c r="F172" s="1041">
        <v>0</v>
      </c>
      <c r="G172" s="1957"/>
      <c r="H172" s="1969"/>
      <c r="I172" s="354"/>
      <c r="J172" s="347">
        <v>1306</v>
      </c>
      <c r="K172" s="584"/>
      <c r="L172" s="384" t="s">
        <v>3338</v>
      </c>
      <c r="M172" s="385"/>
      <c r="N172" s="385"/>
      <c r="O172" s="1041">
        <v>0</v>
      </c>
      <c r="P172" s="1953">
        <v>0</v>
      </c>
      <c r="Q172" s="2171">
        <f t="shared" si="5"/>
        <v>0</v>
      </c>
      <c r="R172" s="354"/>
      <c r="S172" s="347">
        <v>1306</v>
      </c>
      <c r="T172" s="584"/>
      <c r="U172" s="384" t="s">
        <v>3338</v>
      </c>
      <c r="V172" s="385"/>
      <c r="W172" s="385"/>
      <c r="X172" s="1041">
        <v>0</v>
      </c>
      <c r="Y172" s="1953">
        <v>0</v>
      </c>
      <c r="Z172" s="2171">
        <f t="shared" si="6"/>
        <v>0</v>
      </c>
      <c r="AA172" s="374"/>
      <c r="AB172" s="374"/>
      <c r="AC172" s="374"/>
      <c r="AD172" s="374"/>
      <c r="AE172" s="374"/>
      <c r="AF172" s="374"/>
      <c r="AG172" s="374"/>
      <c r="AH172" s="374"/>
      <c r="AI172" s="374"/>
      <c r="AJ172" s="374"/>
      <c r="AK172" s="374"/>
      <c r="AL172" s="374"/>
      <c r="AM172" s="374"/>
      <c r="AN172" s="374"/>
      <c r="AO172" s="374"/>
      <c r="AP172" s="374"/>
      <c r="AQ172" s="374"/>
      <c r="AR172" s="374"/>
      <c r="AS172" s="374"/>
      <c r="AT172" s="374"/>
      <c r="AU172" s="374"/>
      <c r="AV172" s="374"/>
      <c r="AW172" s="423"/>
      <c r="AX172" s="423"/>
      <c r="AY172" s="423"/>
      <c r="AZ172" s="423"/>
      <c r="BA172" s="423"/>
      <c r="BB172" s="423"/>
    </row>
    <row r="173" spans="1:54" s="314" customFormat="1" ht="11.85" customHeight="1">
      <c r="A173" s="347">
        <v>1307</v>
      </c>
      <c r="B173" s="584"/>
      <c r="C173" s="355" t="s">
        <v>154</v>
      </c>
      <c r="D173" s="385"/>
      <c r="E173" s="385"/>
      <c r="F173" s="1041">
        <v>0</v>
      </c>
      <c r="G173" s="1957"/>
      <c r="H173" s="1969"/>
      <c r="I173" s="354"/>
      <c r="J173" s="347">
        <v>1307</v>
      </c>
      <c r="K173" s="584"/>
      <c r="L173" s="355" t="s">
        <v>3339</v>
      </c>
      <c r="M173" s="385"/>
      <c r="N173" s="385"/>
      <c r="O173" s="1041">
        <v>0</v>
      </c>
      <c r="P173" s="1953">
        <v>0</v>
      </c>
      <c r="Q173" s="2171">
        <f>P173*O173</f>
        <v>0</v>
      </c>
      <c r="R173" s="354"/>
      <c r="S173" s="347">
        <v>1307</v>
      </c>
      <c r="T173" s="584"/>
      <c r="U173" s="355" t="s">
        <v>3339</v>
      </c>
      <c r="V173" s="385"/>
      <c r="W173" s="385"/>
      <c r="X173" s="1041">
        <v>0</v>
      </c>
      <c r="Y173" s="1953">
        <v>0</v>
      </c>
      <c r="Z173" s="2171">
        <f>Y173*X173</f>
        <v>0</v>
      </c>
      <c r="AA173" s="374"/>
      <c r="AB173" s="374"/>
      <c r="AC173" s="374"/>
      <c r="AD173" s="374"/>
      <c r="AE173" s="374"/>
      <c r="AF173" s="374"/>
      <c r="AG173" s="374"/>
      <c r="AH173" s="374"/>
      <c r="AI173" s="374"/>
      <c r="AJ173" s="374"/>
      <c r="AK173" s="374"/>
      <c r="AL173" s="374"/>
      <c r="AM173" s="374"/>
      <c r="AN173" s="374"/>
      <c r="AO173" s="374"/>
      <c r="AP173" s="374"/>
      <c r="AQ173" s="374"/>
      <c r="AR173" s="374"/>
      <c r="AS173" s="374"/>
      <c r="AT173" s="374"/>
      <c r="AU173" s="374"/>
      <c r="AV173" s="374"/>
      <c r="AW173" s="423"/>
      <c r="AX173" s="423"/>
      <c r="AY173" s="423"/>
      <c r="AZ173" s="423"/>
      <c r="BA173" s="423"/>
      <c r="BB173" s="423"/>
    </row>
    <row r="174" spans="1:54" s="314" customFormat="1" ht="11.85" customHeight="1">
      <c r="A174" s="347">
        <v>1308</v>
      </c>
      <c r="B174" s="584"/>
      <c r="C174" s="355" t="s">
        <v>3416</v>
      </c>
      <c r="D174" s="385"/>
      <c r="E174" s="385"/>
      <c r="F174" s="1041">
        <v>0</v>
      </c>
      <c r="G174" s="1957"/>
      <c r="H174" s="1969"/>
      <c r="I174" s="354"/>
      <c r="J174" s="347">
        <v>1308</v>
      </c>
      <c r="K174" s="584"/>
      <c r="L174" s="355" t="s">
        <v>398</v>
      </c>
      <c r="M174" s="385"/>
      <c r="N174" s="385"/>
      <c r="O174" s="1041">
        <v>50</v>
      </c>
      <c r="P174" s="1953">
        <v>50</v>
      </c>
      <c r="Q174" s="2171">
        <f t="shared" si="5"/>
        <v>2500</v>
      </c>
      <c r="R174" s="354"/>
      <c r="S174" s="347">
        <v>1308</v>
      </c>
      <c r="T174" s="584"/>
      <c r="U174" s="355" t="s">
        <v>4194</v>
      </c>
      <c r="V174" s="385"/>
      <c r="W174" s="385"/>
      <c r="X174" s="1041">
        <v>62</v>
      </c>
      <c r="Y174" s="1953">
        <v>50</v>
      </c>
      <c r="Z174" s="2171">
        <f t="shared" si="6"/>
        <v>3100</v>
      </c>
      <c r="AA174" s="374"/>
      <c r="AB174" s="374"/>
      <c r="AC174" s="374"/>
      <c r="AD174" s="374"/>
      <c r="AE174" s="374"/>
      <c r="AF174" s="374"/>
      <c r="AG174" s="374"/>
      <c r="AH174" s="374"/>
      <c r="AI174" s="374"/>
      <c r="AJ174" s="374"/>
      <c r="AK174" s="374"/>
      <c r="AL174" s="374"/>
      <c r="AM174" s="374"/>
      <c r="AN174" s="374"/>
      <c r="AO174" s="374"/>
      <c r="AP174" s="374"/>
      <c r="AQ174" s="374"/>
      <c r="AR174" s="374"/>
      <c r="AS174" s="374"/>
      <c r="AT174" s="374"/>
      <c r="AU174" s="374"/>
      <c r="AV174" s="374"/>
      <c r="AW174" s="423"/>
      <c r="AX174" s="423"/>
      <c r="AY174" s="423"/>
      <c r="AZ174" s="423"/>
      <c r="BA174" s="423"/>
      <c r="BB174" s="423"/>
    </row>
    <row r="175" spans="1:54" ht="11.85" customHeight="1" thickBot="1">
      <c r="A175" s="386"/>
      <c r="B175" s="580"/>
      <c r="C175" s="314"/>
      <c r="D175" s="314"/>
      <c r="E175" s="314"/>
      <c r="F175" s="1055"/>
      <c r="G175" s="1987"/>
      <c r="H175" s="1986"/>
      <c r="I175" s="354"/>
      <c r="J175" s="386"/>
      <c r="K175" s="580"/>
      <c r="L175" s="314"/>
      <c r="M175" s="314"/>
      <c r="N175" s="314"/>
      <c r="O175" s="1055"/>
      <c r="P175" s="2234"/>
      <c r="Q175" s="2202"/>
      <c r="R175" s="354"/>
      <c r="S175" s="386"/>
      <c r="T175" s="580"/>
      <c r="U175" s="314"/>
      <c r="V175" s="314"/>
      <c r="W175" s="314"/>
      <c r="X175" s="1055"/>
      <c r="Y175" s="2234"/>
      <c r="Z175" s="2202"/>
      <c r="AA175" s="374"/>
      <c r="AB175" s="374"/>
      <c r="AC175" s="374"/>
      <c r="AD175" s="374"/>
      <c r="AE175" s="374"/>
      <c r="AF175" s="374"/>
      <c r="AG175" s="374"/>
      <c r="AH175" s="374"/>
      <c r="AI175" s="374"/>
      <c r="AJ175" s="374"/>
      <c r="AK175" s="374"/>
      <c r="AL175" s="374"/>
      <c r="AM175" s="374"/>
      <c r="AN175" s="374"/>
      <c r="AO175" s="374"/>
      <c r="AP175" s="374"/>
      <c r="AQ175" s="374"/>
      <c r="AR175" s="374"/>
      <c r="AS175" s="374"/>
      <c r="AT175" s="374"/>
      <c r="AU175" s="374"/>
      <c r="AV175" s="374"/>
      <c r="AW175" s="423"/>
      <c r="AX175" s="423"/>
      <c r="AY175" s="423"/>
      <c r="AZ175" s="423"/>
      <c r="BA175" s="423"/>
    </row>
    <row r="176" spans="1:54" s="750" customFormat="1" ht="15" customHeight="1" thickBot="1">
      <c r="A176" s="747">
        <v>1400</v>
      </c>
      <c r="B176" s="751" t="s">
        <v>3426</v>
      </c>
      <c r="C176" s="749"/>
      <c r="D176" s="749" t="s">
        <v>2319</v>
      </c>
      <c r="E176" s="749"/>
      <c r="F176" s="857">
        <f>SUM(F177:F180)</f>
        <v>0</v>
      </c>
      <c r="G176" s="834"/>
      <c r="H176" s="2008">
        <f>SUM(H177:H182)</f>
        <v>0</v>
      </c>
      <c r="I176" s="330"/>
      <c r="J176" s="747">
        <v>1400</v>
      </c>
      <c r="K176" s="751" t="s">
        <v>3426</v>
      </c>
      <c r="L176" s="749"/>
      <c r="M176" s="749" t="s">
        <v>2319</v>
      </c>
      <c r="N176" s="749"/>
      <c r="O176" s="857">
        <f>SUM(O177:O180)</f>
        <v>20</v>
      </c>
      <c r="P176" s="2227"/>
      <c r="Q176" s="1951">
        <f>SUM(Q177:Q182)</f>
        <v>22500</v>
      </c>
      <c r="R176" s="768"/>
      <c r="S176" s="747">
        <v>1400</v>
      </c>
      <c r="T176" s="751" t="s">
        <v>3426</v>
      </c>
      <c r="U176" s="749"/>
      <c r="V176" s="749" t="s">
        <v>2319</v>
      </c>
      <c r="W176" s="749"/>
      <c r="X176" s="857">
        <f>SUM(X177:X180)</f>
        <v>13</v>
      </c>
      <c r="Y176" s="2227"/>
      <c r="Z176" s="1951">
        <f>SUM(Z177:Z182)</f>
        <v>13816.29</v>
      </c>
      <c r="AA176" s="313"/>
      <c r="AB176" s="313"/>
      <c r="AC176" s="313"/>
      <c r="AD176" s="313"/>
      <c r="AE176" s="313"/>
      <c r="AF176" s="313"/>
      <c r="AG176" s="313"/>
      <c r="AH176" s="313"/>
      <c r="AI176" s="313"/>
      <c r="AJ176" s="313"/>
      <c r="AK176" s="313"/>
      <c r="AL176" s="313"/>
      <c r="AM176" s="313"/>
      <c r="AN176" s="313"/>
      <c r="AO176" s="313"/>
      <c r="AP176" s="313"/>
      <c r="AQ176" s="313"/>
      <c r="AR176" s="313"/>
      <c r="AS176" s="313"/>
      <c r="AT176" s="313"/>
      <c r="AU176" s="313"/>
      <c r="AV176" s="313"/>
      <c r="AW176" s="1125"/>
      <c r="AX176" s="1125"/>
      <c r="AY176" s="1125"/>
      <c r="AZ176" s="1125"/>
      <c r="BA176" s="1125"/>
      <c r="BB176" s="1125"/>
    </row>
    <row r="177" spans="1:54" s="419" customFormat="1" ht="12" customHeight="1">
      <c r="A177" s="466" t="s">
        <v>2319</v>
      </c>
      <c r="B177" s="594"/>
      <c r="F177" s="1041">
        <v>0</v>
      </c>
      <c r="G177" s="1957"/>
      <c r="H177" s="1969"/>
      <c r="I177" s="262"/>
      <c r="J177" s="466" t="s">
        <v>2319</v>
      </c>
      <c r="K177" s="594"/>
      <c r="O177" s="1041">
        <v>0</v>
      </c>
      <c r="P177" s="1953">
        <v>0</v>
      </c>
      <c r="Q177" s="2171">
        <f t="shared" ref="Q177:Q182" si="7">P177*O177</f>
        <v>0</v>
      </c>
      <c r="R177" s="262"/>
      <c r="S177" s="466" t="s">
        <v>2319</v>
      </c>
      <c r="T177" s="594"/>
      <c r="X177" s="1041">
        <v>0</v>
      </c>
      <c r="Y177" s="1953">
        <v>0</v>
      </c>
      <c r="Z177" s="2171">
        <f t="shared" ref="Z177:Z182" si="8">Y177*X177</f>
        <v>0</v>
      </c>
      <c r="AA177" s="262"/>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row>
    <row r="178" spans="1:54" ht="11.85" customHeight="1">
      <c r="A178" s="1129">
        <v>1401</v>
      </c>
      <c r="B178" s="1130" t="s">
        <v>2319</v>
      </c>
      <c r="C178" s="1131" t="s">
        <v>3426</v>
      </c>
      <c r="D178" s="383"/>
      <c r="E178" s="383"/>
      <c r="F178" s="1041">
        <v>0</v>
      </c>
      <c r="G178" s="1957"/>
      <c r="H178" s="1969"/>
      <c r="J178" s="1129">
        <v>1401</v>
      </c>
      <c r="K178" s="1130" t="s">
        <v>2319</v>
      </c>
      <c r="L178" s="1131" t="s">
        <v>3426</v>
      </c>
      <c r="M178" s="383"/>
      <c r="N178" s="383"/>
      <c r="O178" s="1041">
        <v>0</v>
      </c>
      <c r="P178" s="1953">
        <v>0</v>
      </c>
      <c r="Q178" s="2171">
        <f t="shared" si="7"/>
        <v>0</v>
      </c>
      <c r="S178" s="1129">
        <v>1401</v>
      </c>
      <c r="T178" s="1130" t="s">
        <v>2319</v>
      </c>
      <c r="U178" s="1131" t="s">
        <v>3426</v>
      </c>
      <c r="V178" s="383"/>
      <c r="W178" s="383"/>
      <c r="X178" s="1041">
        <v>0</v>
      </c>
      <c r="Y178" s="1953">
        <v>0</v>
      </c>
      <c r="Z178" s="2171">
        <f t="shared" si="8"/>
        <v>0</v>
      </c>
    </row>
    <row r="179" spans="1:54" ht="11.85" customHeight="1">
      <c r="A179" s="1770">
        <v>1402</v>
      </c>
      <c r="B179" s="1773"/>
      <c r="C179" s="1772"/>
      <c r="D179" s="1772" t="s">
        <v>21</v>
      </c>
      <c r="E179" s="1772"/>
      <c r="F179" s="1041">
        <v>0</v>
      </c>
      <c r="G179" s="1957"/>
      <c r="H179" s="1969"/>
      <c r="J179" s="1770">
        <v>1402</v>
      </c>
      <c r="K179" s="1771"/>
      <c r="L179" s="1772"/>
      <c r="M179" s="1772" t="s">
        <v>878</v>
      </c>
      <c r="N179" s="1772"/>
      <c r="O179" s="1041">
        <v>20</v>
      </c>
      <c r="P179" s="1953">
        <v>1125</v>
      </c>
      <c r="Q179" s="2171">
        <f t="shared" si="7"/>
        <v>22500</v>
      </c>
      <c r="S179" s="1770">
        <v>1402</v>
      </c>
      <c r="T179" s="1771"/>
      <c r="U179" s="1772"/>
      <c r="V179" s="1772" t="s">
        <v>21</v>
      </c>
      <c r="W179" s="1772"/>
      <c r="X179" s="1041">
        <v>3</v>
      </c>
      <c r="Y179" s="1953">
        <v>1300</v>
      </c>
      <c r="Z179" s="2171">
        <f t="shared" si="8"/>
        <v>3900</v>
      </c>
    </row>
    <row r="180" spans="1:54" ht="11.85" customHeight="1">
      <c r="A180" s="1770">
        <v>1403</v>
      </c>
      <c r="B180" s="1773"/>
      <c r="C180" s="1772"/>
      <c r="D180" s="1772" t="s">
        <v>22</v>
      </c>
      <c r="E180" s="1772"/>
      <c r="F180" s="1041">
        <v>0</v>
      </c>
      <c r="G180" s="1957"/>
      <c r="H180" s="1969"/>
      <c r="J180" s="1770">
        <v>1403</v>
      </c>
      <c r="K180" s="1771"/>
      <c r="L180" s="1772"/>
      <c r="M180" s="1772" t="s">
        <v>22</v>
      </c>
      <c r="N180" s="1772"/>
      <c r="O180" s="1041">
        <v>0</v>
      </c>
      <c r="P180" s="1953">
        <v>0</v>
      </c>
      <c r="Q180" s="2171">
        <f t="shared" si="7"/>
        <v>0</v>
      </c>
      <c r="S180" s="1770">
        <v>1403</v>
      </c>
      <c r="T180" s="1771"/>
      <c r="U180" s="1772"/>
      <c r="V180" s="1772" t="s">
        <v>21</v>
      </c>
      <c r="W180" s="1772"/>
      <c r="X180" s="1041">
        <v>10</v>
      </c>
      <c r="Y180" s="1953">
        <v>950</v>
      </c>
      <c r="Z180" s="2171">
        <f t="shared" si="8"/>
        <v>9500</v>
      </c>
    </row>
    <row r="181" spans="1:54" ht="11.85" customHeight="1">
      <c r="A181" s="1770">
        <v>1404</v>
      </c>
      <c r="B181" s="1773"/>
      <c r="C181" s="1772"/>
      <c r="D181" s="1772" t="s">
        <v>3416</v>
      </c>
      <c r="E181" s="1772"/>
      <c r="F181" s="1041">
        <v>0</v>
      </c>
      <c r="G181" s="1957"/>
      <c r="H181" s="1969"/>
      <c r="J181" s="1770">
        <v>1404</v>
      </c>
      <c r="K181" s="1771"/>
      <c r="L181" s="1772"/>
      <c r="M181" s="1772" t="s">
        <v>3416</v>
      </c>
      <c r="N181" s="1772"/>
      <c r="O181" s="1041">
        <v>0</v>
      </c>
      <c r="P181" s="1953">
        <v>0</v>
      </c>
      <c r="Q181" s="2171">
        <f t="shared" si="7"/>
        <v>0</v>
      </c>
      <c r="S181" s="1770">
        <v>1404</v>
      </c>
      <c r="T181" s="1771"/>
      <c r="U181" s="1772"/>
      <c r="V181" s="1772" t="s">
        <v>3416</v>
      </c>
      <c r="W181" s="1772"/>
      <c r="X181" s="1041">
        <v>1</v>
      </c>
      <c r="Y181" s="1953">
        <v>416.29</v>
      </c>
      <c r="Z181" s="2171">
        <f t="shared" si="8"/>
        <v>416.29</v>
      </c>
    </row>
    <row r="182" spans="1:54" ht="11.85" customHeight="1" thickBot="1">
      <c r="A182" s="300"/>
      <c r="B182" s="587"/>
      <c r="C182" s="391"/>
      <c r="D182" s="391"/>
      <c r="E182" s="391"/>
      <c r="F182" s="1041">
        <v>0</v>
      </c>
      <c r="G182" s="1957"/>
      <c r="H182" s="1969"/>
      <c r="J182" s="300"/>
      <c r="K182" s="587"/>
      <c r="L182" s="391"/>
      <c r="M182" s="391"/>
      <c r="N182" s="391"/>
      <c r="O182" s="1041">
        <v>0</v>
      </c>
      <c r="P182" s="1953">
        <v>0</v>
      </c>
      <c r="Q182" s="2171">
        <f t="shared" si="7"/>
        <v>0</v>
      </c>
      <c r="S182" s="300"/>
      <c r="T182" s="587"/>
      <c r="U182" s="391"/>
      <c r="V182" s="391"/>
      <c r="W182" s="391"/>
      <c r="X182" s="1041">
        <v>0</v>
      </c>
      <c r="Y182" s="1953">
        <v>0</v>
      </c>
      <c r="Z182" s="2171">
        <f t="shared" si="8"/>
        <v>0</v>
      </c>
    </row>
    <row r="183" spans="1:54" s="750" customFormat="1" ht="16.5" customHeight="1" thickBot="1">
      <c r="A183" s="747">
        <v>1500</v>
      </c>
      <c r="B183" s="751" t="s">
        <v>3434</v>
      </c>
      <c r="C183" s="749"/>
      <c r="D183" s="749"/>
      <c r="E183" s="749"/>
      <c r="F183" s="857">
        <f>SUM(F185:F187)</f>
        <v>0</v>
      </c>
      <c r="G183" s="834"/>
      <c r="H183" s="2008">
        <f>SUM(H185:H187)</f>
        <v>0</v>
      </c>
      <c r="I183" s="330"/>
      <c r="J183" s="747">
        <v>1500</v>
      </c>
      <c r="K183" s="751" t="s">
        <v>3434</v>
      </c>
      <c r="L183" s="749"/>
      <c r="M183" s="749"/>
      <c r="N183" s="749"/>
      <c r="O183" s="857">
        <f>SUM(O185:O187)</f>
        <v>0</v>
      </c>
      <c r="P183" s="2227"/>
      <c r="Q183" s="1951">
        <f>SUM(Q185:Q187)</f>
        <v>0</v>
      </c>
      <c r="R183" s="768"/>
      <c r="S183" s="747">
        <v>1500</v>
      </c>
      <c r="T183" s="751" t="s">
        <v>3434</v>
      </c>
      <c r="U183" s="749"/>
      <c r="V183" s="749"/>
      <c r="W183" s="749"/>
      <c r="X183" s="857">
        <f>SUM(X185:X187)</f>
        <v>0</v>
      </c>
      <c r="Y183" s="2227"/>
      <c r="Z183" s="1951">
        <f>SUM(Z185:Z187)</f>
        <v>0</v>
      </c>
      <c r="AA183" s="313"/>
      <c r="AB183" s="313"/>
      <c r="AC183" s="313"/>
      <c r="AD183" s="313"/>
      <c r="AE183" s="313"/>
      <c r="AF183" s="313"/>
      <c r="AG183" s="313"/>
      <c r="AH183" s="313"/>
      <c r="AI183" s="313"/>
      <c r="AJ183" s="313"/>
      <c r="AK183" s="313"/>
      <c r="AL183" s="313"/>
      <c r="AM183" s="313"/>
      <c r="AN183" s="313"/>
      <c r="AO183" s="313"/>
      <c r="AP183" s="313"/>
      <c r="AQ183" s="313"/>
      <c r="AR183" s="313"/>
      <c r="AS183" s="313"/>
      <c r="AT183" s="313"/>
      <c r="AU183" s="313"/>
      <c r="AV183" s="313"/>
      <c r="AW183" s="1125"/>
      <c r="AX183" s="1125"/>
      <c r="AY183" s="1125"/>
      <c r="AZ183" s="1125"/>
      <c r="BA183" s="1125"/>
      <c r="BB183" s="1125"/>
    </row>
    <row r="184" spans="1:54" s="419" customFormat="1" ht="5.25" customHeight="1">
      <c r="A184" s="466"/>
      <c r="B184" s="594"/>
      <c r="C184" s="490"/>
      <c r="D184" s="490"/>
      <c r="E184" s="490"/>
      <c r="F184" s="1058"/>
      <c r="G184" s="1059"/>
      <c r="H184" s="2009"/>
      <c r="I184" s="262"/>
      <c r="J184" s="466"/>
      <c r="K184" s="594"/>
      <c r="L184" s="490"/>
      <c r="M184" s="490"/>
      <c r="N184" s="490"/>
      <c r="O184" s="1058"/>
      <c r="P184" s="2238"/>
      <c r="Q184" s="2235"/>
      <c r="R184" s="262"/>
      <c r="S184" s="466"/>
      <c r="T184" s="594"/>
      <c r="U184" s="490"/>
      <c r="V184" s="490"/>
      <c r="W184" s="490"/>
      <c r="X184" s="1058"/>
      <c r="Y184" s="2238"/>
      <c r="Z184" s="2235"/>
      <c r="AA184" s="262"/>
      <c r="AB184" s="262"/>
      <c r="AC184" s="262"/>
      <c r="AD184" s="262"/>
      <c r="AE184" s="262"/>
      <c r="AF184" s="262"/>
      <c r="AG184" s="262"/>
      <c r="AH184" s="262"/>
      <c r="AI184" s="262"/>
      <c r="AJ184" s="262"/>
      <c r="AK184" s="262"/>
      <c r="AL184" s="262"/>
      <c r="AM184" s="262"/>
      <c r="AN184" s="262"/>
      <c r="AO184" s="262"/>
      <c r="AP184" s="262"/>
      <c r="AQ184" s="262"/>
      <c r="AR184" s="262"/>
      <c r="AS184" s="262"/>
      <c r="AT184" s="262"/>
      <c r="AU184" s="262"/>
      <c r="AV184" s="262"/>
    </row>
    <row r="185" spans="1:54" s="314" customFormat="1" ht="11.85" customHeight="1">
      <c r="A185" s="395">
        <v>1501</v>
      </c>
      <c r="B185" s="584"/>
      <c r="C185" s="349" t="s">
        <v>3340</v>
      </c>
      <c r="D185" s="351"/>
      <c r="E185" s="351"/>
      <c r="F185" s="1041">
        <v>0</v>
      </c>
      <c r="G185" s="1957"/>
      <c r="H185" s="1969"/>
      <c r="I185" s="354"/>
      <c r="J185" s="395">
        <v>1501</v>
      </c>
      <c r="K185" s="584"/>
      <c r="L185" s="349" t="s">
        <v>3340</v>
      </c>
      <c r="M185" s="351"/>
      <c r="N185" s="351"/>
      <c r="O185" s="1041">
        <v>0</v>
      </c>
      <c r="P185" s="1953">
        <v>0</v>
      </c>
      <c r="Q185" s="2171">
        <f>P185*O185</f>
        <v>0</v>
      </c>
      <c r="R185" s="354"/>
      <c r="S185" s="395">
        <v>1501</v>
      </c>
      <c r="T185" s="584"/>
      <c r="U185" s="349" t="s">
        <v>3340</v>
      </c>
      <c r="V185" s="351"/>
      <c r="W185" s="351"/>
      <c r="X185" s="1041">
        <v>0</v>
      </c>
      <c r="Y185" s="1953">
        <v>0</v>
      </c>
      <c r="Z185" s="2171">
        <f>Y185*X185</f>
        <v>0</v>
      </c>
      <c r="AA185" s="374"/>
      <c r="AB185" s="374"/>
      <c r="AC185" s="374"/>
      <c r="AD185" s="374"/>
      <c r="AE185" s="374"/>
      <c r="AF185" s="374"/>
      <c r="AG185" s="374"/>
      <c r="AH185" s="374"/>
      <c r="AI185" s="374"/>
      <c r="AJ185" s="374"/>
      <c r="AK185" s="374"/>
      <c r="AL185" s="374"/>
      <c r="AM185" s="374"/>
      <c r="AN185" s="374"/>
      <c r="AO185" s="374"/>
      <c r="AP185" s="374"/>
      <c r="AQ185" s="374"/>
      <c r="AR185" s="374"/>
      <c r="AS185" s="374"/>
      <c r="AT185" s="374"/>
      <c r="AU185" s="374"/>
      <c r="AV185" s="374"/>
      <c r="AW185" s="423"/>
      <c r="AX185" s="423"/>
      <c r="AY185" s="423"/>
      <c r="AZ185" s="423"/>
      <c r="BA185" s="423"/>
      <c r="BB185" s="423"/>
    </row>
    <row r="186" spans="1:54" s="314" customFormat="1" ht="11.85" customHeight="1">
      <c r="A186" s="397">
        <v>1502</v>
      </c>
      <c r="B186" s="693"/>
      <c r="C186" s="1002" t="s">
        <v>1205</v>
      </c>
      <c r="D186" s="354"/>
      <c r="E186" s="354"/>
      <c r="F186" s="1041">
        <v>0</v>
      </c>
      <c r="G186" s="1957"/>
      <c r="H186" s="1969"/>
      <c r="I186" s="354"/>
      <c r="J186" s="397">
        <v>1502</v>
      </c>
      <c r="K186" s="693"/>
      <c r="L186" s="1002" t="s">
        <v>2401</v>
      </c>
      <c r="M186" s="354"/>
      <c r="N186" s="354"/>
      <c r="O186" s="1041">
        <v>0</v>
      </c>
      <c r="P186" s="1953">
        <v>0</v>
      </c>
      <c r="Q186" s="2171">
        <f>P186*O186</f>
        <v>0</v>
      </c>
      <c r="R186" s="354"/>
      <c r="S186" s="397">
        <v>1502</v>
      </c>
      <c r="T186" s="693"/>
      <c r="U186" s="1002" t="s">
        <v>2401</v>
      </c>
      <c r="V186" s="354"/>
      <c r="W186" s="354"/>
      <c r="X186" s="1041">
        <v>0</v>
      </c>
      <c r="Y186" s="1953">
        <v>0</v>
      </c>
      <c r="Z186" s="2171">
        <f>Y186*X186</f>
        <v>0</v>
      </c>
      <c r="AA186" s="374"/>
      <c r="AB186" s="374"/>
      <c r="AC186" s="374"/>
      <c r="AD186" s="374"/>
      <c r="AE186" s="374"/>
      <c r="AF186" s="374"/>
      <c r="AG186" s="374"/>
      <c r="AH186" s="374"/>
      <c r="AI186" s="374"/>
      <c r="AJ186" s="374"/>
      <c r="AK186" s="374"/>
      <c r="AL186" s="374"/>
      <c r="AM186" s="374"/>
      <c r="AN186" s="374"/>
      <c r="AO186" s="374"/>
      <c r="AP186" s="374"/>
      <c r="AQ186" s="374"/>
      <c r="AR186" s="374"/>
      <c r="AS186" s="374"/>
      <c r="AT186" s="374"/>
      <c r="AU186" s="374"/>
      <c r="AV186" s="374"/>
      <c r="AW186" s="423"/>
      <c r="AX186" s="423"/>
      <c r="AY186" s="423"/>
      <c r="AZ186" s="423"/>
      <c r="BA186" s="423"/>
      <c r="BB186" s="423"/>
    </row>
    <row r="187" spans="1:54" ht="11.85" customHeight="1" thickBot="1">
      <c r="A187" s="397"/>
      <c r="B187" s="588"/>
      <c r="C187" s="391"/>
      <c r="D187" s="391"/>
      <c r="E187" s="391"/>
      <c r="F187" s="1055"/>
      <c r="G187" s="1056"/>
      <c r="H187" s="856"/>
      <c r="J187" s="397"/>
      <c r="K187" s="588"/>
      <c r="L187" s="391"/>
      <c r="M187" s="391"/>
      <c r="N187" s="391"/>
      <c r="O187" s="1055"/>
      <c r="P187" s="2234"/>
      <c r="Q187" s="2202"/>
      <c r="S187" s="397"/>
      <c r="T187" s="588"/>
      <c r="U187" s="391"/>
      <c r="V187" s="391"/>
      <c r="W187" s="391"/>
      <c r="X187" s="1055"/>
      <c r="Y187" s="2234"/>
      <c r="Z187" s="2202"/>
    </row>
    <row r="188" spans="1:54" s="750" customFormat="1" ht="15.75" customHeight="1" thickBot="1">
      <c r="A188" s="752">
        <v>1600</v>
      </c>
      <c r="B188" s="748" t="s">
        <v>3433</v>
      </c>
      <c r="C188" s="749"/>
      <c r="D188" s="749"/>
      <c r="E188" s="749"/>
      <c r="F188" s="857">
        <f>SUM(F190:F192)</f>
        <v>1</v>
      </c>
      <c r="G188" s="834"/>
      <c r="H188" s="2013">
        <f>SUM(H190:H192)</f>
        <v>13500</v>
      </c>
      <c r="I188" s="330"/>
      <c r="J188" s="752">
        <v>1600</v>
      </c>
      <c r="K188" s="748" t="s">
        <v>3433</v>
      </c>
      <c r="L188" s="749"/>
      <c r="M188" s="749"/>
      <c r="N188" s="749"/>
      <c r="O188" s="857">
        <f>SUM(O190:O192)</f>
        <v>0</v>
      </c>
      <c r="P188" s="2227"/>
      <c r="Q188" s="1951">
        <f>SUM(Q190:Q192)</f>
        <v>13500</v>
      </c>
      <c r="R188" s="768"/>
      <c r="S188" s="752">
        <v>1600</v>
      </c>
      <c r="T188" s="748" t="s">
        <v>3433</v>
      </c>
      <c r="U188" s="749"/>
      <c r="V188" s="749"/>
      <c r="W188" s="749"/>
      <c r="X188" s="857">
        <f>SUM(X190:X192)</f>
        <v>2</v>
      </c>
      <c r="Y188" s="2227"/>
      <c r="Z188" s="1951">
        <f>SUM(Z190:Z192)</f>
        <v>6499.29</v>
      </c>
      <c r="AA188" s="313"/>
      <c r="AB188" s="313"/>
      <c r="AC188" s="313"/>
      <c r="AD188" s="313"/>
      <c r="AE188" s="313"/>
      <c r="AF188" s="313"/>
      <c r="AG188" s="313"/>
      <c r="AH188" s="313"/>
      <c r="AI188" s="313"/>
      <c r="AJ188" s="313"/>
      <c r="AK188" s="313"/>
      <c r="AL188" s="313"/>
      <c r="AM188" s="313"/>
      <c r="AN188" s="313"/>
      <c r="AO188" s="313"/>
      <c r="AP188" s="313"/>
      <c r="AQ188" s="313"/>
      <c r="AR188" s="313"/>
      <c r="AS188" s="313"/>
      <c r="AT188" s="313"/>
      <c r="AU188" s="313"/>
      <c r="AV188" s="313"/>
      <c r="AW188" s="1125"/>
      <c r="AX188" s="1125"/>
      <c r="AY188" s="1125"/>
      <c r="AZ188" s="1125"/>
      <c r="BA188" s="1125"/>
      <c r="BB188" s="1125"/>
    </row>
    <row r="189" spans="1:54" s="419" customFormat="1" ht="6" customHeight="1">
      <c r="A189" s="466"/>
      <c r="B189" s="585"/>
      <c r="C189" s="489"/>
      <c r="D189" s="489"/>
      <c r="E189" s="489"/>
      <c r="F189" s="1058"/>
      <c r="G189" s="1059"/>
      <c r="H189" s="861"/>
      <c r="I189" s="262"/>
      <c r="J189" s="466"/>
      <c r="K189" s="585"/>
      <c r="L189" s="489"/>
      <c r="M189" s="489"/>
      <c r="N189" s="489"/>
      <c r="O189" s="1058"/>
      <c r="P189" s="2238"/>
      <c r="Q189" s="2239"/>
      <c r="R189" s="262"/>
      <c r="S189" s="466"/>
      <c r="T189" s="585"/>
      <c r="U189" s="489"/>
      <c r="V189" s="489"/>
      <c r="W189" s="489"/>
      <c r="X189" s="1058"/>
      <c r="Y189" s="2238"/>
      <c r="Z189" s="2239"/>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row>
    <row r="190" spans="1:54" ht="11.85" customHeight="1">
      <c r="A190" s="347">
        <v>1601</v>
      </c>
      <c r="B190" s="586"/>
      <c r="C190" s="381" t="s">
        <v>3433</v>
      </c>
      <c r="D190" s="383"/>
      <c r="E190" s="383"/>
      <c r="F190" s="1041">
        <v>1</v>
      </c>
      <c r="G190" s="1957">
        <v>13500</v>
      </c>
      <c r="H190" s="1969">
        <f>G190*F190</f>
        <v>13500</v>
      </c>
      <c r="J190" s="347">
        <v>1601</v>
      </c>
      <c r="K190" s="586"/>
      <c r="L190" s="381" t="s">
        <v>879</v>
      </c>
      <c r="M190" s="383"/>
      <c r="N190" s="383"/>
      <c r="O190" s="1041"/>
      <c r="P190" s="1953">
        <v>13500</v>
      </c>
      <c r="Q190" s="2171">
        <f>P190</f>
        <v>13500</v>
      </c>
      <c r="S190" s="347">
        <v>1601</v>
      </c>
      <c r="T190" s="586"/>
      <c r="U190" s="381" t="s">
        <v>3433</v>
      </c>
      <c r="V190" s="383"/>
      <c r="W190" s="383"/>
      <c r="X190" s="1041">
        <v>1</v>
      </c>
      <c r="Y190" s="1953">
        <v>467.29</v>
      </c>
      <c r="Z190" s="2171">
        <f>Y190*X190</f>
        <v>467.29</v>
      </c>
    </row>
    <row r="191" spans="1:54" ht="11.85" customHeight="1">
      <c r="A191" s="386"/>
      <c r="B191" s="581"/>
      <c r="C191" s="271"/>
      <c r="D191" s="1772"/>
      <c r="E191" s="1772"/>
      <c r="F191" s="1058"/>
      <c r="G191" s="2321"/>
      <c r="H191" s="2007"/>
      <c r="J191" s="386"/>
      <c r="K191" s="581"/>
      <c r="L191" s="271"/>
      <c r="M191" s="1772"/>
      <c r="N191" s="1772"/>
      <c r="O191" s="1058"/>
      <c r="P191" s="2238"/>
      <c r="Q191" s="2202"/>
      <c r="S191" s="347">
        <v>1602</v>
      </c>
      <c r="T191" s="1977"/>
      <c r="U191" s="2322" t="s">
        <v>3433</v>
      </c>
      <c r="V191" s="2323"/>
      <c r="W191" s="2323"/>
      <c r="X191" s="2324">
        <v>1</v>
      </c>
      <c r="Y191" s="1953">
        <v>6032</v>
      </c>
      <c r="Z191" s="2171">
        <f>Y191*X191</f>
        <v>6032</v>
      </c>
    </row>
    <row r="192" spans="1:54" ht="11.85" customHeight="1" thickBot="1">
      <c r="A192" s="300"/>
      <c r="B192" s="587"/>
      <c r="C192" s="391"/>
      <c r="D192" s="391" t="s">
        <v>2319</v>
      </c>
      <c r="E192" s="391"/>
      <c r="F192" s="1058"/>
      <c r="G192" s="1059"/>
      <c r="H192" s="856"/>
      <c r="J192" s="300"/>
      <c r="K192" s="587"/>
      <c r="L192" s="391"/>
      <c r="M192" s="391" t="s">
        <v>2319</v>
      </c>
      <c r="N192" s="391"/>
      <c r="O192" s="1058"/>
      <c r="P192" s="2238"/>
      <c r="Q192" s="2202"/>
      <c r="S192" s="300"/>
      <c r="T192" s="587"/>
      <c r="U192" s="391"/>
      <c r="V192" s="391" t="s">
        <v>2319</v>
      </c>
      <c r="W192" s="391"/>
      <c r="X192" s="1058"/>
      <c r="Y192" s="2238"/>
      <c r="Z192" s="2202"/>
    </row>
    <row r="193" spans="1:54" s="750" customFormat="1" ht="18" customHeight="1" thickBot="1">
      <c r="A193" s="752">
        <v>1700</v>
      </c>
      <c r="B193" s="748" t="s">
        <v>124</v>
      </c>
      <c r="C193" s="749"/>
      <c r="D193" s="749"/>
      <c r="E193" s="749"/>
      <c r="F193" s="857">
        <f>SUM(F195:F198)</f>
        <v>350</v>
      </c>
      <c r="G193" s="834"/>
      <c r="H193" s="2008">
        <f>SUM(H195:H198)</f>
        <v>12250</v>
      </c>
      <c r="I193" s="330"/>
      <c r="J193" s="752">
        <v>1700</v>
      </c>
      <c r="K193" s="748" t="s">
        <v>124</v>
      </c>
      <c r="L193" s="749"/>
      <c r="M193" s="749"/>
      <c r="N193" s="749"/>
      <c r="O193" s="857">
        <f>SUM(O195:O198)</f>
        <v>350</v>
      </c>
      <c r="P193" s="2227"/>
      <c r="Q193" s="1951">
        <f>SUM(Q195:Q198)</f>
        <v>12250</v>
      </c>
      <c r="R193" s="768"/>
      <c r="S193" s="752">
        <v>1700</v>
      </c>
      <c r="T193" s="748" t="s">
        <v>124</v>
      </c>
      <c r="U193" s="749"/>
      <c r="V193" s="749"/>
      <c r="W193" s="749"/>
      <c r="X193" s="857">
        <f>SUM(X195:X198)</f>
        <v>405</v>
      </c>
      <c r="Y193" s="2227"/>
      <c r="Z193" s="1951">
        <f>SUM(Z195:Z198)</f>
        <v>13909.54</v>
      </c>
      <c r="AA193" s="313"/>
      <c r="AB193" s="313"/>
      <c r="AC193" s="313"/>
      <c r="AD193" s="313"/>
      <c r="AE193" s="313"/>
      <c r="AF193" s="313"/>
      <c r="AG193" s="313"/>
      <c r="AH193" s="313"/>
      <c r="AI193" s="313"/>
      <c r="AJ193" s="313"/>
      <c r="AK193" s="313"/>
      <c r="AL193" s="313"/>
      <c r="AM193" s="313"/>
      <c r="AN193" s="313"/>
      <c r="AO193" s="313"/>
      <c r="AP193" s="313"/>
      <c r="AQ193" s="313"/>
      <c r="AR193" s="313"/>
      <c r="AS193" s="313"/>
      <c r="AT193" s="313"/>
      <c r="AU193" s="313"/>
      <c r="AV193" s="313"/>
      <c r="AW193" s="1125"/>
      <c r="AX193" s="1125"/>
      <c r="AY193" s="1125"/>
      <c r="AZ193" s="1125"/>
      <c r="BA193" s="1125"/>
      <c r="BB193" s="1125"/>
    </row>
    <row r="194" spans="1:54" s="411" customFormat="1" ht="9.75" customHeight="1">
      <c r="A194" s="753"/>
      <c r="B194" s="592"/>
      <c r="C194" s="754"/>
      <c r="D194" s="754"/>
      <c r="E194" s="754"/>
      <c r="F194" s="1060"/>
      <c r="G194" s="1061"/>
      <c r="H194" s="2014"/>
      <c r="I194" s="410"/>
      <c r="J194" s="753"/>
      <c r="K194" s="592"/>
      <c r="L194" s="754"/>
      <c r="M194" s="754"/>
      <c r="N194" s="754"/>
      <c r="O194" s="1060"/>
      <c r="P194" s="2240"/>
      <c r="Q194" s="2241"/>
      <c r="R194" s="410"/>
      <c r="S194" s="753"/>
      <c r="T194" s="592"/>
      <c r="U194" s="754"/>
      <c r="V194" s="754"/>
      <c r="W194" s="754"/>
      <c r="X194" s="1060"/>
      <c r="Y194" s="2240"/>
      <c r="Z194" s="2241"/>
      <c r="AA194" s="410"/>
      <c r="AB194" s="410"/>
      <c r="AC194" s="410"/>
      <c r="AD194" s="410"/>
      <c r="AE194" s="410"/>
      <c r="AF194" s="410"/>
      <c r="AG194" s="410"/>
      <c r="AH194" s="410"/>
      <c r="AI194" s="410"/>
      <c r="AJ194" s="410"/>
      <c r="AK194" s="410"/>
      <c r="AL194" s="410"/>
      <c r="AM194" s="410"/>
      <c r="AN194" s="410"/>
      <c r="AO194" s="410"/>
      <c r="AP194" s="410"/>
      <c r="AQ194" s="410"/>
      <c r="AR194" s="410"/>
      <c r="AS194" s="410"/>
      <c r="AT194" s="410"/>
      <c r="AU194" s="410"/>
      <c r="AV194" s="410"/>
    </row>
    <row r="195" spans="1:54" s="314" customFormat="1" ht="11.85" customHeight="1">
      <c r="A195" s="412">
        <v>1701</v>
      </c>
      <c r="B195" s="584"/>
      <c r="C195" s="349" t="s">
        <v>826</v>
      </c>
      <c r="D195" s="351"/>
      <c r="E195" s="351"/>
      <c r="F195" s="1041">
        <v>350</v>
      </c>
      <c r="G195" s="2016">
        <v>35</v>
      </c>
      <c r="H195" s="1969">
        <f>G195*F195</f>
        <v>12250</v>
      </c>
      <c r="I195" s="354"/>
      <c r="J195" s="412">
        <v>1701</v>
      </c>
      <c r="K195" s="584"/>
      <c r="L195" s="349" t="s">
        <v>826</v>
      </c>
      <c r="M195" s="351"/>
      <c r="N195" s="351"/>
      <c r="O195" s="1041">
        <v>350</v>
      </c>
      <c r="P195" s="1953">
        <v>35</v>
      </c>
      <c r="Q195" s="2171">
        <f>P195*O195</f>
        <v>12250</v>
      </c>
      <c r="R195" s="354"/>
      <c r="S195" s="412">
        <v>1701</v>
      </c>
      <c r="T195" s="584"/>
      <c r="U195" s="349" t="s">
        <v>826</v>
      </c>
      <c r="V195" s="351"/>
      <c r="W195" s="351"/>
      <c r="X195" s="1041">
        <v>394</v>
      </c>
      <c r="Y195" s="1953">
        <v>29.41</v>
      </c>
      <c r="Z195" s="2171">
        <f>Y195*X195</f>
        <v>11587.54</v>
      </c>
      <c r="AA195" s="374"/>
      <c r="AB195" s="374"/>
      <c r="AC195" s="374"/>
      <c r="AD195" s="374"/>
      <c r="AE195" s="374"/>
      <c r="AF195" s="374"/>
      <c r="AG195" s="374"/>
      <c r="AH195" s="374"/>
      <c r="AI195" s="374"/>
      <c r="AJ195" s="374"/>
      <c r="AK195" s="374"/>
      <c r="AL195" s="374"/>
      <c r="AM195" s="374"/>
      <c r="AN195" s="374"/>
      <c r="AO195" s="374"/>
      <c r="AP195" s="374"/>
      <c r="AQ195" s="374"/>
      <c r="AR195" s="374"/>
      <c r="AS195" s="374"/>
      <c r="AT195" s="374"/>
      <c r="AU195" s="374"/>
      <c r="AV195" s="374"/>
      <c r="AW195" s="423"/>
      <c r="AX195" s="423"/>
      <c r="AY195" s="423"/>
      <c r="AZ195" s="423"/>
      <c r="BA195" s="423"/>
      <c r="BB195" s="423"/>
    </row>
    <row r="196" spans="1:54" s="314" customFormat="1" ht="11.85" customHeight="1">
      <c r="A196" s="412">
        <v>1702</v>
      </c>
      <c r="B196" s="584"/>
      <c r="C196" s="349"/>
      <c r="D196" s="351"/>
      <c r="E196" s="351"/>
      <c r="F196" s="1041">
        <v>0</v>
      </c>
      <c r="G196" s="2016">
        <v>0</v>
      </c>
      <c r="H196" s="1969"/>
      <c r="I196" s="354"/>
      <c r="J196" s="412">
        <v>1702</v>
      </c>
      <c r="K196" s="584"/>
      <c r="L196" s="349"/>
      <c r="M196" s="351"/>
      <c r="N196" s="351"/>
      <c r="O196" s="1041">
        <v>0</v>
      </c>
      <c r="P196" s="1953">
        <v>0</v>
      </c>
      <c r="Q196" s="2171">
        <f>P196*O196</f>
        <v>0</v>
      </c>
      <c r="R196" s="354"/>
      <c r="S196" s="412">
        <v>1702</v>
      </c>
      <c r="T196" s="584"/>
      <c r="U196" s="349" t="s">
        <v>276</v>
      </c>
      <c r="V196" s="351"/>
      <c r="W196" s="351"/>
      <c r="X196" s="1041">
        <v>1</v>
      </c>
      <c r="Y196" s="1953">
        <v>2122</v>
      </c>
      <c r="Z196" s="2171">
        <f>Y196*X196</f>
        <v>2122</v>
      </c>
      <c r="AA196" s="374"/>
      <c r="AB196" s="374"/>
      <c r="AC196" s="374"/>
      <c r="AD196" s="374"/>
      <c r="AE196" s="374"/>
      <c r="AF196" s="374"/>
      <c r="AG196" s="374"/>
      <c r="AH196" s="374"/>
      <c r="AI196" s="374"/>
      <c r="AJ196" s="374"/>
      <c r="AK196" s="374"/>
      <c r="AL196" s="374"/>
      <c r="AM196" s="374"/>
      <c r="AN196" s="374"/>
      <c r="AO196" s="374"/>
      <c r="AP196" s="374"/>
      <c r="AQ196" s="374"/>
      <c r="AR196" s="374"/>
      <c r="AS196" s="374"/>
      <c r="AT196" s="374"/>
      <c r="AU196" s="374"/>
      <c r="AV196" s="374"/>
      <c r="AW196" s="423"/>
      <c r="AX196" s="423"/>
      <c r="AY196" s="423"/>
      <c r="AZ196" s="423"/>
      <c r="BA196" s="423"/>
      <c r="BB196" s="423"/>
    </row>
    <row r="197" spans="1:54" s="314" customFormat="1" ht="11.85" customHeight="1">
      <c r="A197" s="412">
        <v>1703</v>
      </c>
      <c r="B197" s="584"/>
      <c r="C197" s="349"/>
      <c r="D197" s="1731"/>
      <c r="E197" s="351"/>
      <c r="F197" s="1041">
        <v>0</v>
      </c>
      <c r="G197" s="2016">
        <v>0</v>
      </c>
      <c r="H197" s="1969"/>
      <c r="I197" s="354"/>
      <c r="J197" s="412">
        <v>1703</v>
      </c>
      <c r="K197" s="584"/>
      <c r="L197" s="349"/>
      <c r="M197" s="1731"/>
      <c r="N197" s="351"/>
      <c r="O197" s="1041">
        <v>0</v>
      </c>
      <c r="P197" s="1953">
        <v>0</v>
      </c>
      <c r="Q197" s="2171">
        <f>P197*O197</f>
        <v>0</v>
      </c>
      <c r="R197" s="354"/>
      <c r="S197" s="412">
        <v>1703</v>
      </c>
      <c r="T197" s="584"/>
      <c r="U197" s="349" t="s">
        <v>3416</v>
      </c>
      <c r="V197" s="1731">
        <f>D197</f>
        <v>0</v>
      </c>
      <c r="W197" s="351"/>
      <c r="X197" s="1041">
        <v>10</v>
      </c>
      <c r="Y197" s="1953">
        <v>20</v>
      </c>
      <c r="Z197" s="2171">
        <f>Y197*X197</f>
        <v>200</v>
      </c>
      <c r="AA197" s="374"/>
      <c r="AB197" s="374"/>
      <c r="AC197" s="374"/>
      <c r="AD197" s="374"/>
      <c r="AE197" s="374"/>
      <c r="AF197" s="374"/>
      <c r="AG197" s="374"/>
      <c r="AH197" s="374"/>
      <c r="AI197" s="374"/>
      <c r="AJ197" s="374"/>
      <c r="AK197" s="374"/>
      <c r="AL197" s="374"/>
      <c r="AM197" s="374"/>
      <c r="AN197" s="374"/>
      <c r="AO197" s="374"/>
      <c r="AP197" s="374"/>
      <c r="AQ197" s="374"/>
      <c r="AR197" s="374"/>
      <c r="AS197" s="374"/>
      <c r="AT197" s="374"/>
      <c r="AU197" s="374"/>
      <c r="AV197" s="374"/>
      <c r="AW197" s="423"/>
      <c r="AX197" s="423"/>
      <c r="AY197" s="423"/>
      <c r="AZ197" s="423"/>
      <c r="BA197" s="423"/>
      <c r="BB197" s="423"/>
    </row>
    <row r="198" spans="1:54" ht="11.85" customHeight="1" thickBot="1">
      <c r="A198" s="413"/>
      <c r="B198" s="587"/>
      <c r="C198" s="391"/>
      <c r="D198" s="391"/>
      <c r="E198" s="391"/>
      <c r="F198" s="1058"/>
      <c r="G198" s="1059"/>
      <c r="H198" s="2015"/>
      <c r="J198" s="413"/>
      <c r="K198" s="587"/>
      <c r="L198" s="391"/>
      <c r="M198" s="391"/>
      <c r="N198" s="391"/>
      <c r="O198" s="1058"/>
      <c r="P198" s="2238"/>
      <c r="Q198" s="2242"/>
      <c r="S198" s="413"/>
      <c r="T198" s="587"/>
      <c r="U198" s="391"/>
      <c r="V198" s="391"/>
      <c r="W198" s="391"/>
      <c r="X198" s="1058"/>
      <c r="Y198" s="2238"/>
      <c r="Z198" s="2242"/>
    </row>
    <row r="199" spans="1:54" s="750" customFormat="1" ht="16.5" customHeight="1" thickBot="1">
      <c r="A199" s="747">
        <v>1800</v>
      </c>
      <c r="B199" s="748" t="s">
        <v>3432</v>
      </c>
      <c r="C199" s="749"/>
      <c r="D199" s="749"/>
      <c r="E199" s="749"/>
      <c r="F199" s="857">
        <f>SUM(F201:F202)</f>
        <v>0</v>
      </c>
      <c r="G199" s="834"/>
      <c r="H199" s="2008">
        <f>SUM(H201:H202)</f>
        <v>0</v>
      </c>
      <c r="I199" s="330"/>
      <c r="J199" s="747">
        <v>1800</v>
      </c>
      <c r="K199" s="748" t="s">
        <v>3432</v>
      </c>
      <c r="L199" s="749"/>
      <c r="M199" s="749"/>
      <c r="N199" s="749"/>
      <c r="O199" s="857">
        <f>SUM(O201:O202)</f>
        <v>1</v>
      </c>
      <c r="P199" s="2227"/>
      <c r="Q199" s="1951">
        <f>SUM(Q201:Q202)</f>
        <v>0</v>
      </c>
      <c r="R199" s="768"/>
      <c r="S199" s="747">
        <v>1800</v>
      </c>
      <c r="T199" s="748" t="s">
        <v>3432</v>
      </c>
      <c r="U199" s="749"/>
      <c r="V199" s="749"/>
      <c r="W199" s="749"/>
      <c r="X199" s="857">
        <f>SUM(X201:X202)</f>
        <v>1</v>
      </c>
      <c r="Y199" s="2227"/>
      <c r="Z199" s="1951">
        <f>SUM(Z201:Z202)</f>
        <v>0</v>
      </c>
      <c r="AA199" s="313"/>
      <c r="AB199" s="313"/>
      <c r="AC199" s="313"/>
      <c r="AD199" s="313"/>
      <c r="AE199" s="313"/>
      <c r="AF199" s="313"/>
      <c r="AG199" s="313"/>
      <c r="AH199" s="313"/>
      <c r="AI199" s="313"/>
      <c r="AJ199" s="313"/>
      <c r="AK199" s="313"/>
      <c r="AL199" s="313"/>
      <c r="AM199" s="313"/>
      <c r="AN199" s="313"/>
      <c r="AO199" s="313"/>
      <c r="AP199" s="313"/>
      <c r="AQ199" s="313"/>
      <c r="AR199" s="313"/>
      <c r="AS199" s="313"/>
      <c r="AT199" s="313"/>
      <c r="AU199" s="313"/>
      <c r="AV199" s="313"/>
      <c r="AW199" s="1125"/>
      <c r="AX199" s="1125"/>
      <c r="AY199" s="1125"/>
      <c r="AZ199" s="1125"/>
      <c r="BA199" s="1125"/>
      <c r="BB199" s="1125"/>
    </row>
    <row r="200" spans="1:54" s="419" customFormat="1" ht="4.5" customHeight="1">
      <c r="A200" s="427"/>
      <c r="B200" s="591"/>
      <c r="C200" s="411"/>
      <c r="D200" s="411"/>
      <c r="E200" s="411"/>
      <c r="F200" s="1062"/>
      <c r="G200" s="1063"/>
      <c r="H200" s="1965"/>
      <c r="I200" s="410"/>
      <c r="J200" s="427"/>
      <c r="K200" s="591"/>
      <c r="L200" s="411"/>
      <c r="M200" s="411"/>
      <c r="N200" s="411"/>
      <c r="O200" s="1062"/>
      <c r="P200" s="2243"/>
      <c r="Q200" s="2173"/>
      <c r="R200" s="262"/>
      <c r="S200" s="427"/>
      <c r="T200" s="591"/>
      <c r="U200" s="411"/>
      <c r="V200" s="411"/>
      <c r="W200" s="411"/>
      <c r="X200" s="1062"/>
      <c r="Y200" s="2243"/>
      <c r="Z200" s="2173"/>
      <c r="AA200" s="262"/>
      <c r="AB200" s="262"/>
      <c r="AC200" s="262"/>
      <c r="AD200" s="262"/>
      <c r="AE200" s="262"/>
      <c r="AF200" s="262"/>
      <c r="AG200" s="262"/>
      <c r="AH200" s="262"/>
      <c r="AI200" s="262"/>
      <c r="AJ200" s="262"/>
      <c r="AK200" s="262"/>
      <c r="AL200" s="262"/>
      <c r="AM200" s="262"/>
      <c r="AN200" s="262"/>
      <c r="AO200" s="262"/>
      <c r="AP200" s="262"/>
      <c r="AQ200" s="262"/>
      <c r="AR200" s="262"/>
      <c r="AS200" s="262"/>
      <c r="AT200" s="262"/>
      <c r="AU200" s="262"/>
      <c r="AV200" s="262"/>
    </row>
    <row r="201" spans="1:54" s="423" customFormat="1" ht="11.85" customHeight="1">
      <c r="A201" s="412">
        <v>1800</v>
      </c>
      <c r="B201" s="589"/>
      <c r="C201" s="421" t="s">
        <v>3342</v>
      </c>
      <c r="D201" s="422"/>
      <c r="E201" s="422"/>
      <c r="F201" s="1041">
        <v>0</v>
      </c>
      <c r="G201" s="1957"/>
      <c r="H201" s="1969"/>
      <c r="I201" s="262"/>
      <c r="J201" s="412">
        <v>1800</v>
      </c>
      <c r="K201" s="589"/>
      <c r="L201" s="421" t="s">
        <v>3342</v>
      </c>
      <c r="M201" s="422"/>
      <c r="N201" s="422"/>
      <c r="O201" s="1041">
        <v>1</v>
      </c>
      <c r="P201" s="1953"/>
      <c r="Q201" s="2171">
        <f>P201*O201</f>
        <v>0</v>
      </c>
      <c r="R201" s="374"/>
      <c r="S201" s="412">
        <v>1800</v>
      </c>
      <c r="T201" s="589"/>
      <c r="U201" s="421" t="s">
        <v>3342</v>
      </c>
      <c r="V201" s="422"/>
      <c r="W201" s="422"/>
      <c r="X201" s="1041">
        <v>1</v>
      </c>
      <c r="Y201" s="1953"/>
      <c r="Z201" s="2171">
        <f>Y201*X201</f>
        <v>0</v>
      </c>
      <c r="AA201" s="374"/>
      <c r="AB201" s="374"/>
      <c r="AC201" s="374"/>
      <c r="AD201" s="374"/>
      <c r="AE201" s="374"/>
      <c r="AF201" s="374"/>
      <c r="AG201" s="374"/>
      <c r="AH201" s="374"/>
      <c r="AI201" s="374"/>
      <c r="AJ201" s="374"/>
      <c r="AK201" s="374"/>
      <c r="AL201" s="374"/>
      <c r="AM201" s="374"/>
      <c r="AN201" s="374"/>
      <c r="AO201" s="374"/>
      <c r="AP201" s="374"/>
      <c r="AQ201" s="374"/>
      <c r="AR201" s="374"/>
      <c r="AS201" s="374"/>
      <c r="AT201" s="374"/>
      <c r="AU201" s="374"/>
      <c r="AV201" s="374"/>
    </row>
    <row r="202" spans="1:54" ht="11.85" customHeight="1" thickBot="1">
      <c r="A202" s="300"/>
      <c r="F202" s="1055"/>
      <c r="G202" s="1056"/>
      <c r="H202" s="2007"/>
      <c r="I202" s="262"/>
      <c r="J202" s="300"/>
      <c r="O202" s="1055"/>
      <c r="P202" s="2234"/>
      <c r="Q202" s="2202"/>
      <c r="S202" s="300"/>
      <c r="X202" s="1055"/>
      <c r="Y202" s="2234"/>
      <c r="Z202" s="2202"/>
    </row>
    <row r="203" spans="1:54" s="750" customFormat="1" ht="19.5" customHeight="1" thickBot="1">
      <c r="A203" s="747">
        <v>1900</v>
      </c>
      <c r="B203" s="748" t="s">
        <v>425</v>
      </c>
      <c r="C203" s="749"/>
      <c r="D203" s="749"/>
      <c r="E203" s="749"/>
      <c r="F203" s="857">
        <f>SUM(F204:F211)</f>
        <v>1</v>
      </c>
      <c r="G203" s="834"/>
      <c r="H203" s="2008">
        <f>SUM(H205:H206)</f>
        <v>20000</v>
      </c>
      <c r="I203" s="330"/>
      <c r="J203" s="747">
        <v>1900</v>
      </c>
      <c r="K203" s="748" t="s">
        <v>425</v>
      </c>
      <c r="L203" s="749"/>
      <c r="M203" s="749"/>
      <c r="N203" s="749"/>
      <c r="O203" s="857">
        <f>SUM(O204:O211)</f>
        <v>1</v>
      </c>
      <c r="P203" s="2227"/>
      <c r="Q203" s="1951">
        <f>SUM(Q205:Q206)</f>
        <v>20000</v>
      </c>
      <c r="R203" s="768"/>
      <c r="S203" s="747">
        <v>1900</v>
      </c>
      <c r="T203" s="748" t="s">
        <v>425</v>
      </c>
      <c r="U203" s="749"/>
      <c r="V203" s="749"/>
      <c r="W203" s="749"/>
      <c r="X203" s="857">
        <f>SUM(X204:X211)</f>
        <v>0</v>
      </c>
      <c r="Y203" s="2227"/>
      <c r="Z203" s="1951">
        <f>SUM(Z205:Z206)</f>
        <v>0</v>
      </c>
      <c r="AA203" s="313"/>
      <c r="AB203" s="313"/>
      <c r="AC203" s="313"/>
      <c r="AD203" s="313"/>
      <c r="AE203" s="313"/>
      <c r="AF203" s="313"/>
      <c r="AG203" s="313"/>
      <c r="AH203" s="313"/>
      <c r="AI203" s="313"/>
      <c r="AJ203" s="313"/>
      <c r="AK203" s="313"/>
      <c r="AL203" s="313"/>
      <c r="AM203" s="313"/>
      <c r="AN203" s="313"/>
      <c r="AO203" s="313"/>
      <c r="AP203" s="313"/>
      <c r="AQ203" s="313"/>
      <c r="AR203" s="313"/>
      <c r="AS203" s="313"/>
      <c r="AT203" s="313"/>
      <c r="AU203" s="313"/>
      <c r="AV203" s="313"/>
      <c r="AW203" s="1125"/>
      <c r="AX203" s="1125"/>
      <c r="AY203" s="1125"/>
      <c r="AZ203" s="1125"/>
      <c r="BA203" s="1125"/>
      <c r="BB203" s="1125"/>
    </row>
    <row r="204" spans="1:54" s="419" customFormat="1" ht="5.25" customHeight="1">
      <c r="A204" s="427"/>
      <c r="B204" s="591"/>
      <c r="C204" s="411"/>
      <c r="D204" s="411"/>
      <c r="E204" s="411"/>
      <c r="F204" s="1062"/>
      <c r="G204" s="1063"/>
      <c r="H204" s="1965"/>
      <c r="I204" s="410"/>
      <c r="J204" s="427"/>
      <c r="K204" s="591"/>
      <c r="L204" s="411"/>
      <c r="M204" s="411"/>
      <c r="N204" s="411"/>
      <c r="O204" s="1062"/>
      <c r="P204" s="2243"/>
      <c r="Q204" s="2173"/>
      <c r="R204" s="262"/>
      <c r="S204" s="427"/>
      <c r="T204" s="591"/>
      <c r="U204" s="411"/>
      <c r="V204" s="411"/>
      <c r="W204" s="411"/>
      <c r="X204" s="1062"/>
      <c r="Y204" s="2243"/>
      <c r="Z204" s="2173"/>
      <c r="AA204" s="262"/>
      <c r="AB204" s="262"/>
      <c r="AC204" s="262"/>
      <c r="AD204" s="262"/>
      <c r="AE204" s="262"/>
      <c r="AF204" s="262"/>
      <c r="AG204" s="262"/>
      <c r="AH204" s="262"/>
      <c r="AI204" s="262"/>
      <c r="AJ204" s="262"/>
      <c r="AK204" s="262"/>
      <c r="AL204" s="262"/>
      <c r="AM204" s="262"/>
      <c r="AN204" s="262"/>
      <c r="AO204" s="262"/>
      <c r="AP204" s="262"/>
      <c r="AQ204" s="262"/>
      <c r="AR204" s="262"/>
      <c r="AS204" s="262"/>
      <c r="AT204" s="262"/>
      <c r="AU204" s="262"/>
      <c r="AV204" s="262"/>
    </row>
    <row r="205" spans="1:54" s="423" customFormat="1" ht="11.25" customHeight="1">
      <c r="A205" s="424">
        <v>1910</v>
      </c>
      <c r="B205" s="590"/>
      <c r="C205" s="426" t="s">
        <v>3343</v>
      </c>
      <c r="D205" s="422"/>
      <c r="E205" s="422"/>
      <c r="F205" s="1041">
        <v>1</v>
      </c>
      <c r="G205" s="1957">
        <v>20000</v>
      </c>
      <c r="H205" s="1969">
        <f>+G205*F205</f>
        <v>20000</v>
      </c>
      <c r="I205" s="354"/>
      <c r="J205" s="424">
        <v>1910</v>
      </c>
      <c r="K205" s="590"/>
      <c r="L205" s="426" t="s">
        <v>880</v>
      </c>
      <c r="M205" s="422"/>
      <c r="N205" s="422"/>
      <c r="O205" s="1041">
        <v>1</v>
      </c>
      <c r="P205" s="1953">
        <v>20000</v>
      </c>
      <c r="Q205" s="2171">
        <f>+P205*O205</f>
        <v>20000</v>
      </c>
      <c r="R205" s="374"/>
      <c r="S205" s="424">
        <v>1910</v>
      </c>
      <c r="T205" s="590"/>
      <c r="U205" s="426" t="s">
        <v>3343</v>
      </c>
      <c r="V205" s="422"/>
      <c r="W205" s="422"/>
      <c r="X205" s="1041">
        <v>0</v>
      </c>
      <c r="Y205" s="1953">
        <v>0</v>
      </c>
      <c r="Z205" s="2171">
        <f>+Y205*X205</f>
        <v>0</v>
      </c>
      <c r="AA205" s="374"/>
      <c r="AB205" s="374"/>
      <c r="AC205" s="374"/>
      <c r="AD205" s="374"/>
      <c r="AE205" s="374"/>
      <c r="AF205" s="374"/>
      <c r="AG205" s="374"/>
      <c r="AH205" s="374"/>
      <c r="AI205" s="374"/>
      <c r="AJ205" s="374"/>
      <c r="AK205" s="374"/>
      <c r="AL205" s="374"/>
      <c r="AM205" s="374"/>
      <c r="AN205" s="374"/>
      <c r="AO205" s="374"/>
      <c r="AP205" s="374"/>
      <c r="AQ205" s="374"/>
      <c r="AR205" s="374"/>
      <c r="AS205" s="374"/>
      <c r="AT205" s="374"/>
      <c r="AU205" s="374"/>
      <c r="AV205" s="374"/>
    </row>
    <row r="206" spans="1:54" s="423" customFormat="1" ht="11.85" customHeight="1">
      <c r="A206" s="424">
        <v>1920</v>
      </c>
      <c r="B206" s="590"/>
      <c r="C206" s="426" t="s">
        <v>3344</v>
      </c>
      <c r="D206" s="422"/>
      <c r="E206" s="422"/>
      <c r="F206" s="1041">
        <v>0</v>
      </c>
      <c r="G206" s="1957"/>
      <c r="H206" s="1969"/>
      <c r="I206" s="354"/>
      <c r="J206" s="424">
        <v>1920</v>
      </c>
      <c r="K206" s="590"/>
      <c r="L206" s="426" t="s">
        <v>3344</v>
      </c>
      <c r="M206" s="422"/>
      <c r="N206" s="422"/>
      <c r="O206" s="1041">
        <v>0</v>
      </c>
      <c r="P206" s="1953">
        <v>0</v>
      </c>
      <c r="Q206" s="2171">
        <f>P206*O206</f>
        <v>0</v>
      </c>
      <c r="R206" s="374"/>
      <c r="S206" s="424">
        <v>1920</v>
      </c>
      <c r="T206" s="590"/>
      <c r="U206" s="426" t="s">
        <v>3344</v>
      </c>
      <c r="V206" s="422"/>
      <c r="W206" s="422"/>
      <c r="X206" s="1041">
        <v>0</v>
      </c>
      <c r="Y206" s="1953">
        <v>0</v>
      </c>
      <c r="Z206" s="2171">
        <f>Y206*X206</f>
        <v>0</v>
      </c>
      <c r="AA206" s="374"/>
      <c r="AB206" s="374"/>
      <c r="AC206" s="374"/>
      <c r="AD206" s="374"/>
      <c r="AE206" s="374"/>
      <c r="AF206" s="374"/>
      <c r="AG206" s="374"/>
      <c r="AH206" s="374"/>
      <c r="AI206" s="374"/>
      <c r="AJ206" s="374"/>
      <c r="AK206" s="374"/>
      <c r="AL206" s="374"/>
      <c r="AM206" s="374"/>
      <c r="AN206" s="374"/>
      <c r="AO206" s="374"/>
      <c r="AP206" s="374"/>
      <c r="AQ206" s="374"/>
      <c r="AR206" s="374"/>
      <c r="AS206" s="374"/>
      <c r="AT206" s="374"/>
      <c r="AU206" s="374"/>
      <c r="AV206" s="374"/>
    </row>
    <row r="207" spans="1:54" s="423" customFormat="1" ht="11.85" customHeight="1">
      <c r="A207" s="424">
        <v>1930</v>
      </c>
      <c r="B207" s="590"/>
      <c r="C207" s="426" t="s">
        <v>426</v>
      </c>
      <c r="D207" s="422"/>
      <c r="E207" s="422"/>
      <c r="F207" s="1041">
        <v>0</v>
      </c>
      <c r="G207" s="1957"/>
      <c r="H207" s="1969"/>
      <c r="I207" s="354"/>
      <c r="J207" s="424">
        <v>1930</v>
      </c>
      <c r="K207" s="590"/>
      <c r="L207" s="426" t="s">
        <v>426</v>
      </c>
      <c r="M207" s="422"/>
      <c r="N207" s="422"/>
      <c r="O207" s="1041">
        <v>0</v>
      </c>
      <c r="P207" s="1953">
        <v>0</v>
      </c>
      <c r="Q207" s="2171">
        <f>P207*O207</f>
        <v>0</v>
      </c>
      <c r="R207" s="374"/>
      <c r="S207" s="424">
        <v>1930</v>
      </c>
      <c r="T207" s="590"/>
      <c r="U207" s="426" t="s">
        <v>426</v>
      </c>
      <c r="V207" s="422"/>
      <c r="W207" s="422"/>
      <c r="X207" s="1041">
        <v>0</v>
      </c>
      <c r="Y207" s="1953">
        <v>0</v>
      </c>
      <c r="Z207" s="2171">
        <f>Y207*X207</f>
        <v>0</v>
      </c>
      <c r="AA207" s="374"/>
      <c r="AB207" s="374"/>
      <c r="AC207" s="374"/>
      <c r="AD207" s="374"/>
      <c r="AE207" s="374"/>
      <c r="AF207" s="374"/>
      <c r="AG207" s="374"/>
      <c r="AH207" s="374"/>
      <c r="AI207" s="374"/>
      <c r="AJ207" s="374"/>
      <c r="AK207" s="374"/>
      <c r="AL207" s="374"/>
      <c r="AM207" s="374"/>
      <c r="AN207" s="374"/>
      <c r="AO207" s="374"/>
      <c r="AP207" s="374"/>
      <c r="AQ207" s="374"/>
      <c r="AR207" s="374"/>
      <c r="AS207" s="374"/>
      <c r="AT207" s="374"/>
      <c r="AU207" s="374"/>
      <c r="AV207" s="374"/>
    </row>
    <row r="208" spans="1:54" s="423" customFormat="1" ht="11.85" customHeight="1">
      <c r="A208" s="424">
        <v>1940</v>
      </c>
      <c r="B208" s="590"/>
      <c r="C208" s="349" t="s">
        <v>3345</v>
      </c>
      <c r="D208" s="1945"/>
      <c r="E208" s="422"/>
      <c r="F208" s="1041">
        <v>0</v>
      </c>
      <c r="G208" s="1957"/>
      <c r="H208" s="1969"/>
      <c r="I208" s="354"/>
      <c r="J208" s="424">
        <v>1940</v>
      </c>
      <c r="K208" s="590"/>
      <c r="L208" s="349" t="s">
        <v>3345</v>
      </c>
      <c r="M208" s="1137"/>
      <c r="N208" s="422"/>
      <c r="O208" s="1041">
        <v>0</v>
      </c>
      <c r="P208" s="1953">
        <v>0</v>
      </c>
      <c r="Q208" s="2171">
        <f>P208*O208</f>
        <v>0</v>
      </c>
      <c r="R208" s="374"/>
      <c r="S208" s="424">
        <v>1940</v>
      </c>
      <c r="T208" s="590"/>
      <c r="U208" s="349" t="s">
        <v>3345</v>
      </c>
      <c r="V208" s="422"/>
      <c r="W208" s="422"/>
      <c r="X208" s="1041">
        <v>0</v>
      </c>
      <c r="Y208" s="1953">
        <v>0</v>
      </c>
      <c r="Z208" s="2171">
        <f>Y208*X208</f>
        <v>0</v>
      </c>
      <c r="AA208" s="374"/>
      <c r="AB208" s="374"/>
      <c r="AC208" s="374"/>
      <c r="AD208" s="374"/>
      <c r="AE208" s="374"/>
      <c r="AF208" s="374"/>
      <c r="AG208" s="374"/>
      <c r="AH208" s="374"/>
      <c r="AI208" s="374"/>
      <c r="AJ208" s="374"/>
      <c r="AK208" s="374"/>
      <c r="AL208" s="374"/>
      <c r="AM208" s="374"/>
      <c r="AN208" s="374"/>
      <c r="AO208" s="374"/>
      <c r="AP208" s="374"/>
      <c r="AQ208" s="374"/>
      <c r="AR208" s="374"/>
      <c r="AS208" s="374"/>
      <c r="AT208" s="374"/>
      <c r="AU208" s="374"/>
      <c r="AV208" s="374"/>
    </row>
    <row r="209" spans="1:54" s="423" customFormat="1" ht="11.85" customHeight="1">
      <c r="A209" s="473"/>
      <c r="B209" s="596"/>
      <c r="C209" s="1002"/>
      <c r="D209" s="374"/>
      <c r="E209" s="374"/>
      <c r="F209" s="1058"/>
      <c r="G209" s="1059"/>
      <c r="H209" s="856"/>
      <c r="I209" s="354"/>
      <c r="J209" s="473"/>
      <c r="K209" s="596"/>
      <c r="L209" s="1002"/>
      <c r="M209" s="374"/>
      <c r="N209" s="374"/>
      <c r="O209" s="1058"/>
      <c r="P209" s="2238"/>
      <c r="Q209" s="2202"/>
      <c r="R209" s="374"/>
      <c r="S209" s="473"/>
      <c r="T209" s="596"/>
      <c r="U209" s="1002"/>
      <c r="V209" s="374"/>
      <c r="W209" s="374"/>
      <c r="X209" s="1058"/>
      <c r="Y209" s="2238"/>
      <c r="Z209" s="2202"/>
      <c r="AA209" s="374"/>
      <c r="AB209" s="374"/>
      <c r="AC209" s="374"/>
      <c r="AD209" s="374"/>
      <c r="AE209" s="374"/>
      <c r="AF209" s="374"/>
      <c r="AG209" s="374"/>
      <c r="AH209" s="374"/>
      <c r="AI209" s="374"/>
      <c r="AJ209" s="374"/>
      <c r="AK209" s="374"/>
      <c r="AL209" s="374"/>
      <c r="AM209" s="374"/>
      <c r="AN209" s="374"/>
      <c r="AO209" s="374"/>
      <c r="AP209" s="374"/>
      <c r="AQ209" s="374"/>
      <c r="AR209" s="374"/>
      <c r="AS209" s="374"/>
      <c r="AT209" s="374"/>
      <c r="AU209" s="374"/>
      <c r="AV209" s="374"/>
    </row>
    <row r="210" spans="1:54" s="714" customFormat="1" ht="11.85" customHeight="1" thickBot="1">
      <c r="A210" s="710"/>
      <c r="B210" s="711"/>
      <c r="C210" s="712"/>
      <c r="D210" s="712"/>
      <c r="E210" s="712"/>
      <c r="F210" s="859"/>
      <c r="G210" s="847"/>
      <c r="H210" s="862"/>
      <c r="I210" s="713"/>
      <c r="J210" s="762"/>
      <c r="K210" s="711"/>
      <c r="L210" s="712"/>
      <c r="M210" s="712"/>
      <c r="N210" s="712"/>
      <c r="O210" s="859"/>
      <c r="P210" s="2244"/>
      <c r="Q210" s="2245"/>
      <c r="R210" s="719"/>
      <c r="S210" s="762"/>
      <c r="T210" s="711"/>
      <c r="U210" s="712"/>
      <c r="V210" s="712"/>
      <c r="W210" s="712"/>
      <c r="X210" s="859"/>
      <c r="Y210" s="2244"/>
      <c r="Z210" s="2245"/>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419"/>
      <c r="AX210" s="419"/>
      <c r="AY210" s="419"/>
      <c r="AZ210" s="419"/>
      <c r="BA210" s="419"/>
      <c r="BB210" s="419"/>
    </row>
    <row r="211" spans="1:54" ht="11.85" customHeight="1">
      <c r="A211" s="1776"/>
      <c r="B211" s="2510" t="s">
        <v>37</v>
      </c>
      <c r="C211" s="2511"/>
      <c r="D211" s="2511"/>
      <c r="E211" s="2512"/>
      <c r="F211" s="858"/>
      <c r="G211" s="842"/>
      <c r="H211" s="860"/>
      <c r="I211" s="377"/>
      <c r="J211" s="742"/>
      <c r="O211" s="858"/>
      <c r="P211" s="2246"/>
      <c r="Q211" s="2237"/>
      <c r="S211" s="742"/>
      <c r="X211" s="858"/>
      <c r="Y211" s="2246"/>
      <c r="Z211" s="2237"/>
    </row>
    <row r="212" spans="1:54" ht="15" customHeight="1" thickBot="1">
      <c r="A212" s="1777"/>
      <c r="B212" s="2513"/>
      <c r="C212" s="2514"/>
      <c r="D212" s="2514"/>
      <c r="E212" s="2515"/>
      <c r="F212" s="858"/>
      <c r="G212" s="842"/>
      <c r="H212" s="860"/>
      <c r="I212" s="736"/>
      <c r="J212" s="742"/>
      <c r="O212" s="858"/>
      <c r="P212" s="2246"/>
      <c r="Q212" s="2237"/>
      <c r="R212" s="262"/>
      <c r="S212" s="742"/>
      <c r="X212" s="858"/>
      <c r="Y212" s="2246"/>
      <c r="Z212" s="2237"/>
    </row>
    <row r="213" spans="1:54" s="1101" customFormat="1" ht="15" customHeight="1" thickBot="1">
      <c r="A213" s="1099"/>
      <c r="B213" s="1100" t="s">
        <v>1207</v>
      </c>
      <c r="F213" s="1102"/>
      <c r="G213" s="1103"/>
      <c r="H213" s="2017">
        <v>197273</v>
      </c>
      <c r="I213" s="736"/>
      <c r="J213" s="1120"/>
      <c r="K213" s="1100" t="s">
        <v>1207</v>
      </c>
      <c r="O213" s="1102"/>
      <c r="P213" s="2247"/>
      <c r="Q213" s="2248">
        <f>+Q215+Q422</f>
        <v>226495.75</v>
      </c>
      <c r="R213" s="262"/>
      <c r="S213" s="1120"/>
      <c r="T213" s="1100" t="s">
        <v>1207</v>
      </c>
      <c r="X213" s="1102"/>
      <c r="Y213" s="2247"/>
      <c r="Z213" s="2248">
        <f>+Z215+Z424+Z425</f>
        <v>248556.28560000006</v>
      </c>
      <c r="AA213" s="262"/>
      <c r="AB213" s="262"/>
      <c r="AC213" s="262"/>
      <c r="AD213" s="262"/>
      <c r="AE213" s="262"/>
      <c r="AF213" s="262"/>
      <c r="AG213" s="262"/>
      <c r="AH213" s="262"/>
      <c r="AI213" s="262"/>
      <c r="AJ213" s="262"/>
      <c r="AK213" s="262"/>
      <c r="AL213" s="262"/>
      <c r="AM213" s="262"/>
      <c r="AN213" s="262"/>
      <c r="AO213" s="262"/>
      <c r="AP213" s="262"/>
      <c r="AQ213" s="262"/>
      <c r="AR213" s="262"/>
      <c r="AS213" s="262"/>
      <c r="AT213" s="262"/>
      <c r="AU213" s="262"/>
      <c r="AV213" s="262"/>
      <c r="AW213" s="1126"/>
      <c r="AX213" s="1126"/>
      <c r="AY213" s="1126"/>
      <c r="AZ213" s="1126"/>
      <c r="BA213" s="1126"/>
      <c r="BB213" s="1126"/>
    </row>
    <row r="214" spans="1:54" ht="16.5" customHeight="1" thickBot="1">
      <c r="A214" s="300"/>
      <c r="D214" s="709" t="s">
        <v>1208</v>
      </c>
      <c r="F214" s="841"/>
      <c r="G214" s="842"/>
      <c r="H214" s="2018">
        <v>20000</v>
      </c>
      <c r="I214" s="736"/>
      <c r="J214" s="742"/>
      <c r="M214" s="709" t="s">
        <v>1208</v>
      </c>
      <c r="O214" s="841"/>
      <c r="P214" s="2246"/>
      <c r="Q214" s="2249">
        <f>+Q424+Q425</f>
        <v>17857</v>
      </c>
      <c r="R214" s="262"/>
      <c r="S214" s="742"/>
      <c r="V214" s="709" t="s">
        <v>1208</v>
      </c>
      <c r="X214" s="841"/>
      <c r="Y214" s="2246"/>
      <c r="Z214" s="2249">
        <f>+Z424+Z425</f>
        <v>0</v>
      </c>
    </row>
    <row r="215" spans="1:54" s="1122" customFormat="1" ht="20.25" customHeight="1" thickBot="1">
      <c r="A215" s="1109" t="s">
        <v>2319</v>
      </c>
      <c r="B215" s="1100" t="s">
        <v>1206</v>
      </c>
      <c r="C215" s="1110"/>
      <c r="D215" s="1110"/>
      <c r="E215" s="1110"/>
      <c r="F215" s="1111"/>
      <c r="G215" s="1112"/>
      <c r="H215" s="2019">
        <f>SUM(H213-H214)</f>
        <v>177273</v>
      </c>
      <c r="I215" s="307"/>
      <c r="J215" s="1121" t="s">
        <v>2319</v>
      </c>
      <c r="K215" s="1100" t="s">
        <v>1206</v>
      </c>
      <c r="L215" s="1110"/>
      <c r="M215" s="1110"/>
      <c r="N215" s="1110"/>
      <c r="O215" s="1111"/>
      <c r="P215" s="2250"/>
      <c r="Q215" s="2251">
        <f>SUM(Q217,Q222,Q227,Q429,Q238,Q263,Q283,Q289,Q323,Q383,Q295,Q392,Q410)</f>
        <v>207588.75</v>
      </c>
      <c r="R215" s="374"/>
      <c r="S215" s="1121" t="s">
        <v>2319</v>
      </c>
      <c r="T215" s="1100" t="s">
        <v>1206</v>
      </c>
      <c r="U215" s="1110"/>
      <c r="V215" s="1110"/>
      <c r="W215" s="1110"/>
      <c r="X215" s="1111"/>
      <c r="Y215" s="2250"/>
      <c r="Z215" s="2251">
        <f>SUM(Z217,Z222,Z227,Z422,Z238,Z263,Z283,Z289,Z323,Z383,Z295,Z392,Z410)</f>
        <v>248556.28560000006</v>
      </c>
      <c r="AA215" s="374"/>
      <c r="AB215" s="374"/>
      <c r="AC215" s="374"/>
      <c r="AD215" s="374"/>
      <c r="AE215" s="374"/>
      <c r="AF215" s="374"/>
      <c r="AG215" s="374"/>
      <c r="AH215" s="374"/>
      <c r="AI215" s="374"/>
      <c r="AJ215" s="374"/>
      <c r="AK215" s="374"/>
      <c r="AL215" s="374"/>
      <c r="AM215" s="374"/>
      <c r="AN215" s="374"/>
      <c r="AO215" s="374"/>
      <c r="AP215" s="374"/>
      <c r="AQ215" s="374"/>
      <c r="AR215" s="374"/>
      <c r="AS215" s="374"/>
      <c r="AT215" s="374"/>
      <c r="AU215" s="374"/>
      <c r="AV215" s="374"/>
      <c r="AW215" s="1098"/>
      <c r="AX215" s="1098"/>
      <c r="AY215" s="1098"/>
      <c r="AZ215" s="1098"/>
      <c r="BA215" s="1098"/>
      <c r="BB215" s="1098"/>
    </row>
    <row r="216" spans="1:54" ht="11.85" customHeight="1">
      <c r="A216" s="300"/>
      <c r="F216" s="831"/>
      <c r="G216" s="832"/>
      <c r="H216" s="856"/>
      <c r="I216" s="262"/>
      <c r="J216" s="742"/>
      <c r="O216" s="831"/>
      <c r="P216" s="2226"/>
      <c r="Q216" s="2202"/>
      <c r="R216" s="262"/>
      <c r="S216" s="742"/>
      <c r="X216" s="831"/>
      <c r="Y216" s="2226"/>
      <c r="Z216" s="2202"/>
    </row>
    <row r="217" spans="1:54" s="368" customFormat="1" ht="15" customHeight="1">
      <c r="A217" s="1104">
        <v>2000</v>
      </c>
      <c r="B217" s="1105" t="s">
        <v>3346</v>
      </c>
      <c r="C217" s="1106"/>
      <c r="D217" s="1106"/>
      <c r="E217" s="1106"/>
      <c r="F217" s="1107" t="s">
        <v>2319</v>
      </c>
      <c r="G217" s="1108"/>
      <c r="H217" s="1954">
        <f>SUM(H219:H220)</f>
        <v>0</v>
      </c>
      <c r="I217" s="330"/>
      <c r="J217" s="1104">
        <v>2000</v>
      </c>
      <c r="K217" s="1105" t="s">
        <v>3346</v>
      </c>
      <c r="L217" s="1106"/>
      <c r="M217" s="1106"/>
      <c r="N217" s="1106"/>
      <c r="O217" s="1107" t="s">
        <v>2319</v>
      </c>
      <c r="P217" s="2252"/>
      <c r="Q217" s="2169">
        <f>SUM(Q219:Q220)</f>
        <v>0</v>
      </c>
      <c r="R217" s="313"/>
      <c r="S217" s="1104">
        <v>2000</v>
      </c>
      <c r="T217" s="1105" t="s">
        <v>3346</v>
      </c>
      <c r="U217" s="1106"/>
      <c r="V217" s="1106"/>
      <c r="W217" s="1106"/>
      <c r="X217" s="1107" t="s">
        <v>2319</v>
      </c>
      <c r="Y217" s="2252"/>
      <c r="Z217" s="2169">
        <f>SUM(Z219:Z220)</f>
        <v>0</v>
      </c>
      <c r="AA217" s="313"/>
      <c r="AB217" s="313"/>
      <c r="AC217" s="313"/>
      <c r="AD217" s="313"/>
      <c r="AE217" s="313"/>
      <c r="AF217" s="313"/>
      <c r="AG217" s="313"/>
      <c r="AH217" s="313"/>
      <c r="AI217" s="313"/>
      <c r="AJ217" s="313"/>
      <c r="AK217" s="313"/>
      <c r="AL217" s="313"/>
      <c r="AM217" s="313"/>
      <c r="AN217" s="313"/>
      <c r="AO217" s="313"/>
      <c r="AP217" s="313"/>
      <c r="AQ217" s="313"/>
      <c r="AR217" s="313"/>
      <c r="AS217" s="313"/>
      <c r="AT217" s="313"/>
      <c r="AU217" s="313"/>
      <c r="AV217" s="313"/>
      <c r="AW217" s="451"/>
      <c r="AX217" s="451"/>
      <c r="AY217" s="451"/>
      <c r="AZ217" s="451"/>
      <c r="BA217" s="451"/>
      <c r="BB217" s="451"/>
    </row>
    <row r="218" spans="1:54" s="419" customFormat="1" ht="11.85" customHeight="1">
      <c r="A218" s="466"/>
      <c r="B218" s="594"/>
      <c r="F218" s="1003"/>
      <c r="G218" s="835"/>
      <c r="H218" s="2020"/>
      <c r="I218" s="262"/>
      <c r="J218" s="466"/>
      <c r="K218" s="594"/>
      <c r="O218" s="1003"/>
      <c r="P218" s="2253"/>
      <c r="Q218" s="2254"/>
      <c r="R218" s="262"/>
      <c r="S218" s="466"/>
      <c r="T218" s="594"/>
      <c r="X218" s="1003"/>
      <c r="Y218" s="2253"/>
      <c r="Z218" s="2254"/>
      <c r="AA218" s="262"/>
      <c r="AB218" s="262"/>
      <c r="AC218" s="262"/>
      <c r="AD218" s="262"/>
      <c r="AE218" s="262"/>
      <c r="AF218" s="262"/>
      <c r="AG218" s="262"/>
      <c r="AH218" s="262"/>
      <c r="AI218" s="262"/>
      <c r="AJ218" s="262"/>
      <c r="AK218" s="262"/>
      <c r="AL218" s="262"/>
      <c r="AM218" s="262"/>
      <c r="AN218" s="262"/>
      <c r="AO218" s="262"/>
      <c r="AP218" s="262"/>
      <c r="AQ218" s="262"/>
      <c r="AR218" s="262"/>
      <c r="AS218" s="262"/>
      <c r="AT218" s="262"/>
      <c r="AU218" s="262"/>
      <c r="AV218" s="262"/>
    </row>
    <row r="219" spans="1:54" s="314" customFormat="1" ht="11.85" customHeight="1">
      <c r="A219" s="347">
        <v>2002</v>
      </c>
      <c r="B219" s="584"/>
      <c r="C219" s="349" t="s">
        <v>542</v>
      </c>
      <c r="D219" s="351"/>
      <c r="E219" s="351"/>
      <c r="F219" s="837" t="s">
        <v>2319</v>
      </c>
      <c r="G219" s="838" t="s">
        <v>2319</v>
      </c>
      <c r="H219" s="1955">
        <v>0</v>
      </c>
      <c r="I219" s="374"/>
      <c r="J219" s="347">
        <v>2002</v>
      </c>
      <c r="K219" s="584"/>
      <c r="L219" s="349" t="s">
        <v>542</v>
      </c>
      <c r="M219" s="351"/>
      <c r="N219" s="351"/>
      <c r="O219" s="837" t="s">
        <v>2319</v>
      </c>
      <c r="P219" s="2255" t="s">
        <v>2319</v>
      </c>
      <c r="Q219" s="2170">
        <v>0</v>
      </c>
      <c r="R219" s="374"/>
      <c r="S219" s="347">
        <v>2002</v>
      </c>
      <c r="T219" s="584"/>
      <c r="U219" s="349" t="s">
        <v>542</v>
      </c>
      <c r="V219" s="351"/>
      <c r="W219" s="351"/>
      <c r="X219" s="837" t="s">
        <v>2319</v>
      </c>
      <c r="Y219" s="2255" t="s">
        <v>2319</v>
      </c>
      <c r="Z219" s="2170">
        <v>0</v>
      </c>
      <c r="AA219" s="374"/>
      <c r="AB219" s="374"/>
      <c r="AC219" s="374"/>
      <c r="AD219" s="374"/>
      <c r="AE219" s="374"/>
      <c r="AF219" s="374"/>
      <c r="AG219" s="374"/>
      <c r="AH219" s="374"/>
      <c r="AI219" s="374"/>
      <c r="AJ219" s="374"/>
      <c r="AK219" s="374"/>
      <c r="AL219" s="374"/>
      <c r="AM219" s="374"/>
      <c r="AN219" s="374"/>
      <c r="AO219" s="374"/>
      <c r="AP219" s="374"/>
      <c r="AQ219" s="374"/>
      <c r="AR219" s="374"/>
      <c r="AS219" s="374"/>
      <c r="AT219" s="374"/>
      <c r="AU219" s="374"/>
      <c r="AV219" s="374"/>
      <c r="AW219" s="423"/>
      <c r="AX219" s="423"/>
      <c r="AY219" s="423"/>
      <c r="AZ219" s="423"/>
      <c r="BA219" s="423"/>
      <c r="BB219" s="423"/>
    </row>
    <row r="220" spans="1:54" s="314" customFormat="1" ht="11.85" customHeight="1">
      <c r="A220" s="347">
        <v>2004</v>
      </c>
      <c r="B220" s="584"/>
      <c r="C220" s="349" t="s">
        <v>544</v>
      </c>
      <c r="D220" s="351"/>
      <c r="E220" s="351"/>
      <c r="F220" s="837" t="s">
        <v>2319</v>
      </c>
      <c r="G220" s="838" t="s">
        <v>2319</v>
      </c>
      <c r="H220" s="1955">
        <v>0</v>
      </c>
      <c r="I220" s="374"/>
      <c r="J220" s="347">
        <v>2004</v>
      </c>
      <c r="K220" s="584"/>
      <c r="L220" s="349" t="s">
        <v>544</v>
      </c>
      <c r="M220" s="351"/>
      <c r="N220" s="351"/>
      <c r="O220" s="837" t="s">
        <v>2319</v>
      </c>
      <c r="P220" s="2255" t="s">
        <v>2319</v>
      </c>
      <c r="Q220" s="2170">
        <v>0</v>
      </c>
      <c r="R220" s="374"/>
      <c r="S220" s="347">
        <v>2004</v>
      </c>
      <c r="T220" s="584"/>
      <c r="U220" s="349" t="s">
        <v>544</v>
      </c>
      <c r="V220" s="351"/>
      <c r="W220" s="351"/>
      <c r="X220" s="837" t="s">
        <v>2319</v>
      </c>
      <c r="Y220" s="2255" t="s">
        <v>2319</v>
      </c>
      <c r="Z220" s="2170">
        <v>0</v>
      </c>
      <c r="AA220" s="374"/>
      <c r="AB220" s="374"/>
      <c r="AC220" s="374"/>
      <c r="AD220" s="374"/>
      <c r="AE220" s="374"/>
      <c r="AF220" s="374"/>
      <c r="AG220" s="374"/>
      <c r="AH220" s="374"/>
      <c r="AI220" s="374"/>
      <c r="AJ220" s="374"/>
      <c r="AK220" s="374"/>
      <c r="AL220" s="374"/>
      <c r="AM220" s="374"/>
      <c r="AN220" s="374"/>
      <c r="AO220" s="374"/>
      <c r="AP220" s="374"/>
      <c r="AQ220" s="374"/>
      <c r="AR220" s="374"/>
      <c r="AS220" s="374"/>
      <c r="AT220" s="374"/>
      <c r="AU220" s="374"/>
      <c r="AV220" s="374"/>
      <c r="AW220" s="423"/>
      <c r="AX220" s="423"/>
      <c r="AY220" s="423"/>
      <c r="AZ220" s="423"/>
      <c r="BA220" s="423"/>
      <c r="BB220" s="423"/>
    </row>
    <row r="221" spans="1:54" s="314" customFormat="1" ht="11.85" customHeight="1">
      <c r="A221" s="386"/>
      <c r="B221" s="580"/>
      <c r="C221" s="398"/>
      <c r="F221" s="843"/>
      <c r="G221" s="844"/>
      <c r="H221" s="2020"/>
      <c r="I221" s="374"/>
      <c r="J221" s="386"/>
      <c r="K221" s="580"/>
      <c r="L221" s="398"/>
      <c r="O221" s="843"/>
      <c r="P221" s="2256"/>
      <c r="Q221" s="2254"/>
      <c r="R221" s="374"/>
      <c r="S221" s="386"/>
      <c r="T221" s="580"/>
      <c r="U221" s="398"/>
      <c r="X221" s="843"/>
      <c r="Y221" s="2256"/>
      <c r="Z221" s="2254"/>
      <c r="AA221" s="374"/>
      <c r="AB221" s="374"/>
      <c r="AC221" s="374"/>
      <c r="AD221" s="374"/>
      <c r="AE221" s="374"/>
      <c r="AF221" s="374"/>
      <c r="AG221" s="374"/>
      <c r="AH221" s="374"/>
      <c r="AI221" s="374"/>
      <c r="AJ221" s="374"/>
      <c r="AK221" s="374"/>
      <c r="AL221" s="374"/>
      <c r="AM221" s="374"/>
      <c r="AN221" s="374"/>
      <c r="AO221" s="374"/>
      <c r="AP221" s="374"/>
      <c r="AQ221" s="374"/>
      <c r="AR221" s="374"/>
      <c r="AS221" s="374"/>
      <c r="AT221" s="374"/>
      <c r="AU221" s="374"/>
      <c r="AV221" s="374"/>
      <c r="AW221" s="423"/>
      <c r="AX221" s="423"/>
      <c r="AY221" s="423"/>
      <c r="AZ221" s="423"/>
      <c r="BA221" s="423"/>
      <c r="BB221" s="423"/>
    </row>
    <row r="222" spans="1:54" s="1106" customFormat="1" ht="13.5" customHeight="1">
      <c r="A222" s="1104">
        <v>2100</v>
      </c>
      <c r="B222" s="1105" t="s">
        <v>546</v>
      </c>
      <c r="F222" s="1107" t="s">
        <v>2319</v>
      </c>
      <c r="G222" s="1108"/>
      <c r="H222" s="1954">
        <f>SUM(H223:H225)</f>
        <v>2100</v>
      </c>
      <c r="I222" s="330"/>
      <c r="J222" s="1104">
        <v>2100</v>
      </c>
      <c r="K222" s="1105" t="s">
        <v>546</v>
      </c>
      <c r="O222" s="1107" t="s">
        <v>2319</v>
      </c>
      <c r="P222" s="2252"/>
      <c r="Q222" s="2169">
        <f>SUM(Q223:Q225)</f>
        <v>2100</v>
      </c>
      <c r="R222" s="313"/>
      <c r="S222" s="1104">
        <v>2100</v>
      </c>
      <c r="T222" s="1105" t="s">
        <v>546</v>
      </c>
      <c r="X222" s="1107" t="s">
        <v>2319</v>
      </c>
      <c r="Y222" s="2252"/>
      <c r="Z222" s="2169">
        <f>SUM(Z223:Z226)</f>
        <v>946.85</v>
      </c>
      <c r="AA222" s="313"/>
      <c r="AB222" s="313"/>
      <c r="AC222" s="313"/>
      <c r="AD222" s="313"/>
      <c r="AE222" s="313"/>
      <c r="AF222" s="313"/>
      <c r="AG222" s="313"/>
      <c r="AH222" s="313"/>
      <c r="AI222" s="313"/>
      <c r="AJ222" s="313"/>
      <c r="AK222" s="313"/>
      <c r="AL222" s="313"/>
      <c r="AM222" s="313"/>
      <c r="AN222" s="313"/>
      <c r="AO222" s="313"/>
      <c r="AP222" s="313"/>
      <c r="AQ222" s="313"/>
      <c r="AR222" s="313"/>
      <c r="AS222" s="313"/>
      <c r="AT222" s="313"/>
      <c r="AU222" s="313"/>
      <c r="AV222" s="313"/>
      <c r="AW222" s="451"/>
      <c r="AX222" s="451"/>
      <c r="AY222" s="451"/>
      <c r="AZ222" s="451"/>
      <c r="BA222" s="451"/>
      <c r="BB222" s="451"/>
    </row>
    <row r="223" spans="1:54" s="451" customFormat="1" ht="11.85" customHeight="1">
      <c r="A223" s="705"/>
      <c r="B223" s="745"/>
      <c r="C223" s="423"/>
      <c r="D223" s="423"/>
      <c r="E223" s="423"/>
      <c r="F223" s="828"/>
      <c r="G223" s="829"/>
      <c r="H223" s="2021"/>
      <c r="I223" s="330"/>
      <c r="J223" s="705"/>
      <c r="K223" s="745"/>
      <c r="L223" s="423"/>
      <c r="M223" s="423"/>
      <c r="N223" s="423"/>
      <c r="O223" s="828"/>
      <c r="P223" s="2224"/>
      <c r="Q223" s="2257"/>
      <c r="R223" s="313"/>
      <c r="S223" s="705"/>
      <c r="T223" s="745"/>
      <c r="U223" s="423"/>
      <c r="V223" s="423"/>
      <c r="W223" s="423"/>
      <c r="X223" s="828"/>
      <c r="Y223" s="2224"/>
      <c r="Z223" s="2257"/>
      <c r="AA223" s="313"/>
      <c r="AB223" s="313"/>
      <c r="AC223" s="313"/>
      <c r="AD223" s="313"/>
      <c r="AE223" s="313"/>
      <c r="AF223" s="313"/>
      <c r="AG223" s="313"/>
      <c r="AH223" s="313"/>
      <c r="AI223" s="313"/>
      <c r="AJ223" s="313"/>
      <c r="AK223" s="313"/>
      <c r="AL223" s="313"/>
      <c r="AM223" s="313"/>
      <c r="AN223" s="313"/>
      <c r="AO223" s="313"/>
      <c r="AP223" s="313"/>
      <c r="AQ223" s="313"/>
      <c r="AR223" s="313"/>
      <c r="AS223" s="313"/>
      <c r="AT223" s="313"/>
      <c r="AU223" s="313"/>
      <c r="AV223" s="313"/>
    </row>
    <row r="224" spans="1:54" s="314" customFormat="1" ht="11.85" customHeight="1">
      <c r="A224" s="347">
        <v>2101</v>
      </c>
      <c r="B224" s="584"/>
      <c r="C224" s="421" t="s">
        <v>546</v>
      </c>
      <c r="D224" s="351"/>
      <c r="E224" s="351"/>
      <c r="F224" s="837" t="s">
        <v>2319</v>
      </c>
      <c r="G224" s="838" t="s">
        <v>2319</v>
      </c>
      <c r="H224" s="1955">
        <v>350</v>
      </c>
      <c r="I224" s="374"/>
      <c r="J224" s="347">
        <v>2101</v>
      </c>
      <c r="K224" s="584"/>
      <c r="L224" s="421" t="s">
        <v>546</v>
      </c>
      <c r="M224" s="351"/>
      <c r="N224" s="351"/>
      <c r="O224" s="837" t="s">
        <v>2319</v>
      </c>
      <c r="P224" s="2255" t="s">
        <v>2319</v>
      </c>
      <c r="Q224" s="2170">
        <v>350</v>
      </c>
      <c r="R224" s="374"/>
      <c r="S224" s="347">
        <v>2101</v>
      </c>
      <c r="T224" s="584"/>
      <c r="U224" s="421" t="s">
        <v>546</v>
      </c>
      <c r="V224" s="351"/>
      <c r="W224" s="351"/>
      <c r="X224" s="837" t="s">
        <v>2319</v>
      </c>
      <c r="Y224" s="2255" t="s">
        <v>2319</v>
      </c>
      <c r="Z224" s="2170">
        <v>556.25</v>
      </c>
      <c r="AA224" s="374"/>
      <c r="AB224" s="374"/>
      <c r="AC224" s="374"/>
      <c r="AD224" s="374"/>
      <c r="AE224" s="374"/>
      <c r="AF224" s="374"/>
      <c r="AG224" s="374"/>
      <c r="AH224" s="374"/>
      <c r="AI224" s="374"/>
      <c r="AJ224" s="374"/>
      <c r="AK224" s="374"/>
      <c r="AL224" s="374"/>
      <c r="AM224" s="374"/>
      <c r="AN224" s="374"/>
      <c r="AO224" s="374"/>
      <c r="AP224" s="374"/>
      <c r="AQ224" s="374"/>
      <c r="AR224" s="374"/>
      <c r="AS224" s="374"/>
      <c r="AT224" s="374"/>
      <c r="AU224" s="374"/>
      <c r="AV224" s="374"/>
      <c r="AW224" s="423"/>
      <c r="AX224" s="423"/>
      <c r="AY224" s="423"/>
      <c r="AZ224" s="423"/>
      <c r="BA224" s="423"/>
      <c r="BB224" s="423"/>
    </row>
    <row r="225" spans="1:54" ht="11.85" customHeight="1">
      <c r="A225" s="300"/>
      <c r="B225" s="587"/>
      <c r="C225" s="342" t="s">
        <v>224</v>
      </c>
      <c r="F225" s="843"/>
      <c r="G225" s="844"/>
      <c r="H225" s="1956">
        <v>1750</v>
      </c>
      <c r="I225" s="262"/>
      <c r="J225" s="300"/>
      <c r="K225" s="587"/>
      <c r="L225" s="342" t="s">
        <v>224</v>
      </c>
      <c r="O225" s="843"/>
      <c r="P225" s="2256"/>
      <c r="Q225" s="2258">
        <v>1750</v>
      </c>
      <c r="R225" s="262"/>
      <c r="S225" s="362"/>
      <c r="T225" s="2325"/>
      <c r="U225" s="403" t="s">
        <v>4209</v>
      </c>
      <c r="V225" s="403"/>
      <c r="W225" s="403"/>
      <c r="X225" s="848"/>
      <c r="Y225" s="2255"/>
      <c r="Z225" s="2326">
        <v>75</v>
      </c>
    </row>
    <row r="226" spans="1:54" ht="11.85" customHeight="1">
      <c r="A226" s="300"/>
      <c r="B226" s="587"/>
      <c r="C226" s="277"/>
      <c r="F226" s="843"/>
      <c r="G226" s="844"/>
      <c r="H226" s="1956"/>
      <c r="I226" s="262"/>
      <c r="J226" s="300"/>
      <c r="K226" s="587"/>
      <c r="L226" s="277"/>
      <c r="O226" s="843"/>
      <c r="P226" s="2256"/>
      <c r="Q226" s="2258"/>
      <c r="R226" s="262"/>
      <c r="S226" s="362"/>
      <c r="T226" s="2325"/>
      <c r="U226" s="403" t="s">
        <v>4210</v>
      </c>
      <c r="V226" s="403"/>
      <c r="W226" s="403"/>
      <c r="X226" s="848"/>
      <c r="Y226" s="2255"/>
      <c r="Z226" s="2326">
        <v>315.60000000000002</v>
      </c>
    </row>
    <row r="227" spans="1:54" s="1106" customFormat="1" ht="15" customHeight="1">
      <c r="A227" s="1113">
        <v>2200</v>
      </c>
      <c r="B227" s="1105" t="s">
        <v>3347</v>
      </c>
      <c r="F227" s="1114" t="s">
        <v>2319</v>
      </c>
      <c r="G227" s="1115"/>
      <c r="H227" s="1954">
        <f>SUM(H229:H236)</f>
        <v>2450</v>
      </c>
      <c r="I227" s="330"/>
      <c r="J227" s="1113">
        <v>2200</v>
      </c>
      <c r="K227" s="1105" t="s">
        <v>3347</v>
      </c>
      <c r="O227" s="1114" t="s">
        <v>2319</v>
      </c>
      <c r="P227" s="2259"/>
      <c r="Q227" s="2169">
        <f>SUM(Q229:Q236)</f>
        <v>2022</v>
      </c>
      <c r="R227" s="313"/>
      <c r="S227" s="1113">
        <v>2200</v>
      </c>
      <c r="T227" s="1105" t="s">
        <v>3347</v>
      </c>
      <c r="X227" s="1114" t="s">
        <v>2319</v>
      </c>
      <c r="Y227" s="2259"/>
      <c r="Z227" s="2169">
        <f>SUM(Z229:Z236)</f>
        <v>13647.890000000001</v>
      </c>
      <c r="AA227" s="313"/>
      <c r="AB227" s="313"/>
      <c r="AC227" s="313"/>
      <c r="AD227" s="313"/>
      <c r="AE227" s="313"/>
      <c r="AF227" s="313"/>
      <c r="AG227" s="313"/>
      <c r="AH227" s="313"/>
      <c r="AI227" s="313"/>
      <c r="AJ227" s="313"/>
      <c r="AK227" s="313"/>
      <c r="AL227" s="313"/>
      <c r="AM227" s="313"/>
      <c r="AN227" s="313"/>
      <c r="AO227" s="313"/>
      <c r="AP227" s="313"/>
      <c r="AQ227" s="313"/>
      <c r="AR227" s="313"/>
      <c r="AS227" s="313"/>
      <c r="AT227" s="313"/>
      <c r="AU227" s="313"/>
      <c r="AV227" s="313"/>
      <c r="AW227" s="451"/>
      <c r="AX227" s="451"/>
      <c r="AY227" s="451"/>
      <c r="AZ227" s="451"/>
      <c r="BA227" s="451"/>
      <c r="BB227" s="451"/>
    </row>
    <row r="228" spans="1:54" s="451" customFormat="1" ht="11.85" customHeight="1">
      <c r="A228" s="462"/>
      <c r="B228" s="592" t="s">
        <v>2319</v>
      </c>
      <c r="F228" s="1004"/>
      <c r="G228" s="846"/>
      <c r="H228" s="2022"/>
      <c r="I228" s="313"/>
      <c r="J228" s="462"/>
      <c r="K228" s="592" t="s">
        <v>2319</v>
      </c>
      <c r="O228" s="1004"/>
      <c r="P228" s="2260"/>
      <c r="Q228" s="2261"/>
      <c r="R228" s="313"/>
      <c r="S228" s="462"/>
      <c r="T228" s="592" t="s">
        <v>2319</v>
      </c>
      <c r="X228" s="1004"/>
      <c r="Y228" s="2260"/>
      <c r="Z228" s="2261"/>
      <c r="AA228" s="313"/>
      <c r="AB228" s="313"/>
      <c r="AC228" s="313"/>
      <c r="AD228" s="313"/>
      <c r="AE228" s="313"/>
      <c r="AF228" s="313"/>
      <c r="AG228" s="313"/>
      <c r="AH228" s="313"/>
      <c r="AI228" s="313"/>
      <c r="AJ228" s="313"/>
      <c r="AK228" s="313"/>
      <c r="AL228" s="313"/>
      <c r="AM228" s="313"/>
      <c r="AN228" s="313"/>
      <c r="AO228" s="313"/>
      <c r="AP228" s="313"/>
      <c r="AQ228" s="313"/>
      <c r="AR228" s="313"/>
      <c r="AS228" s="313"/>
      <c r="AT228" s="313"/>
      <c r="AU228" s="313"/>
      <c r="AV228" s="313"/>
    </row>
    <row r="229" spans="1:54" s="314" customFormat="1" ht="11.85" customHeight="1">
      <c r="A229" s="395">
        <v>2201</v>
      </c>
      <c r="B229" s="584"/>
      <c r="C229" s="349" t="s">
        <v>548</v>
      </c>
      <c r="D229" s="351"/>
      <c r="E229" s="351"/>
      <c r="F229" s="837" t="s">
        <v>2319</v>
      </c>
      <c r="G229" s="838" t="s">
        <v>2319</v>
      </c>
      <c r="H229" s="1955">
        <v>0</v>
      </c>
      <c r="I229" s="374"/>
      <c r="J229" s="395">
        <v>2201</v>
      </c>
      <c r="K229" s="584"/>
      <c r="L229" s="349" t="s">
        <v>881</v>
      </c>
      <c r="M229" s="351"/>
      <c r="N229" s="351"/>
      <c r="O229" s="837" t="s">
        <v>2319</v>
      </c>
      <c r="P229" s="2255">
        <v>772</v>
      </c>
      <c r="Q229" s="2255">
        <v>772</v>
      </c>
      <c r="R229" s="2319"/>
      <c r="S229" s="395">
        <v>2201</v>
      </c>
      <c r="T229" s="584"/>
      <c r="U229" s="349" t="s">
        <v>4198</v>
      </c>
      <c r="V229" s="351"/>
      <c r="W229" s="351"/>
      <c r="X229" s="837" t="s">
        <v>2319</v>
      </c>
      <c r="Y229" s="2255" t="s">
        <v>2319</v>
      </c>
      <c r="Z229" s="2170">
        <v>806.72</v>
      </c>
      <c r="AA229" s="374"/>
      <c r="AB229" s="374"/>
      <c r="AC229" s="374"/>
      <c r="AD229" s="374"/>
      <c r="AE229" s="374"/>
      <c r="AF229" s="374"/>
      <c r="AG229" s="374"/>
      <c r="AH229" s="374"/>
      <c r="AI229" s="374"/>
      <c r="AJ229" s="374"/>
      <c r="AK229" s="374"/>
      <c r="AL229" s="374"/>
      <c r="AM229" s="374"/>
      <c r="AN229" s="374"/>
      <c r="AO229" s="374"/>
      <c r="AP229" s="374"/>
      <c r="AQ229" s="374"/>
      <c r="AR229" s="374"/>
      <c r="AS229" s="374"/>
      <c r="AT229" s="374"/>
      <c r="AU229" s="374"/>
      <c r="AV229" s="374"/>
      <c r="AW229" s="423"/>
      <c r="AX229" s="423"/>
      <c r="AY229" s="423"/>
      <c r="AZ229" s="423"/>
      <c r="BA229" s="423"/>
      <c r="BB229" s="423"/>
    </row>
    <row r="230" spans="1:54" s="314" customFormat="1" ht="11.85" customHeight="1">
      <c r="A230" s="395">
        <v>2202</v>
      </c>
      <c r="B230" s="584"/>
      <c r="C230" s="349" t="s">
        <v>549</v>
      </c>
      <c r="D230" s="351"/>
      <c r="E230" s="351"/>
      <c r="F230" s="837" t="s">
        <v>2319</v>
      </c>
      <c r="G230" s="838" t="s">
        <v>2319</v>
      </c>
      <c r="H230" s="1955"/>
      <c r="I230" s="374"/>
      <c r="J230" s="395">
        <v>2202</v>
      </c>
      <c r="K230" s="584"/>
      <c r="L230" s="349" t="s">
        <v>549</v>
      </c>
      <c r="M230" s="351"/>
      <c r="N230" s="351"/>
      <c r="O230" s="837" t="s">
        <v>2319</v>
      </c>
      <c r="P230" s="2255" t="s">
        <v>2319</v>
      </c>
      <c r="Q230" s="2170">
        <v>0</v>
      </c>
      <c r="R230" s="374"/>
      <c r="S230" s="395">
        <v>2202</v>
      </c>
      <c r="T230" s="584"/>
      <c r="U230" s="349" t="s">
        <v>549</v>
      </c>
      <c r="V230" s="351"/>
      <c r="W230" s="351"/>
      <c r="X230" s="837" t="s">
        <v>2319</v>
      </c>
      <c r="Y230" s="2255" t="s">
        <v>2319</v>
      </c>
      <c r="Z230" s="2170">
        <v>2931</v>
      </c>
      <c r="AA230" s="374"/>
      <c r="AB230" s="374"/>
      <c r="AC230" s="374"/>
      <c r="AD230" s="374"/>
      <c r="AE230" s="374"/>
      <c r="AF230" s="374"/>
      <c r="AG230" s="374"/>
      <c r="AH230" s="374"/>
      <c r="AI230" s="374"/>
      <c r="AJ230" s="374"/>
      <c r="AK230" s="374"/>
      <c r="AL230" s="374"/>
      <c r="AM230" s="374"/>
      <c r="AN230" s="374"/>
      <c r="AO230" s="374"/>
      <c r="AP230" s="374"/>
      <c r="AQ230" s="374"/>
      <c r="AR230" s="374"/>
      <c r="AS230" s="374"/>
      <c r="AT230" s="374"/>
      <c r="AU230" s="374"/>
      <c r="AV230" s="374"/>
      <c r="AW230" s="423"/>
      <c r="AX230" s="423"/>
      <c r="AY230" s="423"/>
      <c r="AZ230" s="423"/>
      <c r="BA230" s="423"/>
      <c r="BB230" s="423"/>
    </row>
    <row r="231" spans="1:54" s="314" customFormat="1" ht="11.85" customHeight="1">
      <c r="A231" s="395">
        <v>2203</v>
      </c>
      <c r="B231" s="584"/>
      <c r="C231" s="349" t="s">
        <v>550</v>
      </c>
      <c r="D231" s="351"/>
      <c r="E231" s="351"/>
      <c r="F231" s="837" t="s">
        <v>2319</v>
      </c>
      <c r="G231" s="838" t="s">
        <v>2319</v>
      </c>
      <c r="H231" s="1955">
        <v>500</v>
      </c>
      <c r="I231" s="374"/>
      <c r="J231" s="395">
        <v>2203</v>
      </c>
      <c r="K231" s="584"/>
      <c r="L231" s="349" t="s">
        <v>550</v>
      </c>
      <c r="M231" s="351"/>
      <c r="N231" s="351"/>
      <c r="O231" s="837" t="s">
        <v>2319</v>
      </c>
      <c r="P231" s="2255" t="s">
        <v>2319</v>
      </c>
      <c r="Q231" s="2170">
        <v>0</v>
      </c>
      <c r="R231" s="374"/>
      <c r="S231" s="395">
        <v>2203</v>
      </c>
      <c r="T231" s="584"/>
      <c r="U231" s="349" t="s">
        <v>4224</v>
      </c>
      <c r="V231" s="351"/>
      <c r="W231" s="351"/>
      <c r="X231" s="837">
        <v>700</v>
      </c>
      <c r="Y231" s="2255"/>
      <c r="Z231" s="2170">
        <v>3888.15</v>
      </c>
      <c r="AA231" s="374"/>
      <c r="AB231" s="374"/>
      <c r="AC231" s="374"/>
      <c r="AD231" s="374"/>
      <c r="AE231" s="374"/>
      <c r="AF231" s="374"/>
      <c r="AG231" s="374"/>
      <c r="AH231" s="374"/>
      <c r="AI231" s="374"/>
      <c r="AJ231" s="374"/>
      <c r="AK231" s="374"/>
      <c r="AL231" s="374"/>
      <c r="AM231" s="374"/>
      <c r="AN231" s="374"/>
      <c r="AO231" s="374"/>
      <c r="AP231" s="374"/>
      <c r="AQ231" s="374"/>
      <c r="AR231" s="374"/>
      <c r="AS231" s="374"/>
      <c r="AT231" s="374"/>
      <c r="AU231" s="374"/>
      <c r="AV231" s="374"/>
      <c r="AW231" s="423"/>
      <c r="AX231" s="423"/>
      <c r="AY231" s="423"/>
      <c r="AZ231" s="423"/>
      <c r="BA231" s="423"/>
      <c r="BB231" s="423"/>
    </row>
    <row r="232" spans="1:54" s="314" customFormat="1" ht="11.85" customHeight="1">
      <c r="A232" s="395">
        <v>2204</v>
      </c>
      <c r="B232" s="584"/>
      <c r="C232" s="349" t="s">
        <v>551</v>
      </c>
      <c r="D232" s="351"/>
      <c r="E232" s="351"/>
      <c r="F232" s="837" t="s">
        <v>2319</v>
      </c>
      <c r="G232" s="838" t="s">
        <v>2319</v>
      </c>
      <c r="H232" s="1955">
        <v>0</v>
      </c>
      <c r="I232" s="374"/>
      <c r="J232" s="395">
        <v>2204</v>
      </c>
      <c r="K232" s="584"/>
      <c r="L232" s="349" t="s">
        <v>551</v>
      </c>
      <c r="M232" s="351"/>
      <c r="N232" s="351"/>
      <c r="O232" s="837" t="s">
        <v>2319</v>
      </c>
      <c r="P232" s="2255" t="s">
        <v>2319</v>
      </c>
      <c r="Q232" s="2170">
        <v>0</v>
      </c>
      <c r="R232" s="374"/>
      <c r="S232" s="395">
        <v>2204</v>
      </c>
      <c r="T232" s="584"/>
      <c r="U232" s="349" t="s">
        <v>4225</v>
      </c>
      <c r="V232" s="351"/>
      <c r="W232" s="351"/>
      <c r="X232" s="837">
        <v>700</v>
      </c>
      <c r="Y232" s="2255" t="s">
        <v>2319</v>
      </c>
      <c r="Z232" s="2170">
        <v>2069.52</v>
      </c>
      <c r="AA232" s="374"/>
      <c r="AB232" s="374"/>
      <c r="AC232" s="374"/>
      <c r="AD232" s="374"/>
      <c r="AE232" s="374"/>
      <c r="AF232" s="374"/>
      <c r="AG232" s="374"/>
      <c r="AH232" s="374"/>
      <c r="AI232" s="374"/>
      <c r="AJ232" s="374"/>
      <c r="AK232" s="374"/>
      <c r="AL232" s="374"/>
      <c r="AM232" s="374"/>
      <c r="AN232" s="374"/>
      <c r="AO232" s="374"/>
      <c r="AP232" s="374"/>
      <c r="AQ232" s="374"/>
      <c r="AR232" s="374"/>
      <c r="AS232" s="374"/>
      <c r="AT232" s="374"/>
      <c r="AU232" s="374"/>
      <c r="AV232" s="374"/>
      <c r="AW232" s="423"/>
      <c r="AX232" s="423"/>
      <c r="AY232" s="423"/>
      <c r="AZ232" s="423"/>
      <c r="BA232" s="423"/>
      <c r="BB232" s="423"/>
    </row>
    <row r="233" spans="1:54" s="314" customFormat="1" ht="11.85" customHeight="1">
      <c r="A233" s="395"/>
      <c r="B233" s="584"/>
      <c r="C233" s="349"/>
      <c r="D233" s="351"/>
      <c r="E233" s="351"/>
      <c r="F233" s="837"/>
      <c r="G233" s="838"/>
      <c r="H233" s="1955"/>
      <c r="I233" s="374"/>
      <c r="J233" s="395"/>
      <c r="K233" s="584"/>
      <c r="L233" s="349"/>
      <c r="M233" s="351"/>
      <c r="N233" s="351"/>
      <c r="O233" s="837"/>
      <c r="P233" s="2255"/>
      <c r="Q233" s="2170"/>
      <c r="R233" s="374"/>
      <c r="S233" s="395">
        <v>2205</v>
      </c>
      <c r="T233" s="584"/>
      <c r="U233" s="349" t="s">
        <v>4226</v>
      </c>
      <c r="V233" s="351"/>
      <c r="W233" s="351"/>
      <c r="X233" s="837"/>
      <c r="Y233" s="2255"/>
      <c r="Z233" s="2170">
        <v>49.5</v>
      </c>
      <c r="AA233" s="374"/>
      <c r="AB233" s="374"/>
      <c r="AC233" s="374"/>
      <c r="AD233" s="374"/>
      <c r="AE233" s="374"/>
      <c r="AF233" s="374"/>
      <c r="AG233" s="374"/>
      <c r="AH233" s="374"/>
      <c r="AI233" s="374"/>
      <c r="AJ233" s="374"/>
      <c r="AK233" s="374"/>
      <c r="AL233" s="374"/>
      <c r="AM233" s="374"/>
      <c r="AN233" s="374"/>
      <c r="AO233" s="374"/>
      <c r="AP233" s="374"/>
      <c r="AQ233" s="374"/>
      <c r="AR233" s="374"/>
      <c r="AS233" s="374"/>
      <c r="AT233" s="374"/>
      <c r="AU233" s="374"/>
      <c r="AV233" s="374"/>
      <c r="AW233" s="423"/>
      <c r="AX233" s="423"/>
      <c r="AY233" s="423"/>
      <c r="AZ233" s="423"/>
      <c r="BA233" s="423"/>
      <c r="BB233" s="423"/>
    </row>
    <row r="234" spans="1:54" s="314" customFormat="1" ht="11.85" customHeight="1">
      <c r="A234" s="395">
        <v>2205</v>
      </c>
      <c r="B234" s="584"/>
      <c r="C234" s="349" t="s">
        <v>552</v>
      </c>
      <c r="D234" s="351"/>
      <c r="E234" s="351"/>
      <c r="F234" s="837" t="s">
        <v>2319</v>
      </c>
      <c r="G234" s="838" t="s">
        <v>699</v>
      </c>
      <c r="H234" s="1955">
        <v>1250</v>
      </c>
      <c r="I234" s="374"/>
      <c r="J234" s="395">
        <v>2205</v>
      </c>
      <c r="K234" s="584"/>
      <c r="L234" s="349" t="s">
        <v>552</v>
      </c>
      <c r="M234" s="351"/>
      <c r="N234" s="351"/>
      <c r="O234" s="837">
        <v>500</v>
      </c>
      <c r="P234" s="2255">
        <v>2.5</v>
      </c>
      <c r="Q234" s="2170">
        <f>SUM(O234*P234)</f>
        <v>1250</v>
      </c>
      <c r="R234" s="374"/>
      <c r="S234" s="395">
        <v>2206</v>
      </c>
      <c r="T234" s="584"/>
      <c r="U234" s="349" t="s">
        <v>552</v>
      </c>
      <c r="V234" s="351"/>
      <c r="W234" s="351"/>
      <c r="X234" s="837">
        <v>700</v>
      </c>
      <c r="Y234" s="2255">
        <v>2.78</v>
      </c>
      <c r="Z234" s="2170">
        <f>(X234*Y234)</f>
        <v>1945.9999999999998</v>
      </c>
      <c r="AA234" s="374"/>
      <c r="AB234" s="374"/>
      <c r="AC234" s="374"/>
      <c r="AD234" s="374"/>
      <c r="AE234" s="374"/>
      <c r="AF234" s="374"/>
      <c r="AG234" s="374"/>
      <c r="AH234" s="374"/>
      <c r="AI234" s="374"/>
      <c r="AJ234" s="374"/>
      <c r="AK234" s="374"/>
      <c r="AL234" s="374"/>
      <c r="AM234" s="374"/>
      <c r="AN234" s="374"/>
      <c r="AO234" s="374"/>
      <c r="AP234" s="374"/>
      <c r="AQ234" s="374"/>
      <c r="AR234" s="374"/>
      <c r="AS234" s="374"/>
      <c r="AT234" s="374"/>
      <c r="AU234" s="374"/>
      <c r="AV234" s="374"/>
      <c r="AW234" s="423"/>
      <c r="AX234" s="423"/>
      <c r="AY234" s="423"/>
      <c r="AZ234" s="423"/>
      <c r="BA234" s="423"/>
      <c r="BB234" s="423"/>
    </row>
    <row r="235" spans="1:54" s="314" customFormat="1" ht="11.85" customHeight="1">
      <c r="A235" s="395">
        <v>2206</v>
      </c>
      <c r="B235" s="584"/>
      <c r="C235" s="349" t="s">
        <v>553</v>
      </c>
      <c r="D235" s="351"/>
      <c r="E235" s="351"/>
      <c r="F235" s="837" t="s">
        <v>2319</v>
      </c>
      <c r="G235" s="838" t="s">
        <v>2319</v>
      </c>
      <c r="H235" s="1955">
        <v>0</v>
      </c>
      <c r="I235" s="374"/>
      <c r="J235" s="395">
        <v>2206</v>
      </c>
      <c r="K235" s="584"/>
      <c r="L235" s="349" t="s">
        <v>553</v>
      </c>
      <c r="M235" s="351"/>
      <c r="N235" s="351"/>
      <c r="O235" s="837" t="s">
        <v>2319</v>
      </c>
      <c r="P235" s="2255" t="s">
        <v>2319</v>
      </c>
      <c r="Q235" s="2170">
        <v>0</v>
      </c>
      <c r="R235" s="374"/>
      <c r="S235" s="395">
        <v>2207</v>
      </c>
      <c r="T235" s="584"/>
      <c r="U235" s="349" t="s">
        <v>4208</v>
      </c>
      <c r="V235" s="351"/>
      <c r="W235" s="351"/>
      <c r="X235" s="837" t="s">
        <v>2319</v>
      </c>
      <c r="Y235" s="2255" t="s">
        <v>2319</v>
      </c>
      <c r="Z235" s="2170">
        <v>1925</v>
      </c>
      <c r="AA235" s="374"/>
      <c r="AB235" s="374"/>
      <c r="AC235" s="374"/>
      <c r="AD235" s="374"/>
      <c r="AE235" s="374"/>
      <c r="AF235" s="374"/>
      <c r="AG235" s="374"/>
      <c r="AH235" s="374"/>
      <c r="AI235" s="374"/>
      <c r="AJ235" s="374"/>
      <c r="AK235" s="374"/>
      <c r="AL235" s="374"/>
      <c r="AM235" s="374"/>
      <c r="AN235" s="374"/>
      <c r="AO235" s="374"/>
      <c r="AP235" s="374"/>
      <c r="AQ235" s="374"/>
      <c r="AR235" s="374"/>
      <c r="AS235" s="374"/>
      <c r="AT235" s="374"/>
      <c r="AU235" s="374"/>
      <c r="AV235" s="374"/>
      <c r="AW235" s="423"/>
      <c r="AX235" s="423"/>
      <c r="AY235" s="423"/>
      <c r="AZ235" s="423"/>
      <c r="BA235" s="423"/>
      <c r="BB235" s="423"/>
    </row>
    <row r="236" spans="1:54" s="314" customFormat="1" ht="11.85" customHeight="1">
      <c r="A236" s="395">
        <v>2207</v>
      </c>
      <c r="B236" s="584"/>
      <c r="C236" s="349" t="s">
        <v>3416</v>
      </c>
      <c r="D236" s="1682" t="s">
        <v>827</v>
      </c>
      <c r="E236" s="351"/>
      <c r="F236" s="837" t="s">
        <v>2319</v>
      </c>
      <c r="G236" s="838" t="s">
        <v>2319</v>
      </c>
      <c r="H236" s="1955">
        <v>700</v>
      </c>
      <c r="I236" s="374"/>
      <c r="J236" s="395">
        <v>2207</v>
      </c>
      <c r="K236" s="584"/>
      <c r="L236" s="349" t="s">
        <v>366</v>
      </c>
      <c r="M236" s="351"/>
      <c r="N236" s="351"/>
      <c r="O236" s="837" t="s">
        <v>2319</v>
      </c>
      <c r="P236" s="2255" t="s">
        <v>2319</v>
      </c>
      <c r="Q236" s="2170">
        <v>0</v>
      </c>
      <c r="R236" s="374"/>
      <c r="S236" s="395">
        <v>2208</v>
      </c>
      <c r="T236" s="584"/>
      <c r="U236" s="349" t="s">
        <v>4199</v>
      </c>
      <c r="V236" s="351"/>
      <c r="W236" s="351"/>
      <c r="X236" s="837" t="s">
        <v>2319</v>
      </c>
      <c r="Y236" s="2255" t="s">
        <v>2319</v>
      </c>
      <c r="Z236" s="2170">
        <v>32</v>
      </c>
      <c r="AA236" s="374"/>
      <c r="AB236" s="374"/>
      <c r="AC236" s="374"/>
      <c r="AD236" s="374"/>
      <c r="AE236" s="374"/>
      <c r="AF236" s="374"/>
      <c r="AG236" s="374"/>
      <c r="AH236" s="374"/>
      <c r="AI236" s="374"/>
      <c r="AJ236" s="374"/>
      <c r="AK236" s="374"/>
      <c r="AL236" s="374"/>
      <c r="AM236" s="374"/>
      <c r="AN236" s="374"/>
      <c r="AO236" s="374"/>
      <c r="AP236" s="374"/>
      <c r="AQ236" s="374"/>
      <c r="AR236" s="374"/>
      <c r="AS236" s="374"/>
      <c r="AT236" s="374"/>
      <c r="AU236" s="374"/>
      <c r="AV236" s="374"/>
      <c r="AW236" s="423"/>
      <c r="AX236" s="423"/>
      <c r="AY236" s="423"/>
      <c r="AZ236" s="423"/>
      <c r="BA236" s="423"/>
      <c r="BB236" s="423"/>
    </row>
    <row r="237" spans="1:54" ht="11.85" customHeight="1">
      <c r="A237" s="413"/>
      <c r="B237" s="587"/>
      <c r="F237" s="843"/>
      <c r="G237" s="844" t="s">
        <v>2319</v>
      </c>
      <c r="H237" s="1064" t="s">
        <v>2319</v>
      </c>
      <c r="I237" s="262"/>
      <c r="J237" s="413"/>
      <c r="K237" s="587"/>
      <c r="O237" s="843"/>
      <c r="P237" s="2256" t="s">
        <v>2319</v>
      </c>
      <c r="Q237" s="2254" t="s">
        <v>2319</v>
      </c>
      <c r="R237" s="262"/>
      <c r="S237" s="413"/>
      <c r="T237" s="587"/>
      <c r="X237" s="843"/>
      <c r="Y237" s="2256" t="s">
        <v>2319</v>
      </c>
      <c r="Z237" s="2254" t="s">
        <v>2319</v>
      </c>
    </row>
    <row r="238" spans="1:54" s="1106" customFormat="1" ht="16.5" customHeight="1">
      <c r="A238" s="1113">
        <v>2300</v>
      </c>
      <c r="B238" s="1105" t="s">
        <v>3348</v>
      </c>
      <c r="E238" s="1106" t="s">
        <v>862</v>
      </c>
      <c r="F238" s="1107"/>
      <c r="G238" s="1108"/>
      <c r="H238" s="1954">
        <f>+H240+H246+H252+H261+H262</f>
        <v>2000.2199999999998</v>
      </c>
      <c r="I238" s="330"/>
      <c r="J238" s="1113">
        <v>2300</v>
      </c>
      <c r="K238" s="1105" t="s">
        <v>3348</v>
      </c>
      <c r="N238" s="1106" t="s">
        <v>862</v>
      </c>
      <c r="O238" s="1107"/>
      <c r="P238" s="2252"/>
      <c r="Q238" s="2169">
        <f>+Q240+Q246+Q252+Q261+Q262</f>
        <v>2040</v>
      </c>
      <c r="R238" s="313"/>
      <c r="S238" s="1113">
        <v>2300</v>
      </c>
      <c r="T238" s="1105" t="s">
        <v>3348</v>
      </c>
      <c r="W238" s="1106" t="s">
        <v>862</v>
      </c>
      <c r="X238" s="1107"/>
      <c r="Y238" s="2252"/>
      <c r="Z238" s="2169">
        <f>+Z240+Z246+Z252+Z261+Z262</f>
        <v>81.375599999999991</v>
      </c>
      <c r="AA238" s="313"/>
      <c r="AB238" s="313"/>
      <c r="AC238" s="313"/>
      <c r="AD238" s="313"/>
      <c r="AE238" s="313"/>
      <c r="AF238" s="313"/>
      <c r="AG238" s="313"/>
      <c r="AH238" s="313"/>
      <c r="AI238" s="313"/>
      <c r="AJ238" s="313"/>
      <c r="AK238" s="313"/>
      <c r="AL238" s="313"/>
      <c r="AM238" s="313"/>
      <c r="AN238" s="313"/>
      <c r="AO238" s="313"/>
      <c r="AP238" s="313"/>
      <c r="AQ238" s="313"/>
      <c r="AR238" s="313"/>
      <c r="AS238" s="313"/>
      <c r="AT238" s="313"/>
      <c r="AU238" s="313"/>
      <c r="AV238" s="313"/>
      <c r="AW238" s="451"/>
      <c r="AX238" s="451"/>
      <c r="AY238" s="451"/>
      <c r="AZ238" s="451"/>
      <c r="BA238" s="451"/>
      <c r="BB238" s="451"/>
    </row>
    <row r="239" spans="1:54" s="451" customFormat="1" ht="11.85" customHeight="1">
      <c r="A239" s="462"/>
      <c r="B239" s="592"/>
      <c r="F239" s="828"/>
      <c r="G239" s="829"/>
      <c r="H239" s="1066"/>
      <c r="I239" s="330"/>
      <c r="J239" s="462"/>
      <c r="K239" s="592"/>
      <c r="O239" s="828"/>
      <c r="P239" s="2224"/>
      <c r="Q239" s="2257"/>
      <c r="R239" s="313"/>
      <c r="S239" s="462"/>
      <c r="T239" s="592"/>
      <c r="X239" s="828"/>
      <c r="Y239" s="2224"/>
      <c r="Z239" s="2257"/>
      <c r="AA239" s="313"/>
      <c r="AB239" s="313"/>
      <c r="AC239" s="313"/>
      <c r="AD239" s="313"/>
      <c r="AE239" s="313"/>
      <c r="AF239" s="313"/>
      <c r="AG239" s="313"/>
      <c r="AH239" s="313"/>
      <c r="AI239" s="313"/>
      <c r="AJ239" s="313"/>
      <c r="AK239" s="313"/>
      <c r="AL239" s="313"/>
      <c r="AM239" s="313"/>
      <c r="AN239" s="313"/>
      <c r="AO239" s="313"/>
      <c r="AP239" s="313"/>
      <c r="AQ239" s="313"/>
      <c r="AR239" s="313"/>
      <c r="AS239" s="313"/>
      <c r="AT239" s="313"/>
      <c r="AU239" s="313"/>
      <c r="AV239" s="313"/>
    </row>
    <row r="240" spans="1:54" s="451" customFormat="1" ht="11.85" customHeight="1">
      <c r="A240" s="412">
        <v>2301</v>
      </c>
      <c r="B240" s="589"/>
      <c r="C240" s="1133" t="s">
        <v>265</v>
      </c>
      <c r="D240" s="1134"/>
      <c r="E240" s="1134" t="s">
        <v>861</v>
      </c>
      <c r="F240" s="1138" t="s">
        <v>857</v>
      </c>
      <c r="G240" s="1139" t="s">
        <v>860</v>
      </c>
      <c r="H240" s="1958">
        <f>SUM(H241:H245)</f>
        <v>0</v>
      </c>
      <c r="I240" s="374"/>
      <c r="J240" s="412">
        <v>2301</v>
      </c>
      <c r="K240" s="589"/>
      <c r="L240" s="1133" t="s">
        <v>265</v>
      </c>
      <c r="M240" s="1134"/>
      <c r="N240" s="1134" t="s">
        <v>861</v>
      </c>
      <c r="O240" s="1138" t="s">
        <v>857</v>
      </c>
      <c r="P240" s="2262" t="s">
        <v>860</v>
      </c>
      <c r="Q240" s="2176">
        <f>SUM(Q241:Q245)</f>
        <v>0</v>
      </c>
      <c r="R240" s="313"/>
      <c r="S240" s="412">
        <v>2301</v>
      </c>
      <c r="T240" s="589"/>
      <c r="U240" s="1133" t="s">
        <v>265</v>
      </c>
      <c r="V240" s="1134"/>
      <c r="W240" s="1134" t="s">
        <v>861</v>
      </c>
      <c r="X240" s="1138" t="s">
        <v>857</v>
      </c>
      <c r="Y240" s="2262" t="s">
        <v>860</v>
      </c>
      <c r="Z240" s="2176">
        <f>SUM(Z241:Z245)</f>
        <v>0</v>
      </c>
      <c r="AA240" s="313"/>
      <c r="AB240" s="313"/>
      <c r="AC240" s="313"/>
      <c r="AD240" s="313"/>
      <c r="AE240" s="313"/>
      <c r="AF240" s="313"/>
      <c r="AG240" s="313"/>
      <c r="AH240" s="313"/>
      <c r="AI240" s="313"/>
      <c r="AJ240" s="313"/>
      <c r="AK240" s="313"/>
      <c r="AL240" s="313"/>
      <c r="AM240" s="313"/>
      <c r="AN240" s="313"/>
      <c r="AO240" s="313"/>
      <c r="AP240" s="313"/>
      <c r="AQ240" s="313"/>
      <c r="AR240" s="313"/>
      <c r="AS240" s="313"/>
      <c r="AT240" s="313"/>
      <c r="AU240" s="313"/>
      <c r="AV240" s="313"/>
    </row>
    <row r="241" spans="1:48" s="451" customFormat="1" ht="11.85" customHeight="1">
      <c r="A241" s="412">
        <v>2302</v>
      </c>
      <c r="B241" s="589"/>
      <c r="C241" s="421"/>
      <c r="D241" s="1132"/>
      <c r="E241" s="461"/>
      <c r="F241" s="1140">
        <v>0</v>
      </c>
      <c r="G241" s="1957">
        <v>0</v>
      </c>
      <c r="H241" s="1955">
        <f>+G241*F241</f>
        <v>0</v>
      </c>
      <c r="I241" s="374"/>
      <c r="J241" s="412">
        <v>2302</v>
      </c>
      <c r="K241" s="589"/>
      <c r="L241" s="421"/>
      <c r="M241" s="1132"/>
      <c r="N241" s="461"/>
      <c r="O241" s="1140">
        <v>0</v>
      </c>
      <c r="P241" s="1953">
        <v>0</v>
      </c>
      <c r="Q241" s="2170">
        <f>+P241*O241</f>
        <v>0</v>
      </c>
      <c r="R241" s="313"/>
      <c r="S241" s="412">
        <v>2302</v>
      </c>
      <c r="T241" s="589"/>
      <c r="U241" s="421"/>
      <c r="V241" s="1132"/>
      <c r="W241" s="461"/>
      <c r="X241" s="1140">
        <v>0</v>
      </c>
      <c r="Y241" s="1953">
        <v>0</v>
      </c>
      <c r="Z241" s="2170">
        <f>+Y241*X241</f>
        <v>0</v>
      </c>
      <c r="AA241" s="313"/>
      <c r="AB241" s="313"/>
      <c r="AC241" s="313"/>
      <c r="AD241" s="313"/>
      <c r="AE241" s="313"/>
      <c r="AF241" s="313"/>
      <c r="AG241" s="313"/>
      <c r="AH241" s="313"/>
      <c r="AI241" s="313"/>
      <c r="AJ241" s="313"/>
      <c r="AK241" s="313"/>
      <c r="AL241" s="313"/>
      <c r="AM241" s="313"/>
      <c r="AN241" s="313"/>
      <c r="AO241" s="313"/>
      <c r="AP241" s="313"/>
      <c r="AQ241" s="313"/>
      <c r="AR241" s="313"/>
      <c r="AS241" s="313"/>
      <c r="AT241" s="313"/>
      <c r="AU241" s="313"/>
      <c r="AV241" s="313"/>
    </row>
    <row r="242" spans="1:48" s="451" customFormat="1" ht="11.85" customHeight="1">
      <c r="A242" s="412">
        <v>2303</v>
      </c>
      <c r="B242" s="589"/>
      <c r="C242" s="421"/>
      <c r="D242" s="1132"/>
      <c r="E242" s="461"/>
      <c r="F242" s="1140">
        <v>0</v>
      </c>
      <c r="G242" s="1957">
        <v>0</v>
      </c>
      <c r="H242" s="1955">
        <f>+G242*F242</f>
        <v>0</v>
      </c>
      <c r="I242" s="374"/>
      <c r="J242" s="412">
        <v>2303</v>
      </c>
      <c r="K242" s="589"/>
      <c r="L242" s="421"/>
      <c r="M242" s="1132"/>
      <c r="N242" s="461"/>
      <c r="O242" s="1140"/>
      <c r="P242" s="1953"/>
      <c r="Q242" s="2170">
        <f>+P242*O242</f>
        <v>0</v>
      </c>
      <c r="R242" s="313"/>
      <c r="S242" s="412">
        <v>2303</v>
      </c>
      <c r="T242" s="589"/>
      <c r="U242" s="421"/>
      <c r="V242" s="1132"/>
      <c r="W242" s="461"/>
      <c r="X242" s="1140"/>
      <c r="Y242" s="1953"/>
      <c r="Z242" s="2170">
        <f>+Y242*X242</f>
        <v>0</v>
      </c>
      <c r="AA242" s="313"/>
      <c r="AB242" s="313"/>
      <c r="AC242" s="313"/>
      <c r="AD242" s="313"/>
      <c r="AE242" s="313"/>
      <c r="AF242" s="313"/>
      <c r="AG242" s="313"/>
      <c r="AH242" s="313"/>
      <c r="AI242" s="313"/>
      <c r="AJ242" s="313"/>
      <c r="AK242" s="313"/>
      <c r="AL242" s="313"/>
      <c r="AM242" s="313"/>
      <c r="AN242" s="313"/>
      <c r="AO242" s="313"/>
      <c r="AP242" s="313"/>
      <c r="AQ242" s="313"/>
      <c r="AR242" s="313"/>
      <c r="AS242" s="313"/>
      <c r="AT242" s="313"/>
      <c r="AU242" s="313"/>
      <c r="AV242" s="313"/>
    </row>
    <row r="243" spans="1:48" s="451" customFormat="1" ht="11.85" customHeight="1">
      <c r="A243" s="412">
        <v>2304</v>
      </c>
      <c r="B243" s="589"/>
      <c r="C243" s="421"/>
      <c r="D243" s="1132"/>
      <c r="E243" s="461"/>
      <c r="F243" s="1140">
        <v>0</v>
      </c>
      <c r="G243" s="1957">
        <v>0</v>
      </c>
      <c r="H243" s="1955">
        <f>+G243*F243</f>
        <v>0</v>
      </c>
      <c r="I243" s="374"/>
      <c r="J243" s="412">
        <v>2304</v>
      </c>
      <c r="K243" s="589"/>
      <c r="L243" s="421"/>
      <c r="M243" s="1132"/>
      <c r="N243" s="461"/>
      <c r="O243" s="1140"/>
      <c r="P243" s="1953"/>
      <c r="Q243" s="2170">
        <f>+P243*O243</f>
        <v>0</v>
      </c>
      <c r="R243" s="313"/>
      <c r="S243" s="412">
        <v>2304</v>
      </c>
      <c r="T243" s="589"/>
      <c r="U243" s="421"/>
      <c r="V243" s="1132"/>
      <c r="W243" s="461"/>
      <c r="X243" s="1140"/>
      <c r="Y243" s="1953"/>
      <c r="Z243" s="2170">
        <f>+Y243*X243</f>
        <v>0</v>
      </c>
      <c r="AA243" s="313"/>
      <c r="AB243" s="313"/>
      <c r="AC243" s="313"/>
      <c r="AD243" s="313"/>
      <c r="AE243" s="313"/>
      <c r="AF243" s="313"/>
      <c r="AG243" s="313"/>
      <c r="AH243" s="313"/>
      <c r="AI243" s="313"/>
      <c r="AJ243" s="313"/>
      <c r="AK243" s="313"/>
      <c r="AL243" s="313"/>
      <c r="AM243" s="313"/>
      <c r="AN243" s="313"/>
      <c r="AO243" s="313"/>
      <c r="AP243" s="313"/>
      <c r="AQ243" s="313"/>
      <c r="AR243" s="313"/>
      <c r="AS243" s="313"/>
      <c r="AT243" s="313"/>
      <c r="AU243" s="313"/>
      <c r="AV243" s="313"/>
    </row>
    <row r="244" spans="1:48" s="451" customFormat="1" ht="11.85" customHeight="1">
      <c r="A244" s="412">
        <v>2305</v>
      </c>
      <c r="B244" s="589"/>
      <c r="C244" s="421"/>
      <c r="D244" s="1132"/>
      <c r="E244" s="461"/>
      <c r="F244" s="1140"/>
      <c r="G244" s="1957"/>
      <c r="H244" s="1955">
        <f>+G244*F244</f>
        <v>0</v>
      </c>
      <c r="I244" s="374"/>
      <c r="J244" s="412">
        <v>2305</v>
      </c>
      <c r="K244" s="589"/>
      <c r="L244" s="421"/>
      <c r="M244" s="1132"/>
      <c r="N244" s="461"/>
      <c r="O244" s="1140"/>
      <c r="P244" s="1953"/>
      <c r="Q244" s="2170">
        <f>+P244*O244</f>
        <v>0</v>
      </c>
      <c r="R244" s="313"/>
      <c r="S244" s="412">
        <v>2305</v>
      </c>
      <c r="T244" s="589"/>
      <c r="U244" s="421"/>
      <c r="V244" s="1132"/>
      <c r="W244" s="461"/>
      <c r="X244" s="1140"/>
      <c r="Y244" s="1953"/>
      <c r="Z244" s="2170">
        <f>+Y244*X244</f>
        <v>0</v>
      </c>
      <c r="AA244" s="313"/>
      <c r="AB244" s="313"/>
      <c r="AC244" s="313"/>
      <c r="AD244" s="313"/>
      <c r="AE244" s="313"/>
      <c r="AF244" s="313"/>
      <c r="AG244" s="313"/>
      <c r="AH244" s="313"/>
      <c r="AI244" s="313"/>
      <c r="AJ244" s="313"/>
      <c r="AK244" s="313"/>
      <c r="AL244" s="313"/>
      <c r="AM244" s="313"/>
      <c r="AN244" s="313"/>
      <c r="AO244" s="313"/>
      <c r="AP244" s="313"/>
      <c r="AQ244" s="313"/>
      <c r="AR244" s="313"/>
      <c r="AS244" s="313"/>
      <c r="AT244" s="313"/>
      <c r="AU244" s="313"/>
      <c r="AV244" s="313"/>
    </row>
    <row r="245" spans="1:48" s="451" customFormat="1" ht="11.85" customHeight="1">
      <c r="A245" s="412">
        <v>2306</v>
      </c>
      <c r="B245" s="589"/>
      <c r="C245" s="421"/>
      <c r="D245" s="1132"/>
      <c r="E245" s="461"/>
      <c r="F245" s="1140"/>
      <c r="G245" s="1957"/>
      <c r="H245" s="1955">
        <f>+G245*F245</f>
        <v>0</v>
      </c>
      <c r="I245" s="374"/>
      <c r="J245" s="412">
        <v>2306</v>
      </c>
      <c r="K245" s="589"/>
      <c r="L245" s="421"/>
      <c r="M245" s="1132"/>
      <c r="N245" s="461"/>
      <c r="O245" s="1140"/>
      <c r="P245" s="1953"/>
      <c r="Q245" s="2170">
        <f>+P245*O245</f>
        <v>0</v>
      </c>
      <c r="R245" s="313"/>
      <c r="S245" s="412">
        <v>2306</v>
      </c>
      <c r="T245" s="589"/>
      <c r="U245" s="421"/>
      <c r="V245" s="1132"/>
      <c r="W245" s="461"/>
      <c r="X245" s="1140"/>
      <c r="Y245" s="1953"/>
      <c r="Z245" s="2170">
        <f>+Y245*X245</f>
        <v>0</v>
      </c>
      <c r="AA245" s="313"/>
      <c r="AB245" s="313"/>
      <c r="AC245" s="313"/>
      <c r="AD245" s="313"/>
      <c r="AE245" s="313"/>
      <c r="AF245" s="313"/>
      <c r="AG245" s="313"/>
      <c r="AH245" s="313"/>
      <c r="AI245" s="313"/>
      <c r="AJ245" s="313"/>
      <c r="AK245" s="313"/>
      <c r="AL245" s="313"/>
      <c r="AM245" s="313"/>
      <c r="AN245" s="313"/>
      <c r="AO245" s="313"/>
      <c r="AP245" s="313"/>
      <c r="AQ245" s="313"/>
      <c r="AR245" s="313"/>
      <c r="AS245" s="313"/>
      <c r="AT245" s="313"/>
      <c r="AU245" s="313"/>
      <c r="AV245" s="313"/>
    </row>
    <row r="246" spans="1:48" s="451" customFormat="1" ht="11.85" customHeight="1">
      <c r="A246" s="412">
        <v>2307</v>
      </c>
      <c r="B246" s="589"/>
      <c r="C246" s="1133" t="s">
        <v>266</v>
      </c>
      <c r="D246" s="1134"/>
      <c r="E246" s="1134" t="s">
        <v>861</v>
      </c>
      <c r="F246" s="1135" t="s">
        <v>2319</v>
      </c>
      <c r="G246" s="1136" t="s">
        <v>2319</v>
      </c>
      <c r="H246" s="1958">
        <f>SUM(H247:H251)</f>
        <v>0</v>
      </c>
      <c r="I246" s="374"/>
      <c r="J246" s="412">
        <v>2307</v>
      </c>
      <c r="K246" s="589"/>
      <c r="L246" s="1133" t="s">
        <v>266</v>
      </c>
      <c r="M246" s="1134"/>
      <c r="N246" s="1134" t="s">
        <v>861</v>
      </c>
      <c r="O246" s="1135" t="s">
        <v>2319</v>
      </c>
      <c r="P246" s="2263" t="s">
        <v>2319</v>
      </c>
      <c r="Q246" s="2176">
        <f>SUM(Q247:Q251)</f>
        <v>0</v>
      </c>
      <c r="R246" s="313"/>
      <c r="S246" s="412">
        <v>2307</v>
      </c>
      <c r="T246" s="589"/>
      <c r="U246" s="1133" t="s">
        <v>266</v>
      </c>
      <c r="V246" s="1134"/>
      <c r="W246" s="1134" t="s">
        <v>861</v>
      </c>
      <c r="X246" s="1135" t="s">
        <v>2319</v>
      </c>
      <c r="Y246" s="2263" t="s">
        <v>2319</v>
      </c>
      <c r="Z246" s="2176">
        <f>SUM(Z247:Z251)</f>
        <v>0</v>
      </c>
      <c r="AA246" s="313"/>
      <c r="AB246" s="313"/>
      <c r="AC246" s="313"/>
      <c r="AD246" s="313"/>
      <c r="AE246" s="313"/>
      <c r="AF246" s="313"/>
      <c r="AG246" s="313"/>
      <c r="AH246" s="313"/>
      <c r="AI246" s="313"/>
      <c r="AJ246" s="313"/>
      <c r="AK246" s="313"/>
      <c r="AL246" s="313"/>
      <c r="AM246" s="313"/>
      <c r="AN246" s="313"/>
      <c r="AO246" s="313"/>
      <c r="AP246" s="313"/>
      <c r="AQ246" s="313"/>
      <c r="AR246" s="313"/>
      <c r="AS246" s="313"/>
      <c r="AT246" s="313"/>
      <c r="AU246" s="313"/>
      <c r="AV246" s="313"/>
    </row>
    <row r="247" spans="1:48" s="451" customFormat="1" ht="11.85" customHeight="1">
      <c r="A247" s="412">
        <v>2308</v>
      </c>
      <c r="B247" s="589"/>
      <c r="C247" s="421"/>
      <c r="D247" s="422" t="s">
        <v>2402</v>
      </c>
      <c r="E247" s="461"/>
      <c r="F247" s="837"/>
      <c r="G247" s="838"/>
      <c r="H247" s="1955">
        <v>0</v>
      </c>
      <c r="I247" s="374"/>
      <c r="J247" s="412">
        <v>2308</v>
      </c>
      <c r="K247" s="589"/>
      <c r="L247" s="421"/>
      <c r="M247" s="422" t="s">
        <v>2402</v>
      </c>
      <c r="N247" s="461"/>
      <c r="O247" s="837"/>
      <c r="P247" s="2255"/>
      <c r="Q247" s="2170">
        <v>0</v>
      </c>
      <c r="R247" s="313"/>
      <c r="S247" s="412">
        <v>2308</v>
      </c>
      <c r="T247" s="589"/>
      <c r="U247" s="421"/>
      <c r="V247" s="422" t="s">
        <v>2402</v>
      </c>
      <c r="W247" s="461"/>
      <c r="X247" s="837"/>
      <c r="Y247" s="2255"/>
      <c r="Z247" s="2170">
        <v>0</v>
      </c>
      <c r="AA247" s="313"/>
      <c r="AB247" s="313"/>
      <c r="AC247" s="313"/>
      <c r="AD247" s="313"/>
      <c r="AE247" s="313"/>
      <c r="AF247" s="313"/>
      <c r="AG247" s="313"/>
      <c r="AH247" s="313"/>
      <c r="AI247" s="313"/>
      <c r="AJ247" s="313"/>
      <c r="AK247" s="313"/>
      <c r="AL247" s="313"/>
      <c r="AM247" s="313"/>
      <c r="AN247" s="313"/>
      <c r="AO247" s="313"/>
      <c r="AP247" s="313"/>
      <c r="AQ247" s="313"/>
      <c r="AR247" s="313"/>
      <c r="AS247" s="313"/>
      <c r="AT247" s="313"/>
      <c r="AU247" s="313"/>
      <c r="AV247" s="313"/>
    </row>
    <row r="248" spans="1:48" s="451" customFormat="1" ht="11.85" customHeight="1">
      <c r="A248" s="412">
        <v>2309</v>
      </c>
      <c r="B248" s="589"/>
      <c r="C248" s="421"/>
      <c r="D248" s="422" t="s">
        <v>272</v>
      </c>
      <c r="E248" s="461"/>
      <c r="F248" s="837"/>
      <c r="G248" s="838"/>
      <c r="H248" s="1955">
        <v>0</v>
      </c>
      <c r="I248" s="374"/>
      <c r="J248" s="412">
        <v>2309</v>
      </c>
      <c r="K248" s="589"/>
      <c r="L248" s="421"/>
      <c r="M248" s="422" t="s">
        <v>272</v>
      </c>
      <c r="N248" s="461"/>
      <c r="O248" s="837"/>
      <c r="P248" s="2255"/>
      <c r="Q248" s="2170">
        <v>0</v>
      </c>
      <c r="R248" s="313"/>
      <c r="S248" s="412">
        <v>2309</v>
      </c>
      <c r="T248" s="589"/>
      <c r="U248" s="421"/>
      <c r="V248" s="422" t="s">
        <v>272</v>
      </c>
      <c r="W248" s="461"/>
      <c r="X248" s="837"/>
      <c r="Y248" s="2255"/>
      <c r="Z248" s="2170">
        <v>0</v>
      </c>
      <c r="AA248" s="313"/>
      <c r="AB248" s="313"/>
      <c r="AC248" s="313"/>
      <c r="AD248" s="313"/>
      <c r="AE248" s="313"/>
      <c r="AF248" s="313"/>
      <c r="AG248" s="313"/>
      <c r="AH248" s="313"/>
      <c r="AI248" s="313"/>
      <c r="AJ248" s="313"/>
      <c r="AK248" s="313"/>
      <c r="AL248" s="313"/>
      <c r="AM248" s="313"/>
      <c r="AN248" s="313"/>
      <c r="AO248" s="313"/>
      <c r="AP248" s="313"/>
      <c r="AQ248" s="313"/>
      <c r="AR248" s="313"/>
      <c r="AS248" s="313"/>
      <c r="AT248" s="313"/>
      <c r="AU248" s="313"/>
      <c r="AV248" s="313"/>
    </row>
    <row r="249" spans="1:48" s="451" customFormat="1" ht="11.85" customHeight="1">
      <c r="A249" s="412">
        <v>2310</v>
      </c>
      <c r="B249" s="589"/>
      <c r="C249" s="421"/>
      <c r="D249" s="422" t="s">
        <v>496</v>
      </c>
      <c r="E249" s="461"/>
      <c r="F249" s="837"/>
      <c r="G249" s="838"/>
      <c r="H249" s="1955">
        <v>0</v>
      </c>
      <c r="I249" s="374"/>
      <c r="J249" s="412">
        <v>2310</v>
      </c>
      <c r="K249" s="589"/>
      <c r="L249" s="421"/>
      <c r="M249" s="422" t="s">
        <v>496</v>
      </c>
      <c r="N249" s="461"/>
      <c r="O249" s="837"/>
      <c r="P249" s="2255"/>
      <c r="Q249" s="2170">
        <v>0</v>
      </c>
      <c r="R249" s="313"/>
      <c r="S249" s="412">
        <v>2310</v>
      </c>
      <c r="T249" s="589"/>
      <c r="U249" s="421"/>
      <c r="V249" s="422" t="s">
        <v>496</v>
      </c>
      <c r="W249" s="461"/>
      <c r="X249" s="837"/>
      <c r="Y249" s="2255"/>
      <c r="Z249" s="2170">
        <v>0</v>
      </c>
      <c r="AA249" s="313"/>
      <c r="AB249" s="313"/>
      <c r="AC249" s="313"/>
      <c r="AD249" s="313"/>
      <c r="AE249" s="313"/>
      <c r="AF249" s="313"/>
      <c r="AG249" s="313"/>
      <c r="AH249" s="313"/>
      <c r="AI249" s="313"/>
      <c r="AJ249" s="313"/>
      <c r="AK249" s="313"/>
      <c r="AL249" s="313"/>
      <c r="AM249" s="313"/>
      <c r="AN249" s="313"/>
      <c r="AO249" s="313"/>
      <c r="AP249" s="313"/>
      <c r="AQ249" s="313"/>
      <c r="AR249" s="313"/>
      <c r="AS249" s="313"/>
      <c r="AT249" s="313"/>
      <c r="AU249" s="313"/>
      <c r="AV249" s="313"/>
    </row>
    <row r="250" spans="1:48" s="451" customFormat="1" ht="11.85" customHeight="1">
      <c r="A250" s="412">
        <v>2311</v>
      </c>
      <c r="B250" s="589"/>
      <c r="C250" s="421"/>
      <c r="D250" s="422" t="s">
        <v>2403</v>
      </c>
      <c r="E250" s="461"/>
      <c r="F250" s="837"/>
      <c r="G250" s="838"/>
      <c r="H250" s="1955">
        <v>0</v>
      </c>
      <c r="I250" s="374"/>
      <c r="J250" s="412">
        <v>2311</v>
      </c>
      <c r="K250" s="589"/>
      <c r="L250" s="421"/>
      <c r="M250" s="422" t="s">
        <v>2403</v>
      </c>
      <c r="N250" s="461"/>
      <c r="O250" s="837"/>
      <c r="P250" s="2255"/>
      <c r="Q250" s="2170">
        <v>0</v>
      </c>
      <c r="R250" s="313"/>
      <c r="S250" s="412">
        <v>2311</v>
      </c>
      <c r="T250" s="589"/>
      <c r="U250" s="421"/>
      <c r="V250" s="422" t="s">
        <v>2403</v>
      </c>
      <c r="W250" s="461"/>
      <c r="X250" s="837"/>
      <c r="Y250" s="2255"/>
      <c r="Z250" s="2170">
        <v>0</v>
      </c>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row>
    <row r="251" spans="1:48" s="451" customFormat="1" ht="11.85" customHeight="1">
      <c r="A251" s="412">
        <v>2312</v>
      </c>
      <c r="B251" s="589"/>
      <c r="C251" s="421"/>
      <c r="D251" s="1132"/>
      <c r="E251" s="461"/>
      <c r="F251" s="837"/>
      <c r="G251" s="838"/>
      <c r="H251" s="1955">
        <v>0</v>
      </c>
      <c r="I251" s="374"/>
      <c r="J251" s="412">
        <v>2312</v>
      </c>
      <c r="K251" s="589"/>
      <c r="L251" s="421"/>
      <c r="M251" s="1132"/>
      <c r="N251" s="461"/>
      <c r="O251" s="837"/>
      <c r="P251" s="2255"/>
      <c r="Q251" s="2170">
        <v>0</v>
      </c>
      <c r="R251" s="313"/>
      <c r="S251" s="412">
        <v>2312</v>
      </c>
      <c r="T251" s="589"/>
      <c r="U251" s="421"/>
      <c r="V251" s="1132"/>
      <c r="W251" s="461"/>
      <c r="X251" s="837"/>
      <c r="Y251" s="2255"/>
      <c r="Z251" s="2170">
        <v>0</v>
      </c>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row>
    <row r="252" spans="1:48" s="451" customFormat="1" ht="11.85" customHeight="1">
      <c r="A252" s="412">
        <v>2313</v>
      </c>
      <c r="B252" s="589"/>
      <c r="C252" s="1133" t="s">
        <v>3416</v>
      </c>
      <c r="D252" s="1134"/>
      <c r="E252" s="1134" t="s">
        <v>861</v>
      </c>
      <c r="F252" s="1135" t="s">
        <v>2319</v>
      </c>
      <c r="G252" s="1136" t="s">
        <v>2319</v>
      </c>
      <c r="H252" s="1958">
        <f>SUM(H253:H260)</f>
        <v>1961</v>
      </c>
      <c r="I252" s="374"/>
      <c r="J252" s="412">
        <v>2313</v>
      </c>
      <c r="K252" s="589"/>
      <c r="L252" s="1133" t="s">
        <v>3416</v>
      </c>
      <c r="M252" s="1134"/>
      <c r="N252" s="1134" t="s">
        <v>861</v>
      </c>
      <c r="O252" s="1135" t="s">
        <v>2319</v>
      </c>
      <c r="P252" s="2263" t="s">
        <v>2319</v>
      </c>
      <c r="Q252" s="2176">
        <f>SUM(Q253:Q260)</f>
        <v>2000</v>
      </c>
      <c r="R252" s="313"/>
      <c r="S252" s="412">
        <v>2313</v>
      </c>
      <c r="T252" s="589"/>
      <c r="U252" s="1133" t="s">
        <v>3416</v>
      </c>
      <c r="V252" s="1134"/>
      <c r="W252" s="1134" t="s">
        <v>861</v>
      </c>
      <c r="X252" s="1135" t="s">
        <v>2319</v>
      </c>
      <c r="Y252" s="2263" t="s">
        <v>2319</v>
      </c>
      <c r="Z252" s="2176">
        <f>SUM(Z253:Z260)</f>
        <v>79.78</v>
      </c>
      <c r="AA252" s="313"/>
      <c r="AB252" s="313"/>
      <c r="AC252" s="313"/>
      <c r="AD252" s="313"/>
      <c r="AE252" s="313"/>
      <c r="AF252" s="313"/>
      <c r="AG252" s="313"/>
      <c r="AH252" s="313"/>
      <c r="AI252" s="313"/>
      <c r="AJ252" s="313"/>
      <c r="AK252" s="313"/>
      <c r="AL252" s="313"/>
      <c r="AM252" s="313"/>
      <c r="AN252" s="313"/>
      <c r="AO252" s="313"/>
      <c r="AP252" s="313"/>
      <c r="AQ252" s="313"/>
      <c r="AR252" s="313"/>
      <c r="AS252" s="313"/>
      <c r="AT252" s="313"/>
      <c r="AU252" s="313"/>
      <c r="AV252" s="313"/>
    </row>
    <row r="253" spans="1:48" s="451" customFormat="1" ht="11.85" customHeight="1">
      <c r="A253" s="412">
        <v>2314</v>
      </c>
      <c r="B253" s="589"/>
      <c r="C253" s="421"/>
      <c r="D253" s="1737" t="s">
        <v>854</v>
      </c>
      <c r="E253" s="461"/>
      <c r="F253" s="837"/>
      <c r="G253" s="838"/>
      <c r="H253" s="1955">
        <v>0</v>
      </c>
      <c r="I253" s="374"/>
      <c r="J253" s="412">
        <v>2314</v>
      </c>
      <c r="K253" s="589"/>
      <c r="L253" s="421"/>
      <c r="M253" s="1737" t="s">
        <v>854</v>
      </c>
      <c r="N253" s="461"/>
      <c r="O253" s="837"/>
      <c r="P253" s="2255"/>
      <c r="Q253" s="2170">
        <v>0</v>
      </c>
      <c r="R253" s="313"/>
      <c r="S253" s="412">
        <v>2314</v>
      </c>
      <c r="T253" s="589"/>
      <c r="U253" s="421"/>
      <c r="V253" s="1737" t="s">
        <v>854</v>
      </c>
      <c r="W253" s="461"/>
      <c r="X253" s="837"/>
      <c r="Y253" s="2255"/>
      <c r="Z253" s="2170">
        <v>0</v>
      </c>
      <c r="AA253" s="313"/>
      <c r="AB253" s="313"/>
      <c r="AC253" s="313"/>
      <c r="AD253" s="313"/>
      <c r="AE253" s="313"/>
      <c r="AF253" s="313"/>
      <c r="AG253" s="313"/>
      <c r="AH253" s="313"/>
      <c r="AI253" s="313"/>
      <c r="AJ253" s="313"/>
      <c r="AK253" s="313"/>
      <c r="AL253" s="313"/>
      <c r="AM253" s="313"/>
      <c r="AN253" s="313"/>
      <c r="AO253" s="313"/>
      <c r="AP253" s="313"/>
      <c r="AQ253" s="313"/>
      <c r="AR253" s="313"/>
      <c r="AS253" s="313"/>
      <c r="AT253" s="313"/>
      <c r="AU253" s="313"/>
      <c r="AV253" s="313"/>
    </row>
    <row r="254" spans="1:48" s="451" customFormat="1" ht="11.85" customHeight="1">
      <c r="A254" s="412">
        <v>2315</v>
      </c>
      <c r="B254" s="589"/>
      <c r="C254" s="421"/>
      <c r="D254" s="1737" t="s">
        <v>2401</v>
      </c>
      <c r="E254" s="461"/>
      <c r="F254" s="837"/>
      <c r="G254" s="838"/>
      <c r="H254" s="1955"/>
      <c r="I254" s="374"/>
      <c r="J254" s="412">
        <v>2315</v>
      </c>
      <c r="K254" s="589"/>
      <c r="L254" s="421"/>
      <c r="M254" s="1737" t="s">
        <v>2401</v>
      </c>
      <c r="N254" s="461"/>
      <c r="O254" s="837"/>
      <c r="P254" s="2255"/>
      <c r="Q254" s="2170"/>
      <c r="R254" s="313"/>
      <c r="S254" s="412">
        <v>2315</v>
      </c>
      <c r="T254" s="589"/>
      <c r="U254" s="421"/>
      <c r="V254" s="1737" t="s">
        <v>2401</v>
      </c>
      <c r="W254" s="461"/>
      <c r="X254" s="837"/>
      <c r="Y254" s="2255"/>
      <c r="Z254" s="2170"/>
      <c r="AA254" s="313"/>
      <c r="AB254" s="313"/>
      <c r="AC254" s="313"/>
      <c r="AD254" s="313"/>
      <c r="AE254" s="313"/>
      <c r="AF254" s="313"/>
      <c r="AG254" s="313"/>
      <c r="AH254" s="313"/>
      <c r="AI254" s="313"/>
      <c r="AJ254" s="313"/>
      <c r="AK254" s="313"/>
      <c r="AL254" s="313"/>
      <c r="AM254" s="313"/>
      <c r="AN254" s="313"/>
      <c r="AO254" s="313"/>
      <c r="AP254" s="313"/>
      <c r="AQ254" s="313"/>
      <c r="AR254" s="313"/>
      <c r="AS254" s="313"/>
      <c r="AT254" s="313"/>
      <c r="AU254" s="313"/>
      <c r="AV254" s="313"/>
    </row>
    <row r="255" spans="1:48" s="451" customFormat="1" ht="11.85" customHeight="1">
      <c r="A255" s="412">
        <v>2316</v>
      </c>
      <c r="B255" s="589"/>
      <c r="C255" s="421"/>
      <c r="D255" s="1737" t="s">
        <v>2404</v>
      </c>
      <c r="E255" s="461"/>
      <c r="F255" s="837"/>
      <c r="G255" s="838"/>
      <c r="H255" s="1955">
        <v>0</v>
      </c>
      <c r="I255" s="374"/>
      <c r="J255" s="412">
        <v>2316</v>
      </c>
      <c r="K255" s="589"/>
      <c r="L255" s="421"/>
      <c r="M255" s="1737" t="s">
        <v>2404</v>
      </c>
      <c r="N255" s="461"/>
      <c r="O255" s="837"/>
      <c r="P255" s="2255"/>
      <c r="Q255" s="2170">
        <v>0</v>
      </c>
      <c r="R255" s="313"/>
      <c r="S255" s="412">
        <v>2316</v>
      </c>
      <c r="T255" s="589"/>
      <c r="U255" s="421"/>
      <c r="V255" s="1737" t="s">
        <v>2404</v>
      </c>
      <c r="W255" s="461"/>
      <c r="X255" s="837"/>
      <c r="Y255" s="2255"/>
      <c r="Z255" s="2170">
        <v>0</v>
      </c>
      <c r="AA255" s="313"/>
      <c r="AB255" s="313"/>
      <c r="AC255" s="313"/>
      <c r="AD255" s="313"/>
      <c r="AE255" s="313"/>
      <c r="AF255" s="313"/>
      <c r="AG255" s="313"/>
      <c r="AH255" s="313"/>
      <c r="AI255" s="313"/>
      <c r="AJ255" s="313"/>
      <c r="AK255" s="313"/>
      <c r="AL255" s="313"/>
      <c r="AM255" s="313"/>
      <c r="AN255" s="313"/>
      <c r="AO255" s="313"/>
      <c r="AP255" s="313"/>
      <c r="AQ255" s="313"/>
      <c r="AR255" s="313"/>
      <c r="AS255" s="313"/>
      <c r="AT255" s="313"/>
      <c r="AU255" s="313"/>
      <c r="AV255" s="313"/>
    </row>
    <row r="256" spans="1:48" s="451" customFormat="1" ht="11.85" customHeight="1">
      <c r="A256" s="412">
        <v>2317</v>
      </c>
      <c r="B256" s="589"/>
      <c r="C256" s="421"/>
      <c r="D256" s="1737" t="s">
        <v>2405</v>
      </c>
      <c r="E256" s="461"/>
      <c r="F256" s="837"/>
      <c r="G256" s="838"/>
      <c r="H256" s="1955">
        <v>0</v>
      </c>
      <c r="I256" s="374"/>
      <c r="J256" s="412">
        <v>2317</v>
      </c>
      <c r="K256" s="589"/>
      <c r="L256" s="421"/>
      <c r="M256" s="1737" t="s">
        <v>2405</v>
      </c>
      <c r="N256" s="461"/>
      <c r="O256" s="837"/>
      <c r="P256" s="2255"/>
      <c r="Q256" s="2170">
        <v>0</v>
      </c>
      <c r="R256" s="313"/>
      <c r="S256" s="412">
        <v>2317</v>
      </c>
      <c r="T256" s="589"/>
      <c r="U256" s="421"/>
      <c r="V256" s="1737" t="s">
        <v>2405</v>
      </c>
      <c r="W256" s="461"/>
      <c r="X256" s="837"/>
      <c r="Y256" s="2255"/>
      <c r="Z256" s="2170">
        <v>0</v>
      </c>
      <c r="AA256" s="313"/>
      <c r="AB256" s="313"/>
      <c r="AC256" s="313"/>
      <c r="AD256" s="313"/>
      <c r="AE256" s="313"/>
      <c r="AF256" s="313"/>
      <c r="AG256" s="313"/>
      <c r="AH256" s="313"/>
      <c r="AI256" s="313"/>
      <c r="AJ256" s="313"/>
      <c r="AK256" s="313"/>
      <c r="AL256" s="313"/>
      <c r="AM256" s="313"/>
      <c r="AN256" s="313"/>
      <c r="AO256" s="313"/>
      <c r="AP256" s="313"/>
      <c r="AQ256" s="313"/>
      <c r="AR256" s="313"/>
      <c r="AS256" s="313"/>
      <c r="AT256" s="313"/>
      <c r="AU256" s="313"/>
      <c r="AV256" s="313"/>
    </row>
    <row r="257" spans="1:48" s="451" customFormat="1" ht="11.85" customHeight="1">
      <c r="A257" s="412">
        <v>2318</v>
      </c>
      <c r="B257" s="589"/>
      <c r="C257" s="421"/>
      <c r="D257" s="1737" t="s">
        <v>2406</v>
      </c>
      <c r="E257" s="461"/>
      <c r="F257" s="837"/>
      <c r="G257" s="838"/>
      <c r="H257" s="1955">
        <v>0</v>
      </c>
      <c r="I257" s="374"/>
      <c r="J257" s="412">
        <v>2318</v>
      </c>
      <c r="K257" s="589"/>
      <c r="L257" s="421"/>
      <c r="M257" s="1737" t="s">
        <v>2406</v>
      </c>
      <c r="N257" s="461"/>
      <c r="O257" s="837"/>
      <c r="P257" s="2255"/>
      <c r="Q257" s="2170">
        <v>0</v>
      </c>
      <c r="R257" s="313"/>
      <c r="S257" s="412">
        <v>2318</v>
      </c>
      <c r="T257" s="589"/>
      <c r="U257" s="421"/>
      <c r="V257" s="1737" t="s">
        <v>2406</v>
      </c>
      <c r="W257" s="461"/>
      <c r="X257" s="837"/>
      <c r="Y257" s="2255"/>
      <c r="Z257" s="2170">
        <v>0</v>
      </c>
      <c r="AA257" s="313"/>
      <c r="AB257" s="313"/>
      <c r="AC257" s="313"/>
      <c r="AD257" s="313"/>
      <c r="AE257" s="313"/>
      <c r="AF257" s="313"/>
      <c r="AG257" s="313"/>
      <c r="AH257" s="313"/>
      <c r="AI257" s="313"/>
      <c r="AJ257" s="313"/>
      <c r="AK257" s="313"/>
      <c r="AL257" s="313"/>
      <c r="AM257" s="313"/>
      <c r="AN257" s="313"/>
      <c r="AO257" s="313"/>
      <c r="AP257" s="313"/>
      <c r="AQ257" s="313"/>
      <c r="AR257" s="313"/>
      <c r="AS257" s="313"/>
      <c r="AT257" s="313"/>
      <c r="AU257" s="313"/>
      <c r="AV257" s="313"/>
    </row>
    <row r="258" spans="1:48" s="451" customFormat="1" ht="11.85" customHeight="1">
      <c r="A258" s="412">
        <v>2319</v>
      </c>
      <c r="B258" s="589"/>
      <c r="C258" s="421"/>
      <c r="D258" s="1737" t="s">
        <v>855</v>
      </c>
      <c r="E258" s="461"/>
      <c r="F258" s="837"/>
      <c r="G258" s="838"/>
      <c r="H258" s="1955">
        <v>0</v>
      </c>
      <c r="I258" s="374"/>
      <c r="J258" s="412">
        <v>2319</v>
      </c>
      <c r="K258" s="589"/>
      <c r="L258" s="421"/>
      <c r="M258" s="1737" t="s">
        <v>855</v>
      </c>
      <c r="N258" s="461"/>
      <c r="O258" s="837"/>
      <c r="P258" s="2255"/>
      <c r="Q258" s="2170">
        <v>0</v>
      </c>
      <c r="R258" s="313"/>
      <c r="S258" s="412">
        <v>2319</v>
      </c>
      <c r="T258" s="589"/>
      <c r="U258" s="421"/>
      <c r="V258" s="1737" t="s">
        <v>855</v>
      </c>
      <c r="W258" s="461"/>
      <c r="X258" s="837"/>
      <c r="Y258" s="2255"/>
      <c r="Z258" s="2170">
        <v>0</v>
      </c>
      <c r="AA258" s="313"/>
      <c r="AB258" s="313"/>
      <c r="AC258" s="313"/>
      <c r="AD258" s="313"/>
      <c r="AE258" s="313"/>
      <c r="AF258" s="313"/>
      <c r="AG258" s="313"/>
      <c r="AH258" s="313"/>
      <c r="AI258" s="313"/>
      <c r="AJ258" s="313"/>
      <c r="AK258" s="313"/>
      <c r="AL258" s="313"/>
      <c r="AM258" s="313"/>
      <c r="AN258" s="313"/>
      <c r="AO258" s="313"/>
      <c r="AP258" s="313"/>
      <c r="AQ258" s="313"/>
      <c r="AR258" s="313"/>
      <c r="AS258" s="313"/>
      <c r="AT258" s="313"/>
      <c r="AU258" s="313"/>
      <c r="AV258" s="313"/>
    </row>
    <row r="259" spans="1:48" s="451" customFormat="1" ht="11.85" customHeight="1">
      <c r="A259" s="412">
        <v>2320</v>
      </c>
      <c r="B259" s="589"/>
      <c r="C259" s="421"/>
      <c r="D259" s="1737" t="s">
        <v>856</v>
      </c>
      <c r="E259" s="461"/>
      <c r="F259" s="837"/>
      <c r="G259" s="838"/>
      <c r="H259" s="1955">
        <v>0</v>
      </c>
      <c r="I259" s="374"/>
      <c r="J259" s="412">
        <v>2320</v>
      </c>
      <c r="K259" s="589"/>
      <c r="L259" s="421"/>
      <c r="M259" s="1737" t="s">
        <v>856</v>
      </c>
      <c r="N259" s="461"/>
      <c r="O259" s="837"/>
      <c r="P259" s="2255"/>
      <c r="Q259" s="2170">
        <v>0</v>
      </c>
      <c r="R259" s="313"/>
      <c r="S259" s="412">
        <v>2320</v>
      </c>
      <c r="T259" s="589"/>
      <c r="U259" s="421"/>
      <c r="V259" s="1737" t="s">
        <v>856</v>
      </c>
      <c r="W259" s="461"/>
      <c r="X259" s="837"/>
      <c r="Y259" s="2255"/>
      <c r="Z259" s="2170">
        <v>0</v>
      </c>
      <c r="AA259" s="313"/>
      <c r="AB259" s="313"/>
      <c r="AC259" s="313"/>
      <c r="AD259" s="313"/>
      <c r="AE259" s="313"/>
      <c r="AF259" s="313"/>
      <c r="AG259" s="313"/>
      <c r="AH259" s="313"/>
      <c r="AI259" s="313"/>
      <c r="AJ259" s="313"/>
      <c r="AK259" s="313"/>
      <c r="AL259" s="313"/>
      <c r="AM259" s="313"/>
      <c r="AN259" s="313"/>
      <c r="AO259" s="313"/>
      <c r="AP259" s="313"/>
      <c r="AQ259" s="313"/>
      <c r="AR259" s="313"/>
      <c r="AS259" s="313"/>
      <c r="AT259" s="313"/>
      <c r="AU259" s="313"/>
      <c r="AV259" s="313"/>
    </row>
    <row r="260" spans="1:48" s="1828" customFormat="1" ht="11.85" customHeight="1" thickBot="1">
      <c r="A260" s="1822">
        <v>2321</v>
      </c>
      <c r="B260" s="1823"/>
      <c r="C260" s="1824"/>
      <c r="D260" s="1831" t="s">
        <v>828</v>
      </c>
      <c r="E260" s="1825"/>
      <c r="F260" s="1826"/>
      <c r="G260" s="1827"/>
      <c r="H260" s="1959">
        <v>1961</v>
      </c>
      <c r="I260" s="1124"/>
      <c r="J260" s="1822">
        <v>2321</v>
      </c>
      <c r="K260" s="1823"/>
      <c r="L260" s="1824"/>
      <c r="M260" s="1831" t="s">
        <v>882</v>
      </c>
      <c r="N260" s="1825"/>
      <c r="O260" s="1826"/>
      <c r="P260" s="2264"/>
      <c r="Q260" s="2265">
        <v>2000</v>
      </c>
      <c r="S260" s="1822">
        <v>2321</v>
      </c>
      <c r="T260" s="1823"/>
      <c r="U260" s="1824"/>
      <c r="V260" s="1831" t="s">
        <v>828</v>
      </c>
      <c r="W260" s="1825"/>
      <c r="X260" s="1826"/>
      <c r="Y260" s="2264"/>
      <c r="Z260" s="2265">
        <v>79.78</v>
      </c>
    </row>
    <row r="261" spans="1:48" s="451" customFormat="1" ht="11.85" customHeight="1">
      <c r="A261" s="1818">
        <v>2322</v>
      </c>
      <c r="B261" s="1819"/>
      <c r="C261" s="1820"/>
      <c r="D261" s="1737" t="s">
        <v>1090</v>
      </c>
      <c r="E261" s="1821" t="s">
        <v>1092</v>
      </c>
      <c r="G261" s="1829">
        <v>0.01</v>
      </c>
      <c r="H261" s="1960">
        <f>(H252+H246+H240)*G261</f>
        <v>19.61</v>
      </c>
      <c r="I261" s="374"/>
      <c r="J261" s="1818">
        <v>2322</v>
      </c>
      <c r="K261" s="1819"/>
      <c r="L261" s="1820"/>
      <c r="M261" s="1737" t="s">
        <v>1090</v>
      </c>
      <c r="N261" s="1821" t="s">
        <v>1092</v>
      </c>
      <c r="P261" s="2316">
        <v>0.01</v>
      </c>
      <c r="Q261" s="2267">
        <v>20</v>
      </c>
      <c r="R261" s="313"/>
      <c r="S261" s="1818">
        <v>2322</v>
      </c>
      <c r="T261" s="1819"/>
      <c r="U261" s="1820"/>
      <c r="V261" s="1737" t="s">
        <v>1090</v>
      </c>
      <c r="W261" s="1821" t="s">
        <v>1092</v>
      </c>
      <c r="Y261" s="2266">
        <v>0.01</v>
      </c>
      <c r="Z261" s="2267">
        <f>(Z252+Z246+Z240)*Y261</f>
        <v>0.79780000000000006</v>
      </c>
      <c r="AA261" s="313"/>
      <c r="AB261" s="313"/>
      <c r="AC261" s="313"/>
      <c r="AD261" s="313"/>
      <c r="AE261" s="313"/>
      <c r="AF261" s="313"/>
      <c r="AG261" s="313"/>
      <c r="AH261" s="313"/>
      <c r="AI261" s="313"/>
      <c r="AJ261" s="313"/>
      <c r="AK261" s="313"/>
      <c r="AL261" s="313"/>
      <c r="AM261" s="313"/>
      <c r="AN261" s="313"/>
      <c r="AO261" s="313"/>
      <c r="AP261" s="313"/>
      <c r="AQ261" s="313"/>
      <c r="AR261" s="313"/>
      <c r="AS261" s="313"/>
      <c r="AT261" s="313"/>
      <c r="AU261" s="313"/>
      <c r="AV261" s="313"/>
    </row>
    <row r="262" spans="1:48" s="451" customFormat="1" ht="11.85" customHeight="1">
      <c r="A262" s="412">
        <v>2323</v>
      </c>
      <c r="B262" s="589"/>
      <c r="C262" s="421"/>
      <c r="D262" s="422" t="s">
        <v>1091</v>
      </c>
      <c r="E262" s="1292" t="s">
        <v>1092</v>
      </c>
      <c r="G262" s="1830">
        <v>0.01</v>
      </c>
      <c r="H262" s="1961">
        <f>(H252+H246+H240)*G262</f>
        <v>19.61</v>
      </c>
      <c r="I262" s="374"/>
      <c r="J262" s="412">
        <v>2323</v>
      </c>
      <c r="K262" s="589"/>
      <c r="L262" s="421"/>
      <c r="M262" s="422" t="s">
        <v>1091</v>
      </c>
      <c r="N262" s="1292" t="s">
        <v>1092</v>
      </c>
      <c r="P262" s="2316">
        <v>0.01</v>
      </c>
      <c r="Q262" s="2203">
        <v>20</v>
      </c>
      <c r="R262" s="313"/>
      <c r="S262" s="412">
        <v>2323</v>
      </c>
      <c r="T262" s="589"/>
      <c r="U262" s="421"/>
      <c r="V262" s="422" t="s">
        <v>1091</v>
      </c>
      <c r="W262" s="1292" t="s">
        <v>1092</v>
      </c>
      <c r="Y262" s="2268">
        <v>0.01</v>
      </c>
      <c r="Z262" s="2203">
        <f>(Z252+Z246+Z240)*Y262</f>
        <v>0.79780000000000006</v>
      </c>
      <c r="AA262" s="313"/>
      <c r="AB262" s="313"/>
      <c r="AC262" s="313"/>
      <c r="AD262" s="313"/>
      <c r="AE262" s="313"/>
      <c r="AF262" s="313"/>
      <c r="AG262" s="313"/>
      <c r="AH262" s="313"/>
      <c r="AI262" s="313"/>
      <c r="AJ262" s="313"/>
      <c r="AK262" s="313"/>
      <c r="AL262" s="313"/>
      <c r="AM262" s="313"/>
      <c r="AN262" s="313"/>
      <c r="AO262" s="313"/>
      <c r="AP262" s="313"/>
      <c r="AQ262" s="313"/>
      <c r="AR262" s="313"/>
      <c r="AS262" s="313"/>
      <c r="AT262" s="313"/>
      <c r="AU262" s="313"/>
      <c r="AV262" s="313"/>
    </row>
    <row r="263" spans="1:48" s="1106" customFormat="1" ht="16.5" customHeight="1" thickBot="1">
      <c r="A263" s="1113">
        <v>2350</v>
      </c>
      <c r="B263" s="1681" t="s">
        <v>2415</v>
      </c>
      <c r="C263" s="1133"/>
      <c r="D263" s="1134"/>
      <c r="E263" s="1845">
        <v>0</v>
      </c>
      <c r="F263" s="1138" t="s">
        <v>865</v>
      </c>
      <c r="G263" s="1139" t="s">
        <v>860</v>
      </c>
      <c r="H263" s="1962">
        <f>+H265+H271+H281+H282</f>
        <v>0</v>
      </c>
      <c r="I263" s="374"/>
      <c r="J263" s="1113">
        <v>2350</v>
      </c>
      <c r="K263" s="1681" t="s">
        <v>2416</v>
      </c>
      <c r="L263" s="1133"/>
      <c r="M263" s="1134"/>
      <c r="N263" s="1845">
        <v>0</v>
      </c>
      <c r="O263" s="1138" t="s">
        <v>865</v>
      </c>
      <c r="P263" s="2262" t="s">
        <v>860</v>
      </c>
      <c r="Q263" s="2269">
        <f>+Q265+Q271+Q281+Q282</f>
        <v>0</v>
      </c>
      <c r="R263" s="313"/>
      <c r="S263" s="1113">
        <v>2350</v>
      </c>
      <c r="T263" s="1681" t="s">
        <v>2417</v>
      </c>
      <c r="U263" s="1133"/>
      <c r="V263" s="1134"/>
      <c r="W263" s="1845">
        <v>0</v>
      </c>
      <c r="X263" s="1138" t="s">
        <v>4202</v>
      </c>
      <c r="Y263" s="2262" t="s">
        <v>860</v>
      </c>
      <c r="Z263" s="2269">
        <f>+Z265+Z271+Z281+Z282</f>
        <v>3570</v>
      </c>
      <c r="AA263" s="1291"/>
      <c r="AB263" s="1291"/>
      <c r="AC263" s="1291"/>
      <c r="AD263" s="1291"/>
      <c r="AE263" s="1291"/>
      <c r="AF263" s="1291"/>
      <c r="AG263" s="1291"/>
      <c r="AH263" s="1291"/>
      <c r="AI263" s="1291"/>
      <c r="AJ263" s="1291"/>
      <c r="AK263" s="1291"/>
      <c r="AL263" s="1291"/>
      <c r="AM263" s="1291"/>
      <c r="AN263" s="1291"/>
      <c r="AO263" s="1291"/>
      <c r="AP263" s="1291"/>
      <c r="AQ263" s="1291"/>
      <c r="AR263" s="1291"/>
      <c r="AS263" s="1291"/>
      <c r="AT263" s="1291"/>
      <c r="AU263" s="1291"/>
      <c r="AV263" s="1291"/>
    </row>
    <row r="264" spans="1:48" s="451" customFormat="1" ht="8.25" customHeight="1" thickTop="1">
      <c r="A264" s="412"/>
      <c r="B264" s="1295"/>
      <c r="C264" s="421"/>
      <c r="D264" s="461"/>
      <c r="E264" s="1844"/>
      <c r="F264" s="1293"/>
      <c r="G264" s="1294"/>
      <c r="H264" s="2023"/>
      <c r="I264" s="374"/>
      <c r="J264" s="412"/>
      <c r="K264" s="592"/>
      <c r="L264" s="421"/>
      <c r="M264" s="461"/>
      <c r="N264" s="1293"/>
      <c r="O264" s="1293"/>
      <c r="P264" s="2270"/>
      <c r="Q264" s="2196"/>
      <c r="R264" s="313"/>
      <c r="S264" s="412"/>
      <c r="T264" s="592"/>
      <c r="U264" s="421"/>
      <c r="V264" s="461"/>
      <c r="W264" s="1293"/>
      <c r="X264" s="1293"/>
      <c r="Y264" s="2270"/>
      <c r="Z264" s="2196"/>
      <c r="AA264" s="313"/>
      <c r="AB264" s="313"/>
      <c r="AC264" s="313"/>
      <c r="AD264" s="313"/>
      <c r="AE264" s="313"/>
      <c r="AF264" s="313"/>
      <c r="AG264" s="313"/>
      <c r="AH264" s="313"/>
      <c r="AI264" s="313"/>
      <c r="AJ264" s="313"/>
      <c r="AK264" s="313"/>
      <c r="AL264" s="313"/>
      <c r="AM264" s="313"/>
      <c r="AN264" s="313"/>
      <c r="AO264" s="313"/>
      <c r="AP264" s="313"/>
      <c r="AQ264" s="313"/>
      <c r="AR264" s="313"/>
      <c r="AS264" s="313"/>
      <c r="AT264" s="313"/>
      <c r="AU264" s="313"/>
      <c r="AV264" s="313"/>
    </row>
    <row r="265" spans="1:48" s="1106" customFormat="1" ht="16.5" customHeight="1">
      <c r="A265" s="1113">
        <v>2351</v>
      </c>
      <c r="B265" s="1105"/>
      <c r="C265" s="1133"/>
      <c r="D265" s="1134" t="s">
        <v>867</v>
      </c>
      <c r="E265" s="1138"/>
      <c r="F265" s="1138">
        <f>SUM(F266:F267)+(SUM(F268:F270)/2)</f>
        <v>0</v>
      </c>
      <c r="G265" s="1963"/>
      <c r="H265" s="1962">
        <f>SUM(H266:H270)</f>
        <v>0</v>
      </c>
      <c r="I265" s="374"/>
      <c r="J265" s="1113">
        <v>2351</v>
      </c>
      <c r="K265" s="1105"/>
      <c r="L265" s="1133"/>
      <c r="M265" s="1134" t="s">
        <v>867</v>
      </c>
      <c r="N265" s="1138"/>
      <c r="O265" s="1138">
        <f>SUM(O266:O267)+(SUM(O268:O270)/2)</f>
        <v>0</v>
      </c>
      <c r="P265" s="2262"/>
      <c r="Q265" s="2269">
        <f>SUM(Q266:Q270)</f>
        <v>0</v>
      </c>
      <c r="R265" s="313"/>
      <c r="S265" s="1113">
        <v>2351</v>
      </c>
      <c r="T265" s="1105"/>
      <c r="U265" s="1133"/>
      <c r="V265" s="1134" t="s">
        <v>867</v>
      </c>
      <c r="W265" s="1138"/>
      <c r="X265" s="1138">
        <f>SUM(X266:X267)+(SUM(X268:X270)/2)</f>
        <v>7</v>
      </c>
      <c r="Y265" s="2262"/>
      <c r="Z265" s="2269">
        <f>SUM(Z266:Z270)</f>
        <v>3500</v>
      </c>
      <c r="AA265" s="1291"/>
      <c r="AB265" s="1291"/>
      <c r="AC265" s="1291"/>
      <c r="AD265" s="1291"/>
      <c r="AE265" s="1291"/>
      <c r="AF265" s="1291"/>
      <c r="AG265" s="1291"/>
      <c r="AH265" s="1291"/>
      <c r="AI265" s="1291"/>
      <c r="AJ265" s="1291"/>
      <c r="AK265" s="1291"/>
      <c r="AL265" s="1291"/>
      <c r="AM265" s="1291"/>
      <c r="AN265" s="1291"/>
      <c r="AO265" s="1291"/>
      <c r="AP265" s="1291"/>
      <c r="AQ265" s="1291"/>
      <c r="AR265" s="1291"/>
      <c r="AS265" s="1291"/>
      <c r="AT265" s="1291"/>
      <c r="AU265" s="1291"/>
      <c r="AV265" s="1291"/>
    </row>
    <row r="266" spans="1:48" s="451" customFormat="1" ht="11.85" customHeight="1">
      <c r="A266" s="412">
        <v>2352</v>
      </c>
      <c r="B266" s="589"/>
      <c r="C266" s="421"/>
      <c r="D266" s="422" t="s">
        <v>864</v>
      </c>
      <c r="E266" s="1292"/>
      <c r="F266" s="1140">
        <v>0</v>
      </c>
      <c r="G266" s="1957">
        <v>0</v>
      </c>
      <c r="H266" s="1955">
        <f>+G266*F266</f>
        <v>0</v>
      </c>
      <c r="I266" s="374"/>
      <c r="J266" s="412">
        <v>2352</v>
      </c>
      <c r="K266" s="589"/>
      <c r="L266" s="421"/>
      <c r="M266" s="422" t="s">
        <v>864</v>
      </c>
      <c r="N266" s="1292"/>
      <c r="O266" s="1140">
        <v>0</v>
      </c>
      <c r="P266" s="1953">
        <v>0</v>
      </c>
      <c r="Q266" s="2170">
        <f>+P266*O266</f>
        <v>0</v>
      </c>
      <c r="R266" s="313"/>
      <c r="S266" s="412">
        <v>2352</v>
      </c>
      <c r="T266" s="589"/>
      <c r="U266" s="421"/>
      <c r="V266" s="422" t="s">
        <v>864</v>
      </c>
      <c r="W266" s="1292"/>
      <c r="X266" s="1140">
        <v>7</v>
      </c>
      <c r="Y266" s="1953">
        <v>500</v>
      </c>
      <c r="Z266" s="2170">
        <f>+Y266*X266</f>
        <v>3500</v>
      </c>
      <c r="AA266" s="313"/>
      <c r="AB266" s="313"/>
      <c r="AC266" s="313"/>
      <c r="AD266" s="313"/>
      <c r="AE266" s="313"/>
      <c r="AF266" s="313"/>
      <c r="AG266" s="313"/>
      <c r="AH266" s="313"/>
      <c r="AI266" s="313"/>
      <c r="AJ266" s="313"/>
      <c r="AK266" s="313"/>
      <c r="AL266" s="313"/>
      <c r="AM266" s="313"/>
      <c r="AN266" s="313"/>
      <c r="AO266" s="313"/>
      <c r="AP266" s="313"/>
      <c r="AQ266" s="313"/>
      <c r="AR266" s="313"/>
      <c r="AS266" s="313"/>
      <c r="AT266" s="313"/>
      <c r="AU266" s="313"/>
      <c r="AV266" s="313"/>
    </row>
    <row r="267" spans="1:48" s="451" customFormat="1" ht="11.85" customHeight="1">
      <c r="A267" s="412">
        <v>2353</v>
      </c>
      <c r="B267" s="589"/>
      <c r="C267" s="421"/>
      <c r="D267" s="422" t="s">
        <v>864</v>
      </c>
      <c r="E267" s="1292"/>
      <c r="F267" s="1140">
        <v>0</v>
      </c>
      <c r="G267" s="1957">
        <v>0</v>
      </c>
      <c r="H267" s="1955">
        <f t="shared" ref="H267:H275" si="9">+G267*F267</f>
        <v>0</v>
      </c>
      <c r="I267" s="374"/>
      <c r="J267" s="412">
        <v>2353</v>
      </c>
      <c r="K267" s="589"/>
      <c r="L267" s="421"/>
      <c r="M267" s="422" t="s">
        <v>864</v>
      </c>
      <c r="N267" s="1292"/>
      <c r="O267" s="1140"/>
      <c r="P267" s="1953">
        <v>0</v>
      </c>
      <c r="Q267" s="2170">
        <f>+P267*O267</f>
        <v>0</v>
      </c>
      <c r="R267" s="313"/>
      <c r="S267" s="412">
        <v>2353</v>
      </c>
      <c r="T267" s="589"/>
      <c r="U267" s="421"/>
      <c r="V267" s="422" t="s">
        <v>864</v>
      </c>
      <c r="W267" s="1292"/>
      <c r="X267" s="1140"/>
      <c r="Y267" s="1953">
        <v>0</v>
      </c>
      <c r="Z267" s="2170">
        <f>+Y267*X267</f>
        <v>0</v>
      </c>
      <c r="AA267" s="313"/>
      <c r="AB267" s="313"/>
      <c r="AC267" s="313"/>
      <c r="AD267" s="313"/>
      <c r="AE267" s="313"/>
      <c r="AF267" s="313"/>
      <c r="AG267" s="313"/>
      <c r="AH267" s="313"/>
      <c r="AI267" s="313"/>
      <c r="AJ267" s="313"/>
      <c r="AK267" s="313"/>
      <c r="AL267" s="313"/>
      <c r="AM267" s="313"/>
      <c r="AN267" s="313"/>
      <c r="AO267" s="313"/>
      <c r="AP267" s="313"/>
      <c r="AQ267" s="313"/>
      <c r="AR267" s="313"/>
      <c r="AS267" s="313"/>
      <c r="AT267" s="313"/>
      <c r="AU267" s="313"/>
      <c r="AV267" s="313"/>
    </row>
    <row r="268" spans="1:48" s="451" customFormat="1" ht="11.85" customHeight="1">
      <c r="A268" s="412">
        <v>2354</v>
      </c>
      <c r="B268" s="589"/>
      <c r="C268" s="421"/>
      <c r="D268" s="422" t="s">
        <v>873</v>
      </c>
      <c r="E268" s="1292"/>
      <c r="F268" s="1140"/>
      <c r="G268" s="1957">
        <v>0</v>
      </c>
      <c r="H268" s="1955">
        <f t="shared" si="9"/>
        <v>0</v>
      </c>
      <c r="I268" s="374"/>
      <c r="J268" s="412">
        <v>2354</v>
      </c>
      <c r="K268" s="589"/>
      <c r="L268" s="421"/>
      <c r="M268" s="422" t="s">
        <v>873</v>
      </c>
      <c r="N268" s="1292"/>
      <c r="O268" s="1140">
        <v>0</v>
      </c>
      <c r="P268" s="1953">
        <v>0</v>
      </c>
      <c r="Q268" s="2170">
        <f>+P268*O268</f>
        <v>0</v>
      </c>
      <c r="R268" s="313"/>
      <c r="S268" s="412">
        <v>2354</v>
      </c>
      <c r="T268" s="589"/>
      <c r="U268" s="421"/>
      <c r="V268" s="422" t="s">
        <v>873</v>
      </c>
      <c r="W268" s="1292"/>
      <c r="X268" s="1140"/>
      <c r="Y268" s="1953">
        <v>0</v>
      </c>
      <c r="Z268" s="2170">
        <f>+Y268*X268</f>
        <v>0</v>
      </c>
      <c r="AA268" s="313"/>
      <c r="AB268" s="313"/>
      <c r="AC268" s="313"/>
      <c r="AD268" s="313"/>
      <c r="AE268" s="313"/>
      <c r="AF268" s="313"/>
      <c r="AG268" s="313"/>
      <c r="AH268" s="313"/>
      <c r="AI268" s="313"/>
      <c r="AJ268" s="313"/>
      <c r="AK268" s="313"/>
      <c r="AL268" s="313"/>
      <c r="AM268" s="313"/>
      <c r="AN268" s="313"/>
      <c r="AO268" s="313"/>
      <c r="AP268" s="313"/>
      <c r="AQ268" s="313"/>
      <c r="AR268" s="313"/>
      <c r="AS268" s="313"/>
      <c r="AT268" s="313"/>
      <c r="AU268" s="313"/>
      <c r="AV268" s="313"/>
    </row>
    <row r="269" spans="1:48" s="451" customFormat="1" ht="11.85" customHeight="1">
      <c r="A269" s="412">
        <v>2355</v>
      </c>
      <c r="B269" s="589"/>
      <c r="C269" s="421"/>
      <c r="D269" s="422" t="s">
        <v>873</v>
      </c>
      <c r="E269" s="1292"/>
      <c r="F269" s="1140"/>
      <c r="G269" s="1957">
        <v>0</v>
      </c>
      <c r="H269" s="1955">
        <f t="shared" si="9"/>
        <v>0</v>
      </c>
      <c r="I269" s="374"/>
      <c r="J269" s="412">
        <v>2355</v>
      </c>
      <c r="K269" s="589"/>
      <c r="L269" s="421"/>
      <c r="M269" s="422" t="s">
        <v>873</v>
      </c>
      <c r="N269" s="1292"/>
      <c r="O269" s="1140"/>
      <c r="P269" s="1953">
        <v>0</v>
      </c>
      <c r="Q269" s="2170">
        <f>+P269*O269</f>
        <v>0</v>
      </c>
      <c r="R269" s="313"/>
      <c r="S269" s="412">
        <v>2355</v>
      </c>
      <c r="T269" s="589"/>
      <c r="U269" s="421"/>
      <c r="V269" s="422" t="s">
        <v>873</v>
      </c>
      <c r="W269" s="1292"/>
      <c r="X269" s="1140"/>
      <c r="Y269" s="1953">
        <v>0</v>
      </c>
      <c r="Z269" s="2170">
        <f>+Y269*X269</f>
        <v>0</v>
      </c>
      <c r="AA269" s="313"/>
      <c r="AB269" s="313"/>
      <c r="AC269" s="313"/>
      <c r="AD269" s="313"/>
      <c r="AE269" s="313"/>
      <c r="AF269" s="313"/>
      <c r="AG269" s="313"/>
      <c r="AH269" s="313"/>
      <c r="AI269" s="313"/>
      <c r="AJ269" s="313"/>
      <c r="AK269" s="313"/>
      <c r="AL269" s="313"/>
      <c r="AM269" s="313"/>
      <c r="AN269" s="313"/>
      <c r="AO269" s="313"/>
      <c r="AP269" s="313"/>
      <c r="AQ269" s="313"/>
      <c r="AR269" s="313"/>
      <c r="AS269" s="313"/>
      <c r="AT269" s="313"/>
      <c r="AU269" s="313"/>
      <c r="AV269" s="313"/>
    </row>
    <row r="270" spans="1:48" s="451" customFormat="1" ht="11.85" customHeight="1">
      <c r="A270" s="412">
        <v>2356</v>
      </c>
      <c r="B270" s="589"/>
      <c r="C270" s="421"/>
      <c r="D270" s="422" t="s">
        <v>910</v>
      </c>
      <c r="E270" s="1292"/>
      <c r="F270" s="1140"/>
      <c r="G270" s="1957">
        <v>0</v>
      </c>
      <c r="H270" s="1955">
        <f t="shared" si="9"/>
        <v>0</v>
      </c>
      <c r="I270" s="374"/>
      <c r="J270" s="412">
        <v>2356</v>
      </c>
      <c r="K270" s="589"/>
      <c r="L270" s="421"/>
      <c r="M270" s="422" t="s">
        <v>910</v>
      </c>
      <c r="N270" s="1292"/>
      <c r="O270" s="1140"/>
      <c r="P270" s="1953">
        <v>0</v>
      </c>
      <c r="Q270" s="2170">
        <f>+P270*O270</f>
        <v>0</v>
      </c>
      <c r="R270" s="313"/>
      <c r="S270" s="412">
        <v>2356</v>
      </c>
      <c r="T270" s="589"/>
      <c r="U270" s="421"/>
      <c r="V270" s="422" t="s">
        <v>910</v>
      </c>
      <c r="W270" s="1292"/>
      <c r="X270" s="1140"/>
      <c r="Y270" s="1953">
        <v>0</v>
      </c>
      <c r="Z270" s="2170">
        <f>+Y270*X270</f>
        <v>0</v>
      </c>
      <c r="AA270" s="313"/>
      <c r="AB270" s="313"/>
      <c r="AC270" s="313"/>
      <c r="AD270" s="313"/>
      <c r="AE270" s="313"/>
      <c r="AF270" s="313"/>
      <c r="AG270" s="313"/>
      <c r="AH270" s="313"/>
      <c r="AI270" s="313"/>
      <c r="AJ270" s="313"/>
      <c r="AK270" s="313"/>
      <c r="AL270" s="313"/>
      <c r="AM270" s="313"/>
      <c r="AN270" s="313"/>
      <c r="AO270" s="313"/>
      <c r="AP270" s="313"/>
      <c r="AQ270" s="313"/>
      <c r="AR270" s="313"/>
      <c r="AS270" s="313"/>
      <c r="AT270" s="313"/>
      <c r="AU270" s="313"/>
      <c r="AV270" s="313"/>
    </row>
    <row r="271" spans="1:48" s="1106" customFormat="1" ht="11.85" customHeight="1">
      <c r="A271" s="412">
        <v>2357</v>
      </c>
      <c r="B271" s="589"/>
      <c r="C271" s="1133"/>
      <c r="D271" s="1134" t="s">
        <v>868</v>
      </c>
      <c r="E271" s="1135"/>
      <c r="F271" s="1135"/>
      <c r="G271" s="2024"/>
      <c r="H271" s="1962">
        <f>SUM(H272:H280)</f>
        <v>0</v>
      </c>
      <c r="I271" s="374"/>
      <c r="J271" s="412">
        <v>2357</v>
      </c>
      <c r="K271" s="589"/>
      <c r="L271" s="1133"/>
      <c r="M271" s="1134" t="s">
        <v>868</v>
      </c>
      <c r="N271" s="1135"/>
      <c r="O271" s="1135"/>
      <c r="P271" s="2263"/>
      <c r="Q271" s="2269">
        <f>SUM(Q272:Q280)</f>
        <v>0</v>
      </c>
      <c r="R271" s="313"/>
      <c r="S271" s="412">
        <v>2357</v>
      </c>
      <c r="T271" s="589"/>
      <c r="U271" s="1133"/>
      <c r="V271" s="1134" t="s">
        <v>868</v>
      </c>
      <c r="W271" s="1135"/>
      <c r="X271" s="1135"/>
      <c r="Y271" s="2263"/>
      <c r="Z271" s="2269">
        <f>SUM(Z272:Z280)</f>
        <v>0</v>
      </c>
      <c r="AA271" s="1291"/>
      <c r="AB271" s="1291"/>
      <c r="AC271" s="1291"/>
      <c r="AD271" s="1291"/>
      <c r="AE271" s="1291"/>
      <c r="AF271" s="1291"/>
      <c r="AG271" s="1291"/>
      <c r="AH271" s="1291"/>
      <c r="AI271" s="1291"/>
      <c r="AJ271" s="1291"/>
      <c r="AK271" s="1291"/>
      <c r="AL271" s="1291"/>
      <c r="AM271" s="1291"/>
      <c r="AN271" s="1291"/>
      <c r="AO271" s="1291"/>
      <c r="AP271" s="1291"/>
      <c r="AQ271" s="1291"/>
      <c r="AR271" s="1291"/>
      <c r="AS271" s="1291"/>
      <c r="AT271" s="1291"/>
      <c r="AU271" s="1291"/>
      <c r="AV271" s="1291"/>
    </row>
    <row r="272" spans="1:48" s="451" customFormat="1" ht="11.85" customHeight="1">
      <c r="A272" s="412">
        <v>2358</v>
      </c>
      <c r="B272" s="589"/>
      <c r="C272" s="2178"/>
      <c r="D272" s="422" t="s">
        <v>2234</v>
      </c>
      <c r="E272" s="1292"/>
      <c r="F272" s="1140">
        <v>0</v>
      </c>
      <c r="G272" s="1957">
        <v>0</v>
      </c>
      <c r="H272" s="1955">
        <f t="shared" si="9"/>
        <v>0</v>
      </c>
      <c r="I272" s="374"/>
      <c r="J272" s="412">
        <v>2358</v>
      </c>
      <c r="K272" s="2177"/>
      <c r="L272" s="2178"/>
      <c r="M272" s="2181" t="s">
        <v>2234</v>
      </c>
      <c r="N272" s="2182"/>
      <c r="O272" s="2183">
        <v>0</v>
      </c>
      <c r="P272" s="1953">
        <v>0</v>
      </c>
      <c r="Q272" s="2172">
        <f t="shared" ref="Q272:Q280" si="10">+P272*O272</f>
        <v>0</v>
      </c>
      <c r="R272" s="313"/>
      <c r="S272" s="412">
        <v>2358</v>
      </c>
      <c r="T272" s="589"/>
      <c r="U272" s="421"/>
      <c r="V272" s="422" t="s">
        <v>2234</v>
      </c>
      <c r="W272" s="1292"/>
      <c r="X272" s="1140">
        <v>0</v>
      </c>
      <c r="Y272" s="1953">
        <v>0</v>
      </c>
      <c r="Z272" s="2170">
        <f t="shared" ref="Z272:Z280" si="11">+Y272*X272</f>
        <v>0</v>
      </c>
      <c r="AA272" s="313"/>
      <c r="AB272" s="313"/>
      <c r="AC272" s="313"/>
      <c r="AD272" s="313"/>
      <c r="AE272" s="313"/>
      <c r="AF272" s="313"/>
      <c r="AG272" s="313"/>
      <c r="AH272" s="313"/>
      <c r="AI272" s="313"/>
      <c r="AJ272" s="313"/>
      <c r="AK272" s="313"/>
      <c r="AL272" s="313"/>
      <c r="AM272" s="313"/>
      <c r="AN272" s="313"/>
      <c r="AO272" s="313"/>
      <c r="AP272" s="313"/>
      <c r="AQ272" s="313"/>
      <c r="AR272" s="313"/>
      <c r="AS272" s="313"/>
      <c r="AT272" s="313"/>
      <c r="AU272" s="313"/>
      <c r="AV272" s="313"/>
    </row>
    <row r="273" spans="1:54" s="451" customFormat="1" ht="11.85" customHeight="1">
      <c r="A273" s="412">
        <v>2359</v>
      </c>
      <c r="B273" s="589"/>
      <c r="C273" s="2178"/>
      <c r="D273" s="422" t="s">
        <v>1068</v>
      </c>
      <c r="E273" s="1292"/>
      <c r="F273" s="1140">
        <v>0</v>
      </c>
      <c r="G273" s="1957">
        <v>0</v>
      </c>
      <c r="H273" s="1955">
        <f t="shared" si="9"/>
        <v>0</v>
      </c>
      <c r="I273" s="374"/>
      <c r="J273" s="412">
        <v>2359</v>
      </c>
      <c r="K273" s="2177"/>
      <c r="L273" s="2178"/>
      <c r="M273" s="2181" t="s">
        <v>1068</v>
      </c>
      <c r="N273" s="2182"/>
      <c r="O273" s="2183">
        <v>0</v>
      </c>
      <c r="P273" s="1953">
        <v>0</v>
      </c>
      <c r="Q273" s="2172">
        <f t="shared" si="10"/>
        <v>0</v>
      </c>
      <c r="R273" s="313"/>
      <c r="S273" s="412">
        <v>2359</v>
      </c>
      <c r="T273" s="589"/>
      <c r="U273" s="421"/>
      <c r="V273" s="422" t="s">
        <v>1068</v>
      </c>
      <c r="W273" s="1292"/>
      <c r="X273" s="1140">
        <v>0</v>
      </c>
      <c r="Y273" s="1953">
        <v>0</v>
      </c>
      <c r="Z273" s="2170">
        <f t="shared" si="11"/>
        <v>0</v>
      </c>
      <c r="AA273" s="313"/>
      <c r="AB273" s="313"/>
      <c r="AC273" s="313"/>
      <c r="AD273" s="313"/>
      <c r="AE273" s="313"/>
      <c r="AF273" s="313"/>
      <c r="AG273" s="313"/>
      <c r="AH273" s="313"/>
      <c r="AI273" s="313"/>
      <c r="AJ273" s="313"/>
      <c r="AK273" s="313"/>
      <c r="AL273" s="313"/>
      <c r="AM273" s="313"/>
      <c r="AN273" s="313"/>
      <c r="AO273" s="313"/>
      <c r="AP273" s="313"/>
      <c r="AQ273" s="313"/>
      <c r="AR273" s="313"/>
      <c r="AS273" s="313"/>
      <c r="AT273" s="313"/>
      <c r="AU273" s="313"/>
      <c r="AV273" s="313"/>
    </row>
    <row r="274" spans="1:54" s="451" customFormat="1" ht="11.85" customHeight="1">
      <c r="A274" s="412">
        <v>2360</v>
      </c>
      <c r="B274" s="589"/>
      <c r="C274" s="2178"/>
      <c r="D274" s="422" t="s">
        <v>874</v>
      </c>
      <c r="E274" s="1292"/>
      <c r="F274" s="1140">
        <v>0</v>
      </c>
      <c r="G274" s="1957">
        <v>0</v>
      </c>
      <c r="H274" s="1955">
        <f t="shared" si="9"/>
        <v>0</v>
      </c>
      <c r="I274" s="374"/>
      <c r="J274" s="412">
        <v>2360</v>
      </c>
      <c r="K274" s="2177"/>
      <c r="L274" s="2178"/>
      <c r="M274" s="2181" t="s">
        <v>874</v>
      </c>
      <c r="N274" s="2182"/>
      <c r="O274" s="2183">
        <v>0</v>
      </c>
      <c r="P274" s="1953">
        <v>0</v>
      </c>
      <c r="Q274" s="2172">
        <f t="shared" si="10"/>
        <v>0</v>
      </c>
      <c r="R274" s="313"/>
      <c r="S274" s="412">
        <v>2360</v>
      </c>
      <c r="T274" s="589"/>
      <c r="U274" s="421"/>
      <c r="V274" s="422" t="s">
        <v>874</v>
      </c>
      <c r="W274" s="1292"/>
      <c r="X274" s="1140">
        <v>0</v>
      </c>
      <c r="Y274" s="1953">
        <v>0</v>
      </c>
      <c r="Z274" s="2170">
        <f t="shared" si="11"/>
        <v>0</v>
      </c>
      <c r="AA274" s="313"/>
      <c r="AB274" s="313"/>
      <c r="AC274" s="313"/>
      <c r="AD274" s="313"/>
      <c r="AE274" s="313"/>
      <c r="AF274" s="313"/>
      <c r="AG274" s="313"/>
      <c r="AH274" s="313"/>
      <c r="AI274" s="313"/>
      <c r="AJ274" s="313"/>
      <c r="AK274" s="313"/>
      <c r="AL274" s="313"/>
      <c r="AM274" s="313"/>
      <c r="AN274" s="313"/>
      <c r="AO274" s="313"/>
      <c r="AP274" s="313"/>
      <c r="AQ274" s="313"/>
      <c r="AR274" s="313"/>
      <c r="AS274" s="313"/>
      <c r="AT274" s="313"/>
      <c r="AU274" s="313"/>
      <c r="AV274" s="313"/>
    </row>
    <row r="275" spans="1:54" s="451" customFormat="1" ht="11.85" customHeight="1">
      <c r="A275" s="412">
        <v>2361</v>
      </c>
      <c r="B275" s="589"/>
      <c r="C275" s="2178"/>
      <c r="D275" s="422" t="s">
        <v>875</v>
      </c>
      <c r="E275" s="1292"/>
      <c r="F275" s="1140">
        <v>0</v>
      </c>
      <c r="G275" s="1957">
        <v>0</v>
      </c>
      <c r="H275" s="1955">
        <f t="shared" si="9"/>
        <v>0</v>
      </c>
      <c r="I275" s="374"/>
      <c r="J275" s="412">
        <v>2361</v>
      </c>
      <c r="K275" s="2177"/>
      <c r="L275" s="2178"/>
      <c r="M275" s="2181" t="s">
        <v>875</v>
      </c>
      <c r="N275" s="2182"/>
      <c r="O275" s="2183">
        <v>0</v>
      </c>
      <c r="P275" s="1953">
        <v>0</v>
      </c>
      <c r="Q275" s="2172">
        <f t="shared" si="10"/>
        <v>0</v>
      </c>
      <c r="R275" s="313"/>
      <c r="S275" s="412">
        <v>2361</v>
      </c>
      <c r="T275" s="589"/>
      <c r="U275" s="421"/>
      <c r="V275" s="422" t="s">
        <v>875</v>
      </c>
      <c r="W275" s="1292"/>
      <c r="X275" s="1140">
        <v>0</v>
      </c>
      <c r="Y275" s="1953">
        <v>0</v>
      </c>
      <c r="Z275" s="2170">
        <f t="shared" si="11"/>
        <v>0</v>
      </c>
      <c r="AA275" s="313"/>
      <c r="AB275" s="313"/>
      <c r="AC275" s="313"/>
      <c r="AD275" s="313"/>
      <c r="AE275" s="313"/>
      <c r="AF275" s="313"/>
      <c r="AG275" s="313"/>
      <c r="AH275" s="313"/>
      <c r="AI275" s="313"/>
      <c r="AJ275" s="313"/>
      <c r="AK275" s="313"/>
      <c r="AL275" s="313"/>
      <c r="AM275" s="313"/>
      <c r="AN275" s="313"/>
      <c r="AO275" s="313"/>
      <c r="AP275" s="313"/>
      <c r="AQ275" s="313"/>
      <c r="AR275" s="313"/>
      <c r="AS275" s="313"/>
      <c r="AT275" s="313"/>
      <c r="AU275" s="313"/>
      <c r="AV275" s="313"/>
    </row>
    <row r="276" spans="1:54" s="451" customFormat="1" ht="11.85" customHeight="1">
      <c r="A276" s="412">
        <v>2362</v>
      </c>
      <c r="B276" s="2177"/>
      <c r="C276" s="2178"/>
      <c r="D276" s="422" t="s">
        <v>1064</v>
      </c>
      <c r="E276" s="1292"/>
      <c r="F276" s="1140">
        <v>0</v>
      </c>
      <c r="G276" s="1957">
        <v>0</v>
      </c>
      <c r="H276" s="1955">
        <f>+G276*F276</f>
        <v>0</v>
      </c>
      <c r="I276" s="374"/>
      <c r="J276" s="412">
        <v>2362</v>
      </c>
      <c r="K276" s="2177"/>
      <c r="L276" s="2178"/>
      <c r="M276" s="2181" t="s">
        <v>1064</v>
      </c>
      <c r="N276" s="2182"/>
      <c r="O276" s="2183">
        <v>0</v>
      </c>
      <c r="P276" s="1953">
        <v>0</v>
      </c>
      <c r="Q276" s="2172">
        <f t="shared" si="10"/>
        <v>0</v>
      </c>
      <c r="R276" s="313"/>
      <c r="S276" s="412">
        <v>2362</v>
      </c>
      <c r="T276" s="1735"/>
      <c r="U276" s="1736"/>
      <c r="V276" s="422" t="s">
        <v>1064</v>
      </c>
      <c r="W276" s="1292"/>
      <c r="X276" s="1140">
        <v>0</v>
      </c>
      <c r="Y276" s="1953">
        <v>0</v>
      </c>
      <c r="Z276" s="2170">
        <f t="shared" si="11"/>
        <v>0</v>
      </c>
      <c r="AA276" s="313"/>
      <c r="AB276" s="313"/>
      <c r="AC276" s="313"/>
      <c r="AD276" s="313"/>
      <c r="AE276" s="313"/>
      <c r="AF276" s="313"/>
      <c r="AG276" s="313"/>
      <c r="AH276" s="313"/>
      <c r="AI276" s="313"/>
      <c r="AJ276" s="313"/>
      <c r="AK276" s="313"/>
      <c r="AL276" s="313"/>
      <c r="AM276" s="313"/>
      <c r="AN276" s="313"/>
      <c r="AO276" s="313"/>
      <c r="AP276" s="313"/>
      <c r="AQ276" s="313"/>
      <c r="AR276" s="313"/>
      <c r="AS276" s="313"/>
      <c r="AT276" s="313"/>
      <c r="AU276" s="313"/>
      <c r="AV276" s="313"/>
    </row>
    <row r="277" spans="1:54" s="451" customFormat="1" ht="11.85" customHeight="1">
      <c r="A277" s="412">
        <v>2363</v>
      </c>
      <c r="B277" s="2177"/>
      <c r="C277" s="2178"/>
      <c r="D277" s="422" t="s">
        <v>1065</v>
      </c>
      <c r="E277" s="1292"/>
      <c r="F277" s="1140">
        <v>0</v>
      </c>
      <c r="G277" s="1957">
        <v>0</v>
      </c>
      <c r="H277" s="1955">
        <f>+G277*F277</f>
        <v>0</v>
      </c>
      <c r="I277" s="374"/>
      <c r="J277" s="412">
        <v>2363</v>
      </c>
      <c r="K277" s="2177"/>
      <c r="L277" s="2178"/>
      <c r="M277" s="2181" t="s">
        <v>1065</v>
      </c>
      <c r="N277" s="2182"/>
      <c r="O277" s="2183">
        <v>0</v>
      </c>
      <c r="P277" s="1953">
        <v>0</v>
      </c>
      <c r="Q277" s="2172">
        <f>+P277*O277</f>
        <v>0</v>
      </c>
      <c r="R277" s="313"/>
      <c r="S277" s="412">
        <v>2363</v>
      </c>
      <c r="T277" s="1735"/>
      <c r="U277" s="1736"/>
      <c r="V277" s="422" t="s">
        <v>1065</v>
      </c>
      <c r="W277" s="1292"/>
      <c r="X277" s="1140">
        <v>0</v>
      </c>
      <c r="Y277" s="1953">
        <v>0</v>
      </c>
      <c r="Z277" s="2170">
        <f t="shared" si="11"/>
        <v>0</v>
      </c>
      <c r="AA277" s="313"/>
      <c r="AB277" s="313"/>
      <c r="AC277" s="313"/>
      <c r="AD277" s="313"/>
      <c r="AE277" s="313"/>
      <c r="AF277" s="313"/>
      <c r="AG277" s="313"/>
      <c r="AH277" s="313"/>
      <c r="AI277" s="313"/>
      <c r="AJ277" s="313"/>
      <c r="AK277" s="313"/>
      <c r="AL277" s="313"/>
      <c r="AM277" s="313"/>
      <c r="AN277" s="313"/>
      <c r="AO277" s="313"/>
      <c r="AP277" s="313"/>
      <c r="AQ277" s="313"/>
      <c r="AR277" s="313"/>
      <c r="AS277" s="313"/>
      <c r="AT277" s="313"/>
      <c r="AU277" s="313"/>
      <c r="AV277" s="313"/>
    </row>
    <row r="278" spans="1:54" s="451" customFormat="1" ht="11.85" customHeight="1">
      <c r="A278" s="412">
        <v>2364</v>
      </c>
      <c r="B278" s="2177"/>
      <c r="C278" s="2178"/>
      <c r="D278" s="422" t="s">
        <v>1066</v>
      </c>
      <c r="E278" s="1292"/>
      <c r="F278" s="1140">
        <v>0</v>
      </c>
      <c r="G278" s="1957">
        <v>0</v>
      </c>
      <c r="H278" s="1955">
        <f>+G278*F278</f>
        <v>0</v>
      </c>
      <c r="I278" s="374"/>
      <c r="J278" s="412">
        <v>2364</v>
      </c>
      <c r="K278" s="2177"/>
      <c r="L278" s="2178"/>
      <c r="M278" s="2181" t="s">
        <v>1066</v>
      </c>
      <c r="N278" s="2182"/>
      <c r="O278" s="2183">
        <v>0</v>
      </c>
      <c r="P278" s="1953">
        <v>0</v>
      </c>
      <c r="Q278" s="2172">
        <f t="shared" si="10"/>
        <v>0</v>
      </c>
      <c r="R278" s="313"/>
      <c r="S278" s="412">
        <v>2364</v>
      </c>
      <c r="T278" s="1735"/>
      <c r="U278" s="1736"/>
      <c r="V278" s="422" t="s">
        <v>1066</v>
      </c>
      <c r="W278" s="1292"/>
      <c r="X278" s="1140">
        <v>0</v>
      </c>
      <c r="Y278" s="1953">
        <v>0</v>
      </c>
      <c r="Z278" s="2170">
        <f t="shared" si="11"/>
        <v>0</v>
      </c>
      <c r="AA278" s="313"/>
      <c r="AB278" s="313"/>
      <c r="AC278" s="313"/>
      <c r="AD278" s="313"/>
      <c r="AE278" s="313"/>
      <c r="AF278" s="313"/>
      <c r="AG278" s="313"/>
      <c r="AH278" s="313"/>
      <c r="AI278" s="313"/>
      <c r="AJ278" s="313"/>
      <c r="AK278" s="313"/>
      <c r="AL278" s="313"/>
      <c r="AM278" s="313"/>
      <c r="AN278" s="313"/>
      <c r="AO278" s="313"/>
      <c r="AP278" s="313"/>
      <c r="AQ278" s="313"/>
      <c r="AR278" s="313"/>
      <c r="AS278" s="313"/>
      <c r="AT278" s="313"/>
      <c r="AU278" s="313"/>
      <c r="AV278" s="313"/>
    </row>
    <row r="279" spans="1:54" s="451" customFormat="1" ht="11.85" customHeight="1">
      <c r="A279" s="412">
        <v>2365</v>
      </c>
      <c r="B279" s="2177"/>
      <c r="C279" s="2178"/>
      <c r="D279" s="422" t="s">
        <v>914</v>
      </c>
      <c r="E279" s="1292"/>
      <c r="F279" s="1140">
        <v>0</v>
      </c>
      <c r="G279" s="1957">
        <v>0</v>
      </c>
      <c r="H279" s="1955">
        <f>+G279*F279</f>
        <v>0</v>
      </c>
      <c r="I279" s="374"/>
      <c r="J279" s="412">
        <v>2365</v>
      </c>
      <c r="K279" s="2177"/>
      <c r="L279" s="2178"/>
      <c r="M279" s="2181" t="s">
        <v>914</v>
      </c>
      <c r="N279" s="2182"/>
      <c r="O279" s="2183">
        <v>0</v>
      </c>
      <c r="P279" s="1953">
        <v>0</v>
      </c>
      <c r="Q279" s="2172">
        <f t="shared" si="10"/>
        <v>0</v>
      </c>
      <c r="R279" s="313"/>
      <c r="S279" s="412">
        <v>2365</v>
      </c>
      <c r="T279" s="589"/>
      <c r="U279" s="421"/>
      <c r="V279" s="422" t="s">
        <v>914</v>
      </c>
      <c r="W279" s="1292"/>
      <c r="X279" s="1140">
        <v>0</v>
      </c>
      <c r="Y279" s="1953">
        <v>0</v>
      </c>
      <c r="Z279" s="2170">
        <f t="shared" si="11"/>
        <v>0</v>
      </c>
      <c r="AA279" s="313"/>
      <c r="AB279" s="313"/>
      <c r="AC279" s="313"/>
      <c r="AD279" s="313"/>
      <c r="AE279" s="313"/>
      <c r="AF279" s="313"/>
      <c r="AG279" s="313"/>
      <c r="AH279" s="313"/>
      <c r="AI279" s="313"/>
      <c r="AJ279" s="313"/>
      <c r="AK279" s="313"/>
      <c r="AL279" s="313"/>
      <c r="AM279" s="313"/>
      <c r="AN279" s="313"/>
      <c r="AO279" s="313"/>
      <c r="AP279" s="313"/>
      <c r="AQ279" s="313"/>
      <c r="AR279" s="313"/>
      <c r="AS279" s="313"/>
      <c r="AT279" s="313"/>
      <c r="AU279" s="313"/>
      <c r="AV279" s="313"/>
    </row>
    <row r="280" spans="1:54" s="451" customFormat="1" ht="11.85" customHeight="1" thickBot="1">
      <c r="A280" s="1822">
        <v>2366</v>
      </c>
      <c r="B280" s="2177"/>
      <c r="C280" s="2178"/>
      <c r="D280" s="1833" t="s">
        <v>866</v>
      </c>
      <c r="E280" s="1834"/>
      <c r="F280" s="1835">
        <v>0</v>
      </c>
      <c r="G280" s="2010">
        <v>0</v>
      </c>
      <c r="H280" s="1959">
        <f>+G280*F280</f>
        <v>0</v>
      </c>
      <c r="I280" s="374"/>
      <c r="J280" s="1822">
        <v>2366</v>
      </c>
      <c r="K280" s="2177"/>
      <c r="L280" s="2178"/>
      <c r="M280" s="2181" t="s">
        <v>866</v>
      </c>
      <c r="N280" s="2182"/>
      <c r="O280" s="2183">
        <v>0</v>
      </c>
      <c r="P280" s="1953">
        <v>0</v>
      </c>
      <c r="Q280" s="2172">
        <f t="shared" si="10"/>
        <v>0</v>
      </c>
      <c r="R280" s="313"/>
      <c r="S280" s="1822">
        <v>2366</v>
      </c>
      <c r="T280" s="1823"/>
      <c r="U280" s="1836"/>
      <c r="V280" s="1833" t="s">
        <v>866</v>
      </c>
      <c r="W280" s="1834"/>
      <c r="X280" s="1835">
        <v>0</v>
      </c>
      <c r="Y280" s="2200">
        <v>0</v>
      </c>
      <c r="Z280" s="2265">
        <f t="shared" si="11"/>
        <v>0</v>
      </c>
      <c r="AA280" s="313"/>
      <c r="AB280" s="313"/>
      <c r="AC280" s="313"/>
      <c r="AD280" s="313"/>
      <c r="AE280" s="313"/>
      <c r="AF280" s="313"/>
      <c r="AG280" s="313"/>
      <c r="AH280" s="313"/>
      <c r="AI280" s="313"/>
      <c r="AJ280" s="313"/>
      <c r="AK280" s="313"/>
      <c r="AL280" s="313"/>
      <c r="AM280" s="313"/>
      <c r="AN280" s="313"/>
      <c r="AO280" s="313"/>
      <c r="AP280" s="313"/>
      <c r="AQ280" s="313"/>
      <c r="AR280" s="313"/>
      <c r="AS280" s="313"/>
      <c r="AT280" s="313"/>
      <c r="AU280" s="313"/>
      <c r="AV280" s="313"/>
    </row>
    <row r="281" spans="1:54" s="451" customFormat="1" ht="11.85" customHeight="1">
      <c r="A281" s="1818">
        <v>2367</v>
      </c>
      <c r="B281" s="2177"/>
      <c r="C281" s="2178"/>
      <c r="D281" s="1832" t="s">
        <v>1093</v>
      </c>
      <c r="E281" s="1821" t="s">
        <v>1095</v>
      </c>
      <c r="F281" s="1821"/>
      <c r="G281" s="1829">
        <v>0.01</v>
      </c>
      <c r="H281" s="1960">
        <f>+(H271+H265)*G281</f>
        <v>0</v>
      </c>
      <c r="I281" s="374"/>
      <c r="J281" s="1818">
        <v>2367</v>
      </c>
      <c r="K281" s="2177"/>
      <c r="L281" s="2178"/>
      <c r="M281" s="2181" t="s">
        <v>1093</v>
      </c>
      <c r="N281" s="2182" t="s">
        <v>1095</v>
      </c>
      <c r="O281" s="2182"/>
      <c r="P281" s="2317">
        <v>0.01</v>
      </c>
      <c r="Q281" s="2302">
        <f>+(Q271+Q265)*P281</f>
        <v>0</v>
      </c>
      <c r="R281" s="313"/>
      <c r="S281" s="1818">
        <v>2367</v>
      </c>
      <c r="T281" s="1735"/>
      <c r="U281" s="1736"/>
      <c r="V281" s="1832" t="s">
        <v>1093</v>
      </c>
      <c r="W281" s="1821" t="s">
        <v>1095</v>
      </c>
      <c r="X281" s="1821"/>
      <c r="Y281" s="2266">
        <v>0.01</v>
      </c>
      <c r="Z281" s="2267">
        <f>+(Z271+Z265)*Y281</f>
        <v>35</v>
      </c>
      <c r="AA281" s="313"/>
      <c r="AB281" s="313"/>
      <c r="AC281" s="313"/>
      <c r="AD281" s="313"/>
      <c r="AE281" s="313"/>
      <c r="AF281" s="313"/>
      <c r="AG281" s="313"/>
      <c r="AH281" s="313"/>
      <c r="AI281" s="313"/>
      <c r="AJ281" s="313"/>
      <c r="AK281" s="313"/>
      <c r="AL281" s="313"/>
      <c r="AM281" s="313"/>
      <c r="AN281" s="313"/>
      <c r="AO281" s="313"/>
      <c r="AP281" s="313"/>
      <c r="AQ281" s="313"/>
      <c r="AR281" s="313"/>
      <c r="AS281" s="313"/>
      <c r="AT281" s="313"/>
      <c r="AU281" s="313"/>
      <c r="AV281" s="313"/>
    </row>
    <row r="282" spans="1:54" s="451" customFormat="1" ht="11.85" customHeight="1">
      <c r="A282" s="412">
        <v>2368</v>
      </c>
      <c r="B282" s="2179"/>
      <c r="C282" s="2180"/>
      <c r="D282" s="422" t="s">
        <v>1094</v>
      </c>
      <c r="E282" s="1821" t="s">
        <v>1095</v>
      </c>
      <c r="F282" s="1292"/>
      <c r="G282" s="1830">
        <v>0.01</v>
      </c>
      <c r="H282" s="1961">
        <f>+(H271+H265)*G282</f>
        <v>0</v>
      </c>
      <c r="I282" s="330"/>
      <c r="J282" s="412">
        <v>2368</v>
      </c>
      <c r="K282" s="2179"/>
      <c r="L282" s="2180"/>
      <c r="M282" s="2181" t="s">
        <v>1094</v>
      </c>
      <c r="N282" s="2182" t="s">
        <v>1095</v>
      </c>
      <c r="O282" s="2182"/>
      <c r="P282" s="2317">
        <v>0.01</v>
      </c>
      <c r="Q282" s="2302">
        <f>+(Q271+Q265)*P282</f>
        <v>0</v>
      </c>
      <c r="R282" s="313"/>
      <c r="S282" s="412">
        <v>2368</v>
      </c>
      <c r="T282" s="592"/>
      <c r="V282" s="422" t="s">
        <v>1094</v>
      </c>
      <c r="W282" s="1821" t="s">
        <v>1095</v>
      </c>
      <c r="X282" s="1292"/>
      <c r="Y282" s="2268">
        <v>0.01</v>
      </c>
      <c r="Z282" s="2203">
        <f>+(Z271+Z265)*Y282</f>
        <v>35</v>
      </c>
      <c r="AA282" s="313"/>
      <c r="AB282" s="313"/>
      <c r="AC282" s="313"/>
      <c r="AD282" s="313"/>
      <c r="AE282" s="313"/>
      <c r="AF282" s="313"/>
      <c r="AG282" s="313"/>
      <c r="AH282" s="313"/>
      <c r="AI282" s="313"/>
      <c r="AJ282" s="313"/>
      <c r="AK282" s="313"/>
      <c r="AL282" s="313"/>
      <c r="AM282" s="313"/>
      <c r="AN282" s="313"/>
      <c r="AO282" s="313"/>
      <c r="AP282" s="313"/>
      <c r="AQ282" s="313"/>
      <c r="AR282" s="313"/>
      <c r="AS282" s="313"/>
      <c r="AT282" s="313"/>
      <c r="AU282" s="313"/>
      <c r="AV282" s="313"/>
    </row>
    <row r="283" spans="1:54" s="1106" customFormat="1" ht="14.25" customHeight="1">
      <c r="A283" s="1113">
        <v>2400</v>
      </c>
      <c r="B283" s="1105" t="s">
        <v>34</v>
      </c>
      <c r="F283" s="1107" t="s">
        <v>2319</v>
      </c>
      <c r="G283" s="1108"/>
      <c r="H283" s="1954">
        <f>SUM(H285:H287)</f>
        <v>0</v>
      </c>
      <c r="I283" s="330"/>
      <c r="J283" s="1113">
        <v>2400</v>
      </c>
      <c r="K283" s="1105" t="s">
        <v>34</v>
      </c>
      <c r="O283" s="1107"/>
      <c r="P283" s="2252"/>
      <c r="Q283" s="2169">
        <f>SUM(Q285:Q287)</f>
        <v>2500</v>
      </c>
      <c r="R283" s="313"/>
      <c r="S283" s="1113">
        <v>2400</v>
      </c>
      <c r="T283" s="1105" t="s">
        <v>34</v>
      </c>
      <c r="X283" s="1107" t="s">
        <v>2319</v>
      </c>
      <c r="Y283" s="2252"/>
      <c r="Z283" s="2169">
        <f>SUM(Z285:Z287)</f>
        <v>0</v>
      </c>
      <c r="AA283" s="313"/>
      <c r="AB283" s="313"/>
      <c r="AC283" s="313"/>
      <c r="AD283" s="313"/>
      <c r="AE283" s="313"/>
      <c r="AF283" s="313"/>
      <c r="AG283" s="313"/>
      <c r="AH283" s="313"/>
      <c r="AI283" s="313"/>
      <c r="AJ283" s="313"/>
      <c r="AK283" s="313"/>
      <c r="AL283" s="313"/>
      <c r="AM283" s="313"/>
      <c r="AN283" s="313"/>
      <c r="AO283" s="313"/>
      <c r="AP283" s="313"/>
      <c r="AQ283" s="313"/>
      <c r="AR283" s="313"/>
      <c r="AS283" s="313"/>
      <c r="AT283" s="313"/>
      <c r="AU283" s="313"/>
      <c r="AV283" s="313"/>
      <c r="AW283" s="451"/>
      <c r="AX283" s="451"/>
      <c r="AY283" s="451"/>
      <c r="AZ283" s="451"/>
      <c r="BA283" s="451"/>
      <c r="BB283" s="451"/>
    </row>
    <row r="284" spans="1:54" s="451" customFormat="1" ht="11.85" customHeight="1">
      <c r="A284" s="462"/>
      <c r="B284" s="592"/>
      <c r="F284" s="828"/>
      <c r="G284" s="829"/>
      <c r="H284" s="2021"/>
      <c r="I284" s="330"/>
      <c r="J284" s="462"/>
      <c r="K284" s="592"/>
      <c r="O284" s="828"/>
      <c r="P284" s="2224"/>
      <c r="Q284" s="2257"/>
      <c r="R284" s="313"/>
      <c r="S284" s="462"/>
      <c r="T284" s="592"/>
      <c r="X284" s="828"/>
      <c r="Y284" s="2224"/>
      <c r="Z284" s="2257"/>
      <c r="AA284" s="313"/>
      <c r="AB284" s="313"/>
      <c r="AC284" s="313"/>
      <c r="AD284" s="313"/>
      <c r="AE284" s="313"/>
      <c r="AF284" s="313"/>
      <c r="AG284" s="313"/>
      <c r="AH284" s="313"/>
      <c r="AI284" s="313"/>
      <c r="AJ284" s="313"/>
      <c r="AK284" s="313"/>
      <c r="AL284" s="313"/>
      <c r="AM284" s="313"/>
      <c r="AN284" s="313"/>
      <c r="AO284" s="313"/>
      <c r="AP284" s="313"/>
      <c r="AQ284" s="313"/>
      <c r="AR284" s="313"/>
      <c r="AS284" s="313"/>
      <c r="AT284" s="313"/>
      <c r="AU284" s="313"/>
      <c r="AV284" s="313"/>
    </row>
    <row r="285" spans="1:54" s="451" customFormat="1" ht="11.85" customHeight="1">
      <c r="A285" s="412">
        <v>2401</v>
      </c>
      <c r="B285" s="589"/>
      <c r="C285" s="421" t="s">
        <v>3350</v>
      </c>
      <c r="D285" s="461"/>
      <c r="E285" s="461"/>
      <c r="F285" s="837" t="s">
        <v>2319</v>
      </c>
      <c r="G285" s="838" t="s">
        <v>2319</v>
      </c>
      <c r="H285" s="1955">
        <v>0</v>
      </c>
      <c r="I285" s="374"/>
      <c r="J285" s="412">
        <v>2401</v>
      </c>
      <c r="K285" s="589"/>
      <c r="L285" s="421" t="s">
        <v>2235</v>
      </c>
      <c r="M285" s="461"/>
      <c r="N285" s="461"/>
      <c r="O285" s="837">
        <v>100</v>
      </c>
      <c r="P285" s="2255">
        <v>25</v>
      </c>
      <c r="Q285" s="2170">
        <f>SUM(O285*P285)</f>
        <v>2500</v>
      </c>
      <c r="R285" s="313"/>
      <c r="S285" s="412">
        <v>2401</v>
      </c>
      <c r="T285" s="589"/>
      <c r="U285" s="421" t="s">
        <v>3350</v>
      </c>
      <c r="V285" s="461"/>
      <c r="W285" s="461"/>
      <c r="X285" s="837" t="s">
        <v>2319</v>
      </c>
      <c r="Y285" s="2255" t="s">
        <v>2319</v>
      </c>
      <c r="Z285" s="2170">
        <v>0</v>
      </c>
      <c r="AA285" s="313"/>
      <c r="AB285" s="313"/>
      <c r="AC285" s="313"/>
      <c r="AD285" s="313"/>
      <c r="AE285" s="313"/>
      <c r="AF285" s="313"/>
      <c r="AG285" s="313"/>
      <c r="AH285" s="313"/>
      <c r="AI285" s="313"/>
      <c r="AJ285" s="313"/>
      <c r="AK285" s="313"/>
      <c r="AL285" s="313"/>
      <c r="AM285" s="313"/>
      <c r="AN285" s="313"/>
      <c r="AO285" s="313"/>
      <c r="AP285" s="313"/>
      <c r="AQ285" s="313"/>
      <c r="AR285" s="313"/>
      <c r="AS285" s="313"/>
      <c r="AT285" s="313"/>
      <c r="AU285" s="313"/>
      <c r="AV285" s="313"/>
    </row>
    <row r="286" spans="1:54" s="314" customFormat="1" ht="11.85" customHeight="1">
      <c r="A286" s="395">
        <v>2402</v>
      </c>
      <c r="B286" s="584"/>
      <c r="C286" s="349" t="s">
        <v>3351</v>
      </c>
      <c r="D286" s="351"/>
      <c r="E286" s="351"/>
      <c r="F286" s="837" t="s">
        <v>2319</v>
      </c>
      <c r="G286" s="838" t="s">
        <v>2319</v>
      </c>
      <c r="H286" s="1955">
        <v>0</v>
      </c>
      <c r="I286" s="374"/>
      <c r="J286" s="395">
        <v>2402</v>
      </c>
      <c r="K286" s="584"/>
      <c r="L286" s="349" t="s">
        <v>3351</v>
      </c>
      <c r="M286" s="351"/>
      <c r="N286" s="351"/>
      <c r="O286" s="837"/>
      <c r="P286" s="2255"/>
      <c r="Q286" s="2170">
        <f>SUM(O286*P286)</f>
        <v>0</v>
      </c>
      <c r="R286" s="374"/>
      <c r="S286" s="395">
        <v>2402</v>
      </c>
      <c r="T286" s="584"/>
      <c r="U286" s="349" t="s">
        <v>3351</v>
      </c>
      <c r="V286" s="351"/>
      <c r="W286" s="351"/>
      <c r="X286" s="837" t="s">
        <v>2319</v>
      </c>
      <c r="Y286" s="2255" t="s">
        <v>2319</v>
      </c>
      <c r="Z286" s="2170">
        <v>0</v>
      </c>
      <c r="AA286" s="374"/>
      <c r="AB286" s="374"/>
      <c r="AC286" s="374"/>
      <c r="AD286" s="374"/>
      <c r="AE286" s="374"/>
      <c r="AF286" s="374"/>
      <c r="AG286" s="374"/>
      <c r="AH286" s="374"/>
      <c r="AI286" s="374"/>
      <c r="AJ286" s="374"/>
      <c r="AK286" s="374"/>
      <c r="AL286" s="374"/>
      <c r="AM286" s="374"/>
      <c r="AN286" s="374"/>
      <c r="AO286" s="374"/>
      <c r="AP286" s="374"/>
      <c r="AQ286" s="374"/>
      <c r="AR286" s="374"/>
      <c r="AS286" s="374"/>
      <c r="AT286" s="374"/>
      <c r="AU286" s="374"/>
      <c r="AV286" s="374"/>
      <c r="AW286" s="423"/>
      <c r="AX286" s="423"/>
      <c r="AY286" s="423"/>
      <c r="AZ286" s="423"/>
      <c r="BA286" s="423"/>
      <c r="BB286" s="423"/>
    </row>
    <row r="287" spans="1:54" s="314" customFormat="1" ht="11.85" customHeight="1">
      <c r="A287" s="424">
        <v>2403</v>
      </c>
      <c r="B287" s="584"/>
      <c r="C287" s="355" t="s">
        <v>3352</v>
      </c>
      <c r="D287" s="351"/>
      <c r="E287" s="351"/>
      <c r="F287" s="837" t="s">
        <v>2319</v>
      </c>
      <c r="G287" s="838" t="s">
        <v>2319</v>
      </c>
      <c r="H287" s="1955">
        <v>0</v>
      </c>
      <c r="I287" s="374"/>
      <c r="J287" s="424">
        <v>2403</v>
      </c>
      <c r="K287" s="584"/>
      <c r="L287" s="355" t="s">
        <v>3352</v>
      </c>
      <c r="M287" s="351"/>
      <c r="N287" s="351"/>
      <c r="O287" s="837" t="s">
        <v>2319</v>
      </c>
      <c r="P287" s="2255" t="s">
        <v>2319</v>
      </c>
      <c r="Q287" s="2170">
        <v>0</v>
      </c>
      <c r="R287" s="374"/>
      <c r="S287" s="424">
        <v>2403</v>
      </c>
      <c r="T287" s="584"/>
      <c r="U287" s="355" t="s">
        <v>3352</v>
      </c>
      <c r="V287" s="351"/>
      <c r="W287" s="351"/>
      <c r="X287" s="837" t="s">
        <v>2319</v>
      </c>
      <c r="Y287" s="2255" t="s">
        <v>2319</v>
      </c>
      <c r="Z287" s="2170">
        <v>0</v>
      </c>
      <c r="AA287" s="374"/>
      <c r="AB287" s="374"/>
      <c r="AC287" s="374"/>
      <c r="AD287" s="374"/>
      <c r="AE287" s="374"/>
      <c r="AF287" s="374"/>
      <c r="AG287" s="374"/>
      <c r="AH287" s="374"/>
      <c r="AI287" s="374"/>
      <c r="AJ287" s="374"/>
      <c r="AK287" s="374"/>
      <c r="AL287" s="374"/>
      <c r="AM287" s="374"/>
      <c r="AN287" s="374"/>
      <c r="AO287" s="374"/>
      <c r="AP287" s="374"/>
      <c r="AQ287" s="374"/>
      <c r="AR287" s="374"/>
      <c r="AS287" s="374"/>
      <c r="AT287" s="374"/>
      <c r="AU287" s="374"/>
      <c r="AV287" s="374"/>
      <c r="AW287" s="423"/>
      <c r="AX287" s="423"/>
      <c r="AY287" s="423"/>
      <c r="AZ287" s="423"/>
      <c r="BA287" s="423"/>
      <c r="BB287" s="423"/>
    </row>
    <row r="288" spans="1:54" s="419" customFormat="1" ht="11.85" customHeight="1">
      <c r="A288" s="466"/>
      <c r="B288" s="591"/>
      <c r="C288" s="411"/>
      <c r="D288" s="411"/>
      <c r="E288" s="411"/>
      <c r="F288" s="828"/>
      <c r="G288" s="829"/>
      <c r="H288" s="2021"/>
      <c r="I288" s="410"/>
      <c r="J288" s="466"/>
      <c r="K288" s="591"/>
      <c r="L288" s="411"/>
      <c r="M288" s="411"/>
      <c r="N288" s="411"/>
      <c r="O288" s="828"/>
      <c r="P288" s="2224"/>
      <c r="Q288" s="2257"/>
      <c r="R288" s="262"/>
      <c r="S288" s="466"/>
      <c r="T288" s="591"/>
      <c r="U288" s="411"/>
      <c r="V288" s="411"/>
      <c r="W288" s="411"/>
      <c r="X288" s="828"/>
      <c r="Y288" s="2224"/>
      <c r="Z288" s="2257"/>
      <c r="AA288" s="262"/>
      <c r="AB288" s="262"/>
      <c r="AC288" s="262"/>
      <c r="AD288" s="262"/>
      <c r="AE288" s="262"/>
      <c r="AF288" s="262"/>
      <c r="AG288" s="262"/>
      <c r="AH288" s="262"/>
      <c r="AI288" s="262"/>
      <c r="AJ288" s="262"/>
      <c r="AK288" s="262"/>
      <c r="AL288" s="262"/>
      <c r="AM288" s="262"/>
      <c r="AN288" s="262"/>
      <c r="AO288" s="262"/>
      <c r="AP288" s="262"/>
      <c r="AQ288" s="262"/>
      <c r="AR288" s="262"/>
      <c r="AS288" s="262"/>
      <c r="AT288" s="262"/>
      <c r="AU288" s="262"/>
      <c r="AV288" s="262"/>
    </row>
    <row r="289" spans="1:54" s="1106" customFormat="1" ht="15.75" customHeight="1">
      <c r="A289" s="1104">
        <v>2500</v>
      </c>
      <c r="B289" s="1116" t="s">
        <v>4150</v>
      </c>
      <c r="F289" s="1107" t="s">
        <v>2319</v>
      </c>
      <c r="G289" s="1108"/>
      <c r="H289" s="1954">
        <f>SUM(H291:H293)</f>
        <v>20700</v>
      </c>
      <c r="I289" s="330"/>
      <c r="J289" s="1104">
        <v>2500</v>
      </c>
      <c r="K289" s="1116" t="s">
        <v>35</v>
      </c>
      <c r="O289" s="1107"/>
      <c r="P289" s="2252"/>
      <c r="Q289" s="2169">
        <f>SUM(Q291:Q293)</f>
        <v>4288</v>
      </c>
      <c r="R289" s="313"/>
      <c r="S289" s="1104">
        <v>2500</v>
      </c>
      <c r="T289" s="1116" t="s">
        <v>35</v>
      </c>
      <c r="X289" s="1107"/>
      <c r="Y289" s="2252"/>
      <c r="Z289" s="2169">
        <f>SUM(Z291:Z293)</f>
        <v>5497</v>
      </c>
      <c r="AA289" s="313"/>
      <c r="AB289" s="313"/>
      <c r="AC289" s="313"/>
      <c r="AD289" s="313"/>
      <c r="AE289" s="313"/>
      <c r="AF289" s="313"/>
      <c r="AG289" s="313"/>
      <c r="AH289" s="313"/>
      <c r="AI289" s="313"/>
      <c r="AJ289" s="313"/>
      <c r="AK289" s="313"/>
      <c r="AL289" s="313"/>
      <c r="AM289" s="313"/>
      <c r="AN289" s="313"/>
      <c r="AO289" s="313"/>
      <c r="AP289" s="313"/>
      <c r="AQ289" s="313"/>
      <c r="AR289" s="313"/>
      <c r="AS289" s="313"/>
      <c r="AT289" s="313"/>
      <c r="AU289" s="313"/>
      <c r="AV289" s="313"/>
      <c r="AW289" s="451"/>
      <c r="AX289" s="451"/>
      <c r="AY289" s="451"/>
      <c r="AZ289" s="451"/>
      <c r="BA289" s="451"/>
      <c r="BB289" s="451"/>
    </row>
    <row r="290" spans="1:54" s="419" customFormat="1" ht="11.85" customHeight="1">
      <c r="A290" s="466"/>
      <c r="B290" s="585"/>
      <c r="F290" s="1005"/>
      <c r="G290" s="845"/>
      <c r="H290" s="1067"/>
      <c r="I290" s="262"/>
      <c r="J290" s="466"/>
      <c r="K290" s="585"/>
      <c r="O290" s="1005"/>
      <c r="P290" s="2271"/>
      <c r="Q290" s="2258"/>
      <c r="R290" s="262"/>
      <c r="S290" s="466"/>
      <c r="T290" s="585"/>
      <c r="X290" s="1005"/>
      <c r="Y290" s="2271"/>
      <c r="Z290" s="2258"/>
      <c r="AA290" s="262"/>
      <c r="AB290" s="262"/>
      <c r="AC290" s="262"/>
      <c r="AD290" s="262"/>
      <c r="AE290" s="262"/>
      <c r="AF290" s="262"/>
      <c r="AG290" s="262"/>
      <c r="AH290" s="262"/>
      <c r="AI290" s="262"/>
      <c r="AJ290" s="262"/>
      <c r="AK290" s="262"/>
      <c r="AL290" s="262"/>
      <c r="AM290" s="262"/>
      <c r="AN290" s="262"/>
      <c r="AO290" s="262"/>
      <c r="AP290" s="262"/>
      <c r="AQ290" s="262"/>
      <c r="AR290" s="262"/>
      <c r="AS290" s="262"/>
      <c r="AT290" s="262"/>
      <c r="AU290" s="262"/>
      <c r="AV290" s="262"/>
    </row>
    <row r="291" spans="1:54" s="314" customFormat="1" ht="11.85" customHeight="1">
      <c r="A291" s="347">
        <v>2501</v>
      </c>
      <c r="B291" s="584"/>
      <c r="C291" s="421" t="s">
        <v>4151</v>
      </c>
      <c r="D291" s="1682"/>
      <c r="E291" s="351"/>
      <c r="F291" s="837">
        <v>800</v>
      </c>
      <c r="G291" s="1964">
        <v>25</v>
      </c>
      <c r="H291" s="1955">
        <f>SUM(F291*G291)</f>
        <v>20000</v>
      </c>
      <c r="I291" s="374"/>
      <c r="J291" s="347">
        <v>2501</v>
      </c>
      <c r="K291" s="584"/>
      <c r="L291" s="421" t="s">
        <v>380</v>
      </c>
      <c r="M291" s="351"/>
      <c r="N291" s="351"/>
      <c r="O291" s="837">
        <v>600</v>
      </c>
      <c r="P291" s="2255"/>
      <c r="Q291" s="2170">
        <v>4288</v>
      </c>
      <c r="R291" s="374"/>
      <c r="S291" s="347">
        <v>2501</v>
      </c>
      <c r="T291" s="584"/>
      <c r="U291" s="421" t="s">
        <v>4200</v>
      </c>
      <c r="V291" s="351"/>
      <c r="W291" s="351"/>
      <c r="X291" s="837">
        <v>700</v>
      </c>
      <c r="Y291" s="2255">
        <v>4.96</v>
      </c>
      <c r="Z291" s="2170">
        <f>(X291*Y291)</f>
        <v>3472</v>
      </c>
      <c r="AA291" s="374"/>
      <c r="AB291" s="374"/>
      <c r="AC291" s="374"/>
      <c r="AD291" s="374"/>
      <c r="AE291" s="374"/>
      <c r="AF291" s="374"/>
      <c r="AG291" s="374"/>
      <c r="AH291" s="374"/>
      <c r="AI291" s="374"/>
      <c r="AJ291" s="374"/>
      <c r="AK291" s="374"/>
      <c r="AL291" s="374"/>
      <c r="AM291" s="374"/>
      <c r="AN291" s="374"/>
      <c r="AO291" s="374"/>
      <c r="AP291" s="374"/>
      <c r="AQ291" s="374"/>
      <c r="AR291" s="374"/>
      <c r="AS291" s="374"/>
      <c r="AT291" s="374"/>
      <c r="AU291" s="374"/>
      <c r="AV291" s="374"/>
      <c r="AW291" s="423"/>
      <c r="AX291" s="423"/>
      <c r="AY291" s="423"/>
      <c r="AZ291" s="423"/>
      <c r="BA291" s="423"/>
      <c r="BB291" s="423"/>
    </row>
    <row r="292" spans="1:54" s="314" customFormat="1" ht="11.85" customHeight="1">
      <c r="A292" s="347">
        <v>2502</v>
      </c>
      <c r="B292" s="584"/>
      <c r="C292" s="349" t="s">
        <v>836</v>
      </c>
      <c r="D292" s="351"/>
      <c r="E292" s="351"/>
      <c r="F292" s="837" t="s">
        <v>2319</v>
      </c>
      <c r="G292" s="1964" t="s">
        <v>2319</v>
      </c>
      <c r="H292" s="1955"/>
      <c r="I292" s="374"/>
      <c r="J292" s="347">
        <v>2502</v>
      </c>
      <c r="K292" s="584"/>
      <c r="L292" s="349" t="s">
        <v>3351</v>
      </c>
      <c r="M292" s="351"/>
      <c r="N292" s="351"/>
      <c r="O292" s="837" t="s">
        <v>2319</v>
      </c>
      <c r="P292" s="2255" t="s">
        <v>2319</v>
      </c>
      <c r="Q292" s="2170">
        <v>0</v>
      </c>
      <c r="R292" s="374"/>
      <c r="S292" s="347">
        <v>2502</v>
      </c>
      <c r="T292" s="584"/>
      <c r="U292" s="349" t="s">
        <v>4201</v>
      </c>
      <c r="V292" s="351"/>
      <c r="W292" s="351"/>
      <c r="X292" s="837">
        <v>700</v>
      </c>
      <c r="Y292" s="2255">
        <v>0.45</v>
      </c>
      <c r="Z292" s="2170">
        <f>(X292*Y292)</f>
        <v>315</v>
      </c>
      <c r="AA292" s="374"/>
      <c r="AB292" s="374"/>
      <c r="AC292" s="374"/>
      <c r="AD292" s="374"/>
      <c r="AE292" s="374"/>
      <c r="AF292" s="374"/>
      <c r="AG292" s="374"/>
      <c r="AH292" s="374"/>
      <c r="AI292" s="374"/>
      <c r="AJ292" s="374"/>
      <c r="AK292" s="374"/>
      <c r="AL292" s="374"/>
      <c r="AM292" s="374"/>
      <c r="AN292" s="374"/>
      <c r="AO292" s="374"/>
      <c r="AP292" s="374"/>
      <c r="AQ292" s="374"/>
      <c r="AR292" s="374"/>
      <c r="AS292" s="374"/>
      <c r="AT292" s="374"/>
      <c r="AU292" s="374"/>
      <c r="AV292" s="374"/>
      <c r="AW292" s="423"/>
      <c r="AX292" s="423"/>
      <c r="AY292" s="423"/>
      <c r="AZ292" s="423"/>
      <c r="BA292" s="423"/>
      <c r="BB292" s="423"/>
    </row>
    <row r="293" spans="1:54" s="314" customFormat="1" ht="11.85" customHeight="1">
      <c r="A293" s="347">
        <v>2503</v>
      </c>
      <c r="B293" s="584"/>
      <c r="C293" s="355" t="s">
        <v>3352</v>
      </c>
      <c r="D293" s="351"/>
      <c r="E293" s="351"/>
      <c r="F293" s="837">
        <v>20</v>
      </c>
      <c r="G293" s="1964">
        <v>35</v>
      </c>
      <c r="H293" s="1955">
        <f>SUM(F293*G293)</f>
        <v>700</v>
      </c>
      <c r="I293" s="374"/>
      <c r="J293" s="347">
        <v>2503</v>
      </c>
      <c r="K293" s="584"/>
      <c r="L293" s="355" t="s">
        <v>3352</v>
      </c>
      <c r="M293" s="351"/>
      <c r="N293" s="351"/>
      <c r="O293" s="837"/>
      <c r="P293" s="2255"/>
      <c r="Q293" s="2170">
        <f>SUM(O293*P293)</f>
        <v>0</v>
      </c>
      <c r="R293" s="2319"/>
      <c r="S293" s="347">
        <v>2503</v>
      </c>
      <c r="T293" s="584"/>
      <c r="U293" s="355" t="s">
        <v>4194</v>
      </c>
      <c r="V293" s="351"/>
      <c r="W293" s="351"/>
      <c r="X293" s="837">
        <v>100</v>
      </c>
      <c r="Y293" s="2255">
        <v>17.100000000000001</v>
      </c>
      <c r="Z293" s="2170">
        <f>(X293*Y293)</f>
        <v>1710.0000000000002</v>
      </c>
      <c r="AA293" s="374"/>
      <c r="AB293" s="374"/>
      <c r="AC293" s="374"/>
      <c r="AD293" s="374"/>
      <c r="AE293" s="374"/>
      <c r="AF293" s="374"/>
      <c r="AG293" s="374"/>
      <c r="AH293" s="374"/>
      <c r="AI293" s="374"/>
      <c r="AJ293" s="374"/>
      <c r="AK293" s="374"/>
      <c r="AL293" s="374"/>
      <c r="AM293" s="374"/>
      <c r="AN293" s="374"/>
      <c r="AO293" s="374"/>
      <c r="AP293" s="374"/>
      <c r="AQ293" s="374"/>
      <c r="AR293" s="374"/>
      <c r="AS293" s="374"/>
      <c r="AT293" s="374"/>
      <c r="AU293" s="374"/>
      <c r="AV293" s="374"/>
      <c r="AW293" s="423"/>
      <c r="AX293" s="423"/>
      <c r="AY293" s="423"/>
      <c r="AZ293" s="423"/>
      <c r="BA293" s="423"/>
      <c r="BB293" s="423"/>
    </row>
    <row r="294" spans="1:54" ht="11.85" customHeight="1">
      <c r="A294" s="300"/>
      <c r="B294" s="587"/>
      <c r="F294" s="843"/>
      <c r="G294" s="844"/>
      <c r="H294" s="1956"/>
      <c r="I294" s="262"/>
      <c r="J294" s="300"/>
      <c r="K294" s="587"/>
      <c r="O294" s="843"/>
      <c r="P294" s="2256"/>
      <c r="Q294" s="2258"/>
      <c r="R294" s="262"/>
      <c r="S294" s="300"/>
      <c r="T294" s="587"/>
      <c r="X294" s="843"/>
      <c r="Y294" s="2256"/>
      <c r="Z294" s="2258"/>
    </row>
    <row r="295" spans="1:54" s="1117" customFormat="1" ht="15.75" customHeight="1">
      <c r="A295" s="1104">
        <v>2600</v>
      </c>
      <c r="B295" s="1116" t="s">
        <v>3456</v>
      </c>
      <c r="C295" s="1106"/>
      <c r="D295" s="1106"/>
      <c r="E295" s="1106"/>
      <c r="F295" s="1107" t="s">
        <v>2319</v>
      </c>
      <c r="G295" s="1108"/>
      <c r="H295" s="1954">
        <f>SUM(H297:H315)</f>
        <v>54223</v>
      </c>
      <c r="I295" s="330"/>
      <c r="J295" s="1104">
        <v>2600</v>
      </c>
      <c r="K295" s="1116" t="s">
        <v>3456</v>
      </c>
      <c r="L295" s="1106"/>
      <c r="M295" s="1106"/>
      <c r="N295" s="1106"/>
      <c r="O295" s="1107" t="s">
        <v>2319</v>
      </c>
      <c r="P295" s="2252"/>
      <c r="Q295" s="2169">
        <f>SUM(Q297:Q320)</f>
        <v>71451</v>
      </c>
      <c r="R295" s="374"/>
      <c r="S295" s="1104">
        <v>2600</v>
      </c>
      <c r="T295" s="1116" t="s">
        <v>267</v>
      </c>
      <c r="U295" s="1106"/>
      <c r="V295" s="1106"/>
      <c r="W295" s="1106"/>
      <c r="X295" s="1107" t="s">
        <v>2319</v>
      </c>
      <c r="Y295" s="2252"/>
      <c r="Z295" s="2169">
        <f>SUM(Z297:Z321)</f>
        <v>105867.50000000001</v>
      </c>
      <c r="AA295" s="374"/>
      <c r="AB295" s="374"/>
      <c r="AC295" s="374"/>
      <c r="AD295" s="374"/>
      <c r="AE295" s="374"/>
      <c r="AF295" s="374"/>
      <c r="AG295" s="374"/>
      <c r="AH295" s="374"/>
      <c r="AI295" s="374"/>
      <c r="AJ295" s="374"/>
      <c r="AK295" s="374"/>
      <c r="AL295" s="374"/>
      <c r="AM295" s="374"/>
      <c r="AN295" s="374"/>
      <c r="AO295" s="374"/>
      <c r="AP295" s="374"/>
      <c r="AQ295" s="374"/>
      <c r="AR295" s="374"/>
      <c r="AS295" s="374"/>
      <c r="AT295" s="374"/>
      <c r="AU295" s="374"/>
      <c r="AV295" s="374"/>
      <c r="AW295" s="423"/>
      <c r="AX295" s="423"/>
      <c r="AY295" s="423"/>
      <c r="AZ295" s="423"/>
      <c r="BA295" s="423"/>
      <c r="BB295" s="423"/>
    </row>
    <row r="296" spans="1:54" s="419" customFormat="1" ht="11.85" customHeight="1">
      <c r="A296" s="427"/>
      <c r="B296" s="591"/>
      <c r="C296" s="451"/>
      <c r="D296" s="451"/>
      <c r="E296" s="451"/>
      <c r="F296" s="828"/>
      <c r="G296" s="829"/>
      <c r="H296" s="2021"/>
      <c r="I296" s="330"/>
      <c r="J296" s="427"/>
      <c r="K296" s="591"/>
      <c r="L296" s="451"/>
      <c r="M296" s="451"/>
      <c r="N296" s="451"/>
      <c r="O296" s="828"/>
      <c r="P296" s="2224"/>
      <c r="Q296" s="2257"/>
      <c r="R296" s="262"/>
      <c r="S296" s="427"/>
      <c r="T296" s="591"/>
      <c r="U296" s="451"/>
      <c r="V296" s="451"/>
      <c r="W296" s="451"/>
      <c r="X296" s="828"/>
      <c r="Y296" s="2224"/>
      <c r="Z296" s="2257"/>
      <c r="AA296" s="262"/>
      <c r="AB296" s="262"/>
      <c r="AC296" s="262"/>
      <c r="AD296" s="262"/>
      <c r="AE296" s="262"/>
      <c r="AF296" s="262"/>
      <c r="AG296" s="262"/>
      <c r="AH296" s="262"/>
      <c r="AI296" s="262"/>
      <c r="AJ296" s="262"/>
      <c r="AK296" s="262"/>
      <c r="AL296" s="262"/>
      <c r="AM296" s="262"/>
      <c r="AN296" s="262"/>
      <c r="AO296" s="262"/>
      <c r="AP296" s="262"/>
      <c r="AQ296" s="262"/>
      <c r="AR296" s="262"/>
      <c r="AS296" s="262"/>
      <c r="AT296" s="262"/>
      <c r="AU296" s="262"/>
      <c r="AV296" s="262"/>
    </row>
    <row r="297" spans="1:54" s="423" customFormat="1" ht="11.85" customHeight="1">
      <c r="A297" s="424">
        <v>2601</v>
      </c>
      <c r="B297" s="590"/>
      <c r="C297" s="426" t="s">
        <v>268</v>
      </c>
      <c r="D297" s="422"/>
      <c r="E297" s="422"/>
      <c r="F297" s="837"/>
      <c r="G297" s="1964"/>
      <c r="H297" s="1955">
        <v>0</v>
      </c>
      <c r="I297" s="374"/>
      <c r="J297" s="424">
        <v>2601</v>
      </c>
      <c r="K297" s="590"/>
      <c r="L297" s="426" t="s">
        <v>1054</v>
      </c>
      <c r="M297" s="422"/>
      <c r="N297" s="422"/>
      <c r="O297" s="837"/>
      <c r="P297" s="2255"/>
      <c r="Q297" s="2170">
        <v>3000</v>
      </c>
      <c r="R297" s="2319"/>
      <c r="S297" s="424">
        <v>2601</v>
      </c>
      <c r="T297" s="590"/>
      <c r="U297" s="426" t="s">
        <v>4240</v>
      </c>
      <c r="V297" s="422"/>
      <c r="W297" s="422"/>
      <c r="X297" s="837"/>
      <c r="Y297" s="2255"/>
      <c r="Z297" s="2170">
        <v>3950.7</v>
      </c>
      <c r="AA297" s="374"/>
      <c r="AB297" s="374"/>
      <c r="AC297" s="374"/>
      <c r="AD297" s="374"/>
      <c r="AE297" s="374"/>
      <c r="AF297" s="374"/>
      <c r="AG297" s="374"/>
      <c r="AH297" s="374"/>
      <c r="AI297" s="374"/>
      <c r="AJ297" s="374"/>
      <c r="AK297" s="374"/>
      <c r="AL297" s="374"/>
      <c r="AM297" s="374"/>
      <c r="AN297" s="374"/>
      <c r="AO297" s="374"/>
      <c r="AP297" s="374"/>
      <c r="AQ297" s="374"/>
      <c r="AR297" s="374"/>
      <c r="AS297" s="374"/>
      <c r="AT297" s="374"/>
      <c r="AU297" s="374"/>
      <c r="AV297" s="374"/>
    </row>
    <row r="298" spans="1:54" s="423" customFormat="1" ht="11.85" customHeight="1">
      <c r="A298" s="424">
        <v>2602</v>
      </c>
      <c r="B298" s="590"/>
      <c r="C298" s="426" t="s">
        <v>837</v>
      </c>
      <c r="D298" s="422"/>
      <c r="E298" s="422"/>
      <c r="F298" s="837"/>
      <c r="G298" s="1964"/>
      <c r="H298" s="1955">
        <v>0</v>
      </c>
      <c r="I298" s="374"/>
      <c r="J298" s="424">
        <v>2602</v>
      </c>
      <c r="K298" s="590"/>
      <c r="L298" s="426" t="s">
        <v>898</v>
      </c>
      <c r="M298" s="422"/>
      <c r="N298" s="422"/>
      <c r="O298" s="837"/>
      <c r="P298" s="2255"/>
      <c r="Q298" s="2170">
        <v>1368</v>
      </c>
      <c r="R298" s="374"/>
      <c r="S298" s="424">
        <v>2602</v>
      </c>
      <c r="T298" s="590"/>
      <c r="U298" s="426" t="s">
        <v>225</v>
      </c>
      <c r="V298" s="422"/>
      <c r="W298" s="422"/>
      <c r="X298" s="837"/>
      <c r="Y298" s="2255"/>
      <c r="Z298" s="2170">
        <v>663.17</v>
      </c>
      <c r="AA298" s="374"/>
      <c r="AB298" s="374"/>
      <c r="AC298" s="374"/>
      <c r="AD298" s="374"/>
      <c r="AE298" s="374"/>
      <c r="AF298" s="374"/>
      <c r="AG298" s="374"/>
      <c r="AH298" s="374"/>
      <c r="AI298" s="374"/>
      <c r="AJ298" s="374"/>
      <c r="AK298" s="374"/>
      <c r="AL298" s="374"/>
      <c r="AM298" s="374"/>
      <c r="AN298" s="374"/>
      <c r="AO298" s="374"/>
      <c r="AP298" s="374"/>
      <c r="AQ298" s="374"/>
      <c r="AR298" s="374"/>
      <c r="AS298" s="374"/>
      <c r="AT298" s="374"/>
      <c r="AU298" s="374"/>
      <c r="AV298" s="374"/>
    </row>
    <row r="299" spans="1:54" s="423" customFormat="1" ht="11.85" customHeight="1">
      <c r="A299" s="424">
        <v>2603</v>
      </c>
      <c r="B299" s="590"/>
      <c r="C299" s="426" t="s">
        <v>838</v>
      </c>
      <c r="D299" s="422"/>
      <c r="E299" s="422"/>
      <c r="F299" s="837"/>
      <c r="G299" s="1964"/>
      <c r="H299" s="1955">
        <v>0</v>
      </c>
      <c r="I299" s="374"/>
      <c r="J299" s="424">
        <v>2603</v>
      </c>
      <c r="K299" s="590"/>
      <c r="L299" s="426" t="s">
        <v>838</v>
      </c>
      <c r="M299" s="422"/>
      <c r="N299" s="422"/>
      <c r="O299" s="837"/>
      <c r="P299" s="2255"/>
      <c r="Q299" s="2170">
        <v>0</v>
      </c>
      <c r="R299" s="374"/>
      <c r="S299" s="424">
        <v>2603</v>
      </c>
      <c r="T299" s="590"/>
      <c r="U299" s="426" t="s">
        <v>4213</v>
      </c>
      <c r="V299" s="422"/>
      <c r="W299" s="422"/>
      <c r="X299" s="837"/>
      <c r="Y299" s="2255"/>
      <c r="Z299" s="2170">
        <v>196.27</v>
      </c>
      <c r="AA299" s="374"/>
      <c r="AB299" s="374"/>
      <c r="AC299" s="374"/>
      <c r="AD299" s="374"/>
      <c r="AE299" s="374"/>
      <c r="AF299" s="374"/>
      <c r="AG299" s="374"/>
      <c r="AH299" s="374"/>
      <c r="AI299" s="374"/>
      <c r="AJ299" s="374"/>
      <c r="AK299" s="374"/>
      <c r="AL299" s="374"/>
      <c r="AM299" s="374"/>
      <c r="AN299" s="374"/>
      <c r="AO299" s="374"/>
      <c r="AP299" s="374"/>
      <c r="AQ299" s="374"/>
      <c r="AR299" s="374"/>
      <c r="AS299" s="374"/>
      <c r="AT299" s="374"/>
      <c r="AU299" s="374"/>
      <c r="AV299" s="374"/>
    </row>
    <row r="300" spans="1:54" s="423" customFormat="1" ht="11.85" customHeight="1">
      <c r="A300" s="424">
        <v>2604</v>
      </c>
      <c r="B300" s="590"/>
      <c r="C300" s="426" t="s">
        <v>840</v>
      </c>
      <c r="D300" s="422"/>
      <c r="E300" s="422"/>
      <c r="F300" s="837"/>
      <c r="G300" s="1964"/>
      <c r="H300" s="1955">
        <v>200</v>
      </c>
      <c r="I300" s="374"/>
      <c r="J300" s="424">
        <v>2604</v>
      </c>
      <c r="K300" s="590"/>
      <c r="L300" s="426" t="s">
        <v>876</v>
      </c>
      <c r="M300" s="422"/>
      <c r="N300" s="422"/>
      <c r="O300" s="837"/>
      <c r="P300" s="2255"/>
      <c r="Q300" s="2170">
        <v>200</v>
      </c>
      <c r="R300" s="374"/>
      <c r="S300" s="424">
        <v>2604</v>
      </c>
      <c r="T300" s="590"/>
      <c r="U300" s="426" t="s">
        <v>840</v>
      </c>
      <c r="V300" s="422"/>
      <c r="W300" s="422"/>
      <c r="X300" s="837"/>
      <c r="Y300" s="2255"/>
      <c r="Z300" s="2170">
        <v>450</v>
      </c>
      <c r="AA300" s="374"/>
      <c r="AB300" s="374"/>
      <c r="AC300" s="374"/>
      <c r="AD300" s="374"/>
      <c r="AE300" s="374"/>
      <c r="AF300" s="374"/>
      <c r="AG300" s="374"/>
      <c r="AH300" s="374"/>
      <c r="AI300" s="374"/>
      <c r="AJ300" s="374"/>
      <c r="AK300" s="374"/>
      <c r="AL300" s="374"/>
      <c r="AM300" s="374"/>
      <c r="AN300" s="374"/>
      <c r="AO300" s="374"/>
      <c r="AP300" s="374"/>
      <c r="AQ300" s="374"/>
      <c r="AR300" s="374"/>
      <c r="AS300" s="374"/>
      <c r="AT300" s="374"/>
      <c r="AU300" s="374"/>
      <c r="AV300" s="374"/>
    </row>
    <row r="301" spans="1:54" s="423" customFormat="1" ht="11.85" customHeight="1">
      <c r="A301" s="424">
        <v>2605</v>
      </c>
      <c r="B301" s="590"/>
      <c r="C301" s="2509" t="s">
        <v>896</v>
      </c>
      <c r="D301" s="2494"/>
      <c r="E301" s="422"/>
      <c r="F301" s="837"/>
      <c r="G301" s="1964"/>
      <c r="H301" s="1955">
        <v>3000</v>
      </c>
      <c r="I301" s="374"/>
      <c r="J301" s="424">
        <v>2605</v>
      </c>
      <c r="K301" s="590"/>
      <c r="L301" s="426" t="s">
        <v>271</v>
      </c>
      <c r="M301" s="422" t="s">
        <v>893</v>
      </c>
      <c r="N301" s="422"/>
      <c r="O301" s="837"/>
      <c r="P301" s="2255"/>
      <c r="Q301" s="2170">
        <v>2000</v>
      </c>
      <c r="R301" s="374"/>
      <c r="S301" s="424">
        <v>2605</v>
      </c>
      <c r="T301" s="590"/>
      <c r="U301" s="426" t="s">
        <v>4211</v>
      </c>
      <c r="V301" s="422"/>
      <c r="W301" s="422"/>
      <c r="X301" s="837"/>
      <c r="Y301" s="2255"/>
      <c r="Z301" s="2170">
        <v>245</v>
      </c>
      <c r="AA301" s="374"/>
      <c r="AB301" s="374"/>
      <c r="AC301" s="374"/>
      <c r="AD301" s="374"/>
      <c r="AE301" s="374"/>
      <c r="AF301" s="374"/>
      <c r="AG301" s="374"/>
      <c r="AH301" s="374"/>
      <c r="AI301" s="374"/>
      <c r="AJ301" s="374"/>
      <c r="AK301" s="374"/>
      <c r="AL301" s="374"/>
      <c r="AM301" s="374"/>
      <c r="AN301" s="374"/>
      <c r="AO301" s="374"/>
      <c r="AP301" s="374"/>
      <c r="AQ301" s="374"/>
      <c r="AR301" s="374"/>
      <c r="AS301" s="374"/>
      <c r="AT301" s="374"/>
      <c r="AU301" s="374"/>
      <c r="AV301" s="374"/>
    </row>
    <row r="302" spans="1:54" s="423" customFormat="1" ht="11.85" customHeight="1">
      <c r="A302" s="424">
        <v>2606</v>
      </c>
      <c r="B302" s="590"/>
      <c r="C302" s="426" t="s">
        <v>272</v>
      </c>
      <c r="D302" s="422"/>
      <c r="E302" s="422"/>
      <c r="F302" s="837"/>
      <c r="G302" s="1964"/>
      <c r="H302" s="1955">
        <v>0</v>
      </c>
      <c r="I302" s="374"/>
      <c r="J302" s="424">
        <v>2606</v>
      </c>
      <c r="K302" s="590"/>
      <c r="L302" s="426" t="s">
        <v>272</v>
      </c>
      <c r="M302" s="422"/>
      <c r="N302" s="422"/>
      <c r="O302" s="837"/>
      <c r="P302" s="2255"/>
      <c r="Q302" s="2170">
        <v>0</v>
      </c>
      <c r="R302" s="374"/>
      <c r="S302" s="424">
        <v>2606</v>
      </c>
      <c r="T302" s="590"/>
      <c r="U302" s="426" t="s">
        <v>4241</v>
      </c>
      <c r="V302" s="422"/>
      <c r="W302" s="422"/>
      <c r="X302" s="837"/>
      <c r="Y302" s="2255"/>
      <c r="Z302" s="2170">
        <v>1134.46</v>
      </c>
      <c r="AA302" s="374"/>
      <c r="AB302" s="374"/>
      <c r="AC302" s="374"/>
      <c r="AD302" s="374"/>
      <c r="AE302" s="374"/>
      <c r="AF302" s="374"/>
      <c r="AG302" s="374"/>
      <c r="AH302" s="374"/>
      <c r="AI302" s="374"/>
      <c r="AJ302" s="374"/>
      <c r="AK302" s="374"/>
      <c r="AL302" s="374"/>
      <c r="AM302" s="374"/>
      <c r="AN302" s="374"/>
      <c r="AO302" s="374"/>
      <c r="AP302" s="374"/>
      <c r="AQ302" s="374"/>
      <c r="AR302" s="374"/>
      <c r="AS302" s="374"/>
      <c r="AT302" s="374"/>
      <c r="AU302" s="374"/>
      <c r="AV302" s="374"/>
    </row>
    <row r="303" spans="1:54" s="423" customFormat="1" ht="11.85" customHeight="1">
      <c r="A303" s="424">
        <v>2607</v>
      </c>
      <c r="B303" s="590"/>
      <c r="C303" s="426" t="s">
        <v>4152</v>
      </c>
      <c r="D303" s="422"/>
      <c r="E303" s="422"/>
      <c r="F303" s="837"/>
      <c r="G303" s="1964"/>
      <c r="H303" s="1955">
        <v>35923</v>
      </c>
      <c r="I303" s="374"/>
      <c r="J303" s="424">
        <v>2607</v>
      </c>
      <c r="K303" s="590"/>
      <c r="L303" s="426" t="s">
        <v>4152</v>
      </c>
      <c r="M303" s="422"/>
      <c r="N303" s="422"/>
      <c r="O303" s="837"/>
      <c r="P303" s="2255"/>
      <c r="Q303" s="2170">
        <v>35923</v>
      </c>
      <c r="R303" s="374"/>
      <c r="S303" s="424">
        <v>2607</v>
      </c>
      <c r="T303" s="590"/>
      <c r="U303" s="426" t="s">
        <v>4152</v>
      </c>
      <c r="V303" s="422"/>
      <c r="W303" s="422"/>
      <c r="X303" s="837"/>
      <c r="Y303" s="2255"/>
      <c r="Z303" s="2170">
        <v>43569.07</v>
      </c>
      <c r="AA303" s="374"/>
      <c r="AB303" s="374"/>
      <c r="AC303" s="374"/>
      <c r="AD303" s="374"/>
      <c r="AE303" s="374"/>
      <c r="AF303" s="374"/>
      <c r="AG303" s="374"/>
      <c r="AH303" s="374"/>
      <c r="AI303" s="374"/>
      <c r="AJ303" s="374"/>
      <c r="AK303" s="374"/>
      <c r="AL303" s="374"/>
      <c r="AM303" s="374"/>
      <c r="AN303" s="374"/>
      <c r="AO303" s="374"/>
      <c r="AP303" s="374"/>
      <c r="AQ303" s="374"/>
      <c r="AR303" s="374"/>
      <c r="AS303" s="374"/>
      <c r="AT303" s="374"/>
      <c r="AU303" s="374"/>
      <c r="AV303" s="374"/>
    </row>
    <row r="304" spans="1:54" s="314" customFormat="1" ht="11.85" customHeight="1">
      <c r="A304" s="424">
        <v>2608</v>
      </c>
      <c r="B304" s="584"/>
      <c r="C304" s="355" t="s">
        <v>839</v>
      </c>
      <c r="D304" s="351"/>
      <c r="E304" s="351"/>
      <c r="F304" s="837"/>
      <c r="G304" s="1964"/>
      <c r="H304" s="1955">
        <v>0</v>
      </c>
      <c r="I304" s="374"/>
      <c r="J304" s="424">
        <v>2608</v>
      </c>
      <c r="K304" s="584"/>
      <c r="L304" s="355" t="s">
        <v>839</v>
      </c>
      <c r="M304" s="351"/>
      <c r="N304" s="351"/>
      <c r="O304" s="837"/>
      <c r="P304" s="2255"/>
      <c r="Q304" s="2170">
        <v>0</v>
      </c>
      <c r="R304" s="374"/>
      <c r="S304" s="424">
        <v>2608</v>
      </c>
      <c r="T304" s="584"/>
      <c r="U304" s="355" t="s">
        <v>4206</v>
      </c>
      <c r="V304" s="351"/>
      <c r="W304" s="351"/>
      <c r="X304" s="837">
        <v>100</v>
      </c>
      <c r="Y304" s="2255">
        <v>180</v>
      </c>
      <c r="Z304" s="2170">
        <f>(X304*Y304)</f>
        <v>18000</v>
      </c>
      <c r="AA304" s="374"/>
      <c r="AB304" s="374"/>
      <c r="AC304" s="374"/>
      <c r="AD304" s="374"/>
      <c r="AE304" s="374"/>
      <c r="AF304" s="374"/>
      <c r="AG304" s="374"/>
      <c r="AH304" s="374"/>
      <c r="AI304" s="374"/>
      <c r="AJ304" s="374"/>
      <c r="AK304" s="374"/>
      <c r="AL304" s="374"/>
      <c r="AM304" s="374"/>
      <c r="AN304" s="374"/>
      <c r="AO304" s="374"/>
      <c r="AP304" s="374"/>
      <c r="AQ304" s="374"/>
      <c r="AR304" s="374"/>
      <c r="AS304" s="374"/>
      <c r="AT304" s="374"/>
      <c r="AU304" s="374"/>
      <c r="AV304" s="374"/>
      <c r="AW304" s="423"/>
      <c r="AX304" s="423"/>
      <c r="AY304" s="423"/>
      <c r="AZ304" s="423"/>
      <c r="BA304" s="423"/>
      <c r="BB304" s="423"/>
    </row>
    <row r="305" spans="1:54" s="314" customFormat="1" ht="11.85" customHeight="1">
      <c r="A305" s="424">
        <v>2609</v>
      </c>
      <c r="B305" s="584"/>
      <c r="C305" s="355" t="s">
        <v>275</v>
      </c>
      <c r="D305" s="351"/>
      <c r="E305" s="351"/>
      <c r="F305" s="837"/>
      <c r="G305" s="1964"/>
      <c r="H305" s="1955">
        <v>0</v>
      </c>
      <c r="I305" s="374"/>
      <c r="J305" s="424">
        <v>2609</v>
      </c>
      <c r="K305" s="584"/>
      <c r="L305" s="355" t="s">
        <v>275</v>
      </c>
      <c r="M305" s="351"/>
      <c r="N305" s="351"/>
      <c r="O305" s="837"/>
      <c r="P305" s="2255"/>
      <c r="Q305" s="2170">
        <v>0</v>
      </c>
      <c r="R305" s="374"/>
      <c r="S305" s="424">
        <v>2609</v>
      </c>
      <c r="T305" s="584"/>
      <c r="U305" s="355" t="s">
        <v>4207</v>
      </c>
      <c r="V305" s="351"/>
      <c r="W305" s="351"/>
      <c r="X305" s="837"/>
      <c r="Y305" s="2255"/>
      <c r="Z305" s="2170">
        <v>1000</v>
      </c>
      <c r="AA305" s="374"/>
      <c r="AB305" s="374"/>
      <c r="AC305" s="374"/>
      <c r="AD305" s="374"/>
      <c r="AE305" s="374"/>
      <c r="AF305" s="374"/>
      <c r="AG305" s="374"/>
      <c r="AH305" s="374"/>
      <c r="AI305" s="374"/>
      <c r="AJ305" s="374"/>
      <c r="AK305" s="374"/>
      <c r="AL305" s="374"/>
      <c r="AM305" s="374"/>
      <c r="AN305" s="374"/>
      <c r="AO305" s="374"/>
      <c r="AP305" s="374"/>
      <c r="AQ305" s="374"/>
      <c r="AR305" s="374"/>
      <c r="AS305" s="374"/>
      <c r="AT305" s="374"/>
      <c r="AU305" s="374"/>
      <c r="AV305" s="374"/>
      <c r="AW305" s="423"/>
      <c r="AX305" s="423"/>
      <c r="AY305" s="423"/>
      <c r="AZ305" s="423"/>
      <c r="BA305" s="423"/>
      <c r="BB305" s="423"/>
    </row>
    <row r="306" spans="1:54" s="314" customFormat="1" ht="11.85" customHeight="1">
      <c r="A306" s="424">
        <v>2610</v>
      </c>
      <c r="B306" s="584"/>
      <c r="C306" s="355" t="s">
        <v>276</v>
      </c>
      <c r="D306" s="351"/>
      <c r="E306" s="351"/>
      <c r="F306" s="837"/>
      <c r="G306" s="1964"/>
      <c r="H306" s="1955">
        <v>0</v>
      </c>
      <c r="I306" s="374"/>
      <c r="J306" s="424">
        <v>2610</v>
      </c>
      <c r="K306" s="584"/>
      <c r="L306" s="355" t="s">
        <v>2236</v>
      </c>
      <c r="M306" s="351"/>
      <c r="N306" s="351"/>
      <c r="O306" s="837"/>
      <c r="P306" s="2255"/>
      <c r="Q306" s="2170">
        <f>SUM(O306*P306)</f>
        <v>0</v>
      </c>
      <c r="R306" s="374"/>
      <c r="S306" s="424">
        <v>2610</v>
      </c>
      <c r="T306" s="584"/>
      <c r="U306" s="2327" t="s">
        <v>4217</v>
      </c>
      <c r="V306" s="351"/>
      <c r="W306" s="351"/>
      <c r="X306" s="837"/>
      <c r="Y306" s="2255"/>
      <c r="Z306" s="2170"/>
      <c r="AA306" s="374"/>
      <c r="AB306" s="374"/>
      <c r="AC306" s="374"/>
      <c r="AD306" s="374"/>
      <c r="AE306" s="374"/>
      <c r="AF306" s="374"/>
      <c r="AG306" s="374"/>
      <c r="AH306" s="374"/>
      <c r="AI306" s="374"/>
      <c r="AJ306" s="374"/>
      <c r="AK306" s="374"/>
      <c r="AL306" s="374"/>
      <c r="AM306" s="374"/>
      <c r="AN306" s="374"/>
      <c r="AO306" s="374"/>
      <c r="AP306" s="374"/>
      <c r="AQ306" s="374"/>
      <c r="AR306" s="374"/>
      <c r="AS306" s="374"/>
      <c r="AT306" s="374"/>
      <c r="AU306" s="374"/>
      <c r="AV306" s="374"/>
      <c r="AW306" s="423"/>
      <c r="AX306" s="423"/>
      <c r="AY306" s="423"/>
      <c r="AZ306" s="423"/>
      <c r="BA306" s="423"/>
      <c r="BB306" s="423"/>
    </row>
    <row r="307" spans="1:54" s="314" customFormat="1" ht="11.85" customHeight="1">
      <c r="A307" s="424"/>
      <c r="B307" s="584"/>
      <c r="C307" s="355"/>
      <c r="D307" s="351"/>
      <c r="E307" s="351"/>
      <c r="F307" s="837"/>
      <c r="G307" s="1964"/>
      <c r="H307" s="1955"/>
      <c r="I307" s="374"/>
      <c r="J307" s="424"/>
      <c r="K307" s="584"/>
      <c r="L307" s="355"/>
      <c r="M307" s="351"/>
      <c r="N307" s="351"/>
      <c r="O307" s="837"/>
      <c r="P307" s="2255"/>
      <c r="Q307" s="2170"/>
      <c r="R307" s="374"/>
      <c r="S307" s="424"/>
      <c r="T307" s="584"/>
      <c r="U307" s="355" t="s">
        <v>4218</v>
      </c>
      <c r="V307" s="351"/>
      <c r="W307" s="351"/>
      <c r="X307" s="837"/>
      <c r="Y307" s="2255"/>
      <c r="Z307" s="2170">
        <v>535.5</v>
      </c>
      <c r="AA307" s="374"/>
      <c r="AB307" s="374"/>
      <c r="AC307" s="374"/>
      <c r="AD307" s="374"/>
      <c r="AE307" s="374"/>
      <c r="AF307" s="374"/>
      <c r="AG307" s="374"/>
      <c r="AH307" s="374"/>
      <c r="AI307" s="374"/>
      <c r="AJ307" s="374"/>
      <c r="AK307" s="374"/>
      <c r="AL307" s="374"/>
      <c r="AM307" s="374"/>
      <c r="AN307" s="374"/>
      <c r="AO307" s="374"/>
      <c r="AP307" s="374"/>
      <c r="AQ307" s="374"/>
      <c r="AR307" s="374"/>
      <c r="AS307" s="374"/>
      <c r="AT307" s="374"/>
      <c r="AU307" s="374"/>
      <c r="AV307" s="374"/>
      <c r="AW307" s="423"/>
      <c r="AX307" s="423"/>
      <c r="AY307" s="423"/>
      <c r="AZ307" s="423"/>
      <c r="BA307" s="423"/>
      <c r="BB307" s="423"/>
    </row>
    <row r="308" spans="1:54" s="314" customFormat="1" ht="11.85" customHeight="1">
      <c r="A308" s="424"/>
      <c r="B308" s="584"/>
      <c r="C308" s="355"/>
      <c r="D308" s="351"/>
      <c r="E308" s="351"/>
      <c r="F308" s="837"/>
      <c r="G308" s="1964"/>
      <c r="H308" s="1955"/>
      <c r="I308" s="374"/>
      <c r="J308" s="424"/>
      <c r="K308" s="584"/>
      <c r="L308" s="355"/>
      <c r="M308" s="351"/>
      <c r="N308" s="351"/>
      <c r="O308" s="837"/>
      <c r="P308" s="2255"/>
      <c r="Q308" s="2170"/>
      <c r="R308" s="374"/>
      <c r="S308" s="424"/>
      <c r="T308" s="584"/>
      <c r="U308" s="355" t="s">
        <v>4219</v>
      </c>
      <c r="V308" s="351"/>
      <c r="W308" s="351"/>
      <c r="X308" s="837"/>
      <c r="Y308" s="2255"/>
      <c r="Z308" s="2170">
        <v>982.56</v>
      </c>
      <c r="AA308" s="374"/>
      <c r="AB308" s="374"/>
      <c r="AC308" s="374"/>
      <c r="AD308" s="374"/>
      <c r="AE308" s="374"/>
      <c r="AF308" s="374"/>
      <c r="AG308" s="374"/>
      <c r="AH308" s="374"/>
      <c r="AI308" s="374"/>
      <c r="AJ308" s="374"/>
      <c r="AK308" s="374"/>
      <c r="AL308" s="374"/>
      <c r="AM308" s="374"/>
      <c r="AN308" s="374"/>
      <c r="AO308" s="374"/>
      <c r="AP308" s="374"/>
      <c r="AQ308" s="374"/>
      <c r="AR308" s="374"/>
      <c r="AS308" s="374"/>
      <c r="AT308" s="374"/>
      <c r="AU308" s="374"/>
      <c r="AV308" s="374"/>
      <c r="AW308" s="423"/>
      <c r="AX308" s="423"/>
      <c r="AY308" s="423"/>
      <c r="AZ308" s="423"/>
      <c r="BA308" s="423"/>
      <c r="BB308" s="423"/>
    </row>
    <row r="309" spans="1:54" s="314" customFormat="1" ht="11.85" customHeight="1">
      <c r="A309" s="424"/>
      <c r="B309" s="584"/>
      <c r="C309" s="355"/>
      <c r="D309" s="351"/>
      <c r="E309" s="351"/>
      <c r="F309" s="837"/>
      <c r="G309" s="1964"/>
      <c r="H309" s="1955"/>
      <c r="I309" s="374"/>
      <c r="J309" s="424"/>
      <c r="K309" s="584"/>
      <c r="L309" s="355"/>
      <c r="M309" s="351"/>
      <c r="N309" s="351"/>
      <c r="O309" s="837"/>
      <c r="P309" s="2255"/>
      <c r="Q309" s="2170"/>
      <c r="R309" s="374"/>
      <c r="S309" s="424"/>
      <c r="T309" s="584"/>
      <c r="U309" s="355" t="s">
        <v>4220</v>
      </c>
      <c r="V309" s="351"/>
      <c r="W309" s="351"/>
      <c r="X309" s="837"/>
      <c r="Y309" s="2255"/>
      <c r="Z309" s="2170">
        <v>163.86</v>
      </c>
      <c r="AA309" s="374"/>
      <c r="AB309" s="374"/>
      <c r="AC309" s="374"/>
      <c r="AD309" s="374"/>
      <c r="AE309" s="374"/>
      <c r="AF309" s="374"/>
      <c r="AG309" s="374"/>
      <c r="AH309" s="374"/>
      <c r="AI309" s="374"/>
      <c r="AJ309" s="374"/>
      <c r="AK309" s="374"/>
      <c r="AL309" s="374"/>
      <c r="AM309" s="374"/>
      <c r="AN309" s="374"/>
      <c r="AO309" s="374"/>
      <c r="AP309" s="374"/>
      <c r="AQ309" s="374"/>
      <c r="AR309" s="374"/>
      <c r="AS309" s="374"/>
      <c r="AT309" s="374"/>
      <c r="AU309" s="374"/>
      <c r="AV309" s="374"/>
      <c r="AW309" s="423"/>
      <c r="AX309" s="423"/>
      <c r="AY309" s="423"/>
      <c r="AZ309" s="423"/>
      <c r="BA309" s="423"/>
      <c r="BB309" s="423"/>
    </row>
    <row r="310" spans="1:54" s="314" customFormat="1" ht="11.85" customHeight="1">
      <c r="A310" s="424"/>
      <c r="B310" s="584"/>
      <c r="C310" s="355"/>
      <c r="D310" s="351"/>
      <c r="E310" s="351"/>
      <c r="F310" s="837"/>
      <c r="G310" s="1964"/>
      <c r="H310" s="1955"/>
      <c r="I310" s="374"/>
      <c r="J310" s="424"/>
      <c r="K310" s="584"/>
      <c r="L310" s="355"/>
      <c r="M310" s="351"/>
      <c r="N310" s="351"/>
      <c r="O310" s="837"/>
      <c r="P310" s="2255"/>
      <c r="Q310" s="2170"/>
      <c r="R310" s="374"/>
      <c r="S310" s="424"/>
      <c r="T310" s="584"/>
      <c r="U310" s="355" t="s">
        <v>1307</v>
      </c>
      <c r="V310" s="351"/>
      <c r="W310" s="351"/>
      <c r="X310" s="837"/>
      <c r="Y310" s="2255"/>
      <c r="Z310" s="2170">
        <v>1610</v>
      </c>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423"/>
      <c r="AX310" s="423"/>
      <c r="AY310" s="423"/>
      <c r="AZ310" s="423"/>
      <c r="BA310" s="423"/>
      <c r="BB310" s="423"/>
    </row>
    <row r="311" spans="1:54" s="314" customFormat="1" ht="11.85" customHeight="1">
      <c r="A311" s="424">
        <v>2611</v>
      </c>
      <c r="B311" s="584"/>
      <c r="C311" s="355" t="s">
        <v>277</v>
      </c>
      <c r="D311" s="351"/>
      <c r="E311" s="351"/>
      <c r="F311" s="837">
        <v>500</v>
      </c>
      <c r="G311" s="1964">
        <v>7</v>
      </c>
      <c r="H311" s="1955">
        <f>SUM(F311*G311)</f>
        <v>3500</v>
      </c>
      <c r="I311" s="374"/>
      <c r="J311" s="424">
        <v>2611</v>
      </c>
      <c r="K311" s="2307"/>
      <c r="L311" s="355" t="s">
        <v>277</v>
      </c>
      <c r="M311" s="2308"/>
      <c r="N311" s="351"/>
      <c r="O311" s="837">
        <v>500</v>
      </c>
      <c r="P311" s="2255">
        <v>7</v>
      </c>
      <c r="Q311" s="2170">
        <f>SUM(O311*P311)</f>
        <v>3500</v>
      </c>
      <c r="R311" s="374"/>
      <c r="S311" s="424">
        <v>2611</v>
      </c>
      <c r="T311" s="584"/>
      <c r="U311" s="355" t="s">
        <v>4212</v>
      </c>
      <c r="V311" s="351"/>
      <c r="W311" s="351"/>
      <c r="X311" s="837"/>
      <c r="Y311" s="2255"/>
      <c r="Z311" s="2170">
        <v>101.69</v>
      </c>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423"/>
      <c r="AX311" s="423"/>
      <c r="AY311" s="423"/>
      <c r="AZ311" s="423"/>
      <c r="BA311" s="423"/>
      <c r="BB311" s="423"/>
    </row>
    <row r="312" spans="1:54" s="314" customFormat="1" ht="11.85" customHeight="1">
      <c r="A312" s="424">
        <v>2612</v>
      </c>
      <c r="B312" s="584"/>
      <c r="C312" s="355" t="s">
        <v>278</v>
      </c>
      <c r="D312" s="351"/>
      <c r="E312" s="351"/>
      <c r="F312" s="837"/>
      <c r="G312" s="1964"/>
      <c r="H312" s="1955">
        <v>500</v>
      </c>
      <c r="I312" s="374"/>
      <c r="J312" s="424">
        <v>2612</v>
      </c>
      <c r="K312" s="584"/>
      <c r="L312" s="355" t="s">
        <v>278</v>
      </c>
      <c r="M312" s="351"/>
      <c r="N312" s="351"/>
      <c r="O312" s="837"/>
      <c r="P312" s="2255"/>
      <c r="Q312" s="2170">
        <v>500</v>
      </c>
      <c r="R312" s="374"/>
      <c r="S312" s="424">
        <v>2612</v>
      </c>
      <c r="T312" s="584"/>
      <c r="U312" s="355" t="s">
        <v>278</v>
      </c>
      <c r="V312" s="351"/>
      <c r="W312" s="351"/>
      <c r="X312" s="837"/>
      <c r="Y312" s="2255"/>
      <c r="Z312" s="2170">
        <v>8640.98</v>
      </c>
      <c r="AA312" s="374"/>
      <c r="AB312" s="374"/>
      <c r="AC312" s="374"/>
      <c r="AD312" s="374"/>
      <c r="AE312" s="374"/>
      <c r="AF312" s="374"/>
      <c r="AG312" s="374"/>
      <c r="AH312" s="374"/>
      <c r="AI312" s="374"/>
      <c r="AJ312" s="374"/>
      <c r="AK312" s="374"/>
      <c r="AL312" s="374"/>
      <c r="AM312" s="374"/>
      <c r="AN312" s="374"/>
      <c r="AO312" s="374"/>
      <c r="AP312" s="374"/>
      <c r="AQ312" s="374"/>
      <c r="AR312" s="374"/>
      <c r="AS312" s="374"/>
      <c r="AT312" s="374"/>
      <c r="AU312" s="374"/>
      <c r="AV312" s="374"/>
      <c r="AW312" s="423"/>
      <c r="AX312" s="423"/>
      <c r="AY312" s="423"/>
      <c r="AZ312" s="423"/>
      <c r="BA312" s="423"/>
      <c r="BB312" s="423"/>
    </row>
    <row r="313" spans="1:54" s="314" customFormat="1" ht="11.85" customHeight="1">
      <c r="A313" s="424">
        <v>2613</v>
      </c>
      <c r="B313" s="584"/>
      <c r="C313" s="355" t="s">
        <v>4156</v>
      </c>
      <c r="D313" s="351"/>
      <c r="E313" s="351"/>
      <c r="F313" s="837"/>
      <c r="G313" s="1964"/>
      <c r="H313" s="1955">
        <v>100</v>
      </c>
      <c r="I313" s="374"/>
      <c r="J313" s="424">
        <v>2613</v>
      </c>
      <c r="K313" s="1083"/>
      <c r="L313" s="2493" t="s">
        <v>4156</v>
      </c>
      <c r="M313" s="2508"/>
      <c r="N313" s="396"/>
      <c r="O313" s="848"/>
      <c r="P313" s="2255"/>
      <c r="Q313" s="2172">
        <v>2000</v>
      </c>
      <c r="R313" s="374"/>
      <c r="S313" s="424">
        <v>2613</v>
      </c>
      <c r="T313" s="584"/>
      <c r="U313" s="355" t="s">
        <v>4222</v>
      </c>
      <c r="V313" s="351"/>
      <c r="W313" s="351"/>
      <c r="X313" s="837"/>
      <c r="Y313" s="2255"/>
      <c r="Z313" s="2170">
        <v>3739</v>
      </c>
      <c r="AA313" s="374"/>
      <c r="AB313" s="374"/>
      <c r="AC313" s="374"/>
      <c r="AD313" s="374"/>
      <c r="AE313" s="374"/>
      <c r="AF313" s="374"/>
      <c r="AG313" s="374"/>
      <c r="AH313" s="374"/>
      <c r="AI313" s="374"/>
      <c r="AJ313" s="374"/>
      <c r="AK313" s="374"/>
      <c r="AL313" s="374"/>
      <c r="AM313" s="374"/>
      <c r="AN313" s="374"/>
      <c r="AO313" s="374"/>
      <c r="AP313" s="374"/>
      <c r="AQ313" s="374"/>
      <c r="AR313" s="374"/>
      <c r="AS313" s="374"/>
      <c r="AT313" s="374"/>
      <c r="AU313" s="374"/>
      <c r="AV313" s="374"/>
      <c r="AW313" s="423"/>
      <c r="AX313" s="423"/>
      <c r="AY313" s="423"/>
      <c r="AZ313" s="423"/>
      <c r="BA313" s="423"/>
      <c r="BB313" s="423"/>
    </row>
    <row r="314" spans="1:54" s="314" customFormat="1" ht="11.85" customHeight="1">
      <c r="A314" s="424">
        <v>2614</v>
      </c>
      <c r="B314" s="1083"/>
      <c r="C314" s="396" t="s">
        <v>370</v>
      </c>
      <c r="D314" s="396"/>
      <c r="E314" s="396"/>
      <c r="F314" s="848"/>
      <c r="G314" s="1964"/>
      <c r="H314" s="1955">
        <v>9000</v>
      </c>
      <c r="I314" s="374"/>
      <c r="J314" s="424">
        <v>2614</v>
      </c>
      <c r="K314" s="1083"/>
      <c r="L314" s="396" t="s">
        <v>370</v>
      </c>
      <c r="M314" s="396"/>
      <c r="N314" s="396"/>
      <c r="O314" s="848"/>
      <c r="P314" s="2255"/>
      <c r="Q314" s="2172">
        <v>9000</v>
      </c>
      <c r="R314" s="374"/>
      <c r="S314" s="424">
        <v>2614</v>
      </c>
      <c r="T314" s="1083"/>
      <c r="U314" s="2516" t="s">
        <v>370</v>
      </c>
      <c r="V314" s="2516"/>
      <c r="W314" s="396"/>
      <c r="X314" s="848"/>
      <c r="Y314" s="2255"/>
      <c r="Z314" s="2170">
        <v>432.44</v>
      </c>
      <c r="AA314" s="374"/>
      <c r="AB314" s="374"/>
      <c r="AC314" s="374"/>
      <c r="AD314" s="374"/>
      <c r="AE314" s="374"/>
      <c r="AF314" s="374"/>
      <c r="AG314" s="374"/>
      <c r="AH314" s="374"/>
      <c r="AI314" s="374"/>
      <c r="AJ314" s="374"/>
      <c r="AK314" s="374"/>
      <c r="AL314" s="374"/>
      <c r="AM314" s="374"/>
      <c r="AN314" s="374"/>
      <c r="AO314" s="374"/>
      <c r="AP314" s="374"/>
      <c r="AQ314" s="374"/>
      <c r="AR314" s="374"/>
      <c r="AS314" s="374"/>
      <c r="AT314" s="374"/>
      <c r="AU314" s="374"/>
      <c r="AV314" s="374"/>
      <c r="AW314" s="423"/>
      <c r="AX314" s="423"/>
      <c r="AY314" s="423"/>
      <c r="AZ314" s="423"/>
      <c r="BA314" s="423"/>
      <c r="BB314" s="423"/>
    </row>
    <row r="315" spans="1:54" s="314" customFormat="1" ht="11.85" customHeight="1">
      <c r="A315" s="424">
        <v>2615</v>
      </c>
      <c r="B315" s="1083"/>
      <c r="C315" s="396" t="s">
        <v>371</v>
      </c>
      <c r="D315" s="396"/>
      <c r="E315" s="396"/>
      <c r="F315" s="848">
        <v>25</v>
      </c>
      <c r="G315" s="1964">
        <v>80</v>
      </c>
      <c r="H315" s="1955">
        <v>2000</v>
      </c>
      <c r="I315" s="374"/>
      <c r="J315" s="424">
        <v>2615</v>
      </c>
      <c r="K315" s="1083"/>
      <c r="L315" s="396" t="s">
        <v>894</v>
      </c>
      <c r="M315" s="396"/>
      <c r="N315" s="396"/>
      <c r="O315" s="848">
        <v>25</v>
      </c>
      <c r="P315" s="2255">
        <v>80</v>
      </c>
      <c r="Q315" s="2172">
        <f>SUM(O315*P315)</f>
        <v>2000</v>
      </c>
      <c r="R315" s="374"/>
      <c r="S315" s="424">
        <v>2615</v>
      </c>
      <c r="T315" s="1083"/>
      <c r="U315" s="2516" t="s">
        <v>894</v>
      </c>
      <c r="V315" s="2516"/>
      <c r="W315" s="396"/>
      <c r="X315" s="848"/>
      <c r="Y315" s="2255"/>
      <c r="Z315" s="2170">
        <v>0</v>
      </c>
      <c r="AA315" s="374"/>
      <c r="AB315" s="374"/>
      <c r="AC315" s="374"/>
      <c r="AD315" s="374"/>
      <c r="AE315" s="374"/>
      <c r="AF315" s="374"/>
      <c r="AG315" s="374"/>
      <c r="AH315" s="374"/>
      <c r="AI315" s="374"/>
      <c r="AJ315" s="374"/>
      <c r="AK315" s="374"/>
      <c r="AL315" s="374"/>
      <c r="AM315" s="374"/>
      <c r="AN315" s="374"/>
      <c r="AO315" s="374"/>
      <c r="AP315" s="374"/>
      <c r="AQ315" s="374"/>
      <c r="AR315" s="374"/>
      <c r="AS315" s="374"/>
      <c r="AT315" s="374"/>
      <c r="AU315" s="374"/>
      <c r="AV315" s="374"/>
      <c r="AW315" s="423"/>
      <c r="AX315" s="423"/>
      <c r="AY315" s="423"/>
      <c r="AZ315" s="423"/>
      <c r="BA315" s="423"/>
      <c r="BB315" s="423"/>
    </row>
    <row r="316" spans="1:54" s="314" customFormat="1" ht="11.85" customHeight="1">
      <c r="A316" s="424">
        <v>2616</v>
      </c>
      <c r="B316" s="1083"/>
      <c r="C316" s="2493"/>
      <c r="D316" s="2508"/>
      <c r="E316" s="396"/>
      <c r="F316" s="848"/>
      <c r="G316" s="1964"/>
      <c r="H316" s="2312"/>
      <c r="I316" s="374"/>
      <c r="J316" s="424">
        <v>2616</v>
      </c>
      <c r="K316" s="2310"/>
      <c r="L316" s="2493" t="s">
        <v>387</v>
      </c>
      <c r="M316" s="2508"/>
      <c r="N316" s="396"/>
      <c r="O316" s="848">
        <v>400</v>
      </c>
      <c r="P316" s="2255">
        <v>13</v>
      </c>
      <c r="Q316" s="2172">
        <f>SUM(O316*P316)</f>
        <v>5200</v>
      </c>
      <c r="R316" s="374"/>
      <c r="S316" s="424">
        <v>2616</v>
      </c>
      <c r="T316" s="1083"/>
      <c r="U316" s="2516" t="s">
        <v>387</v>
      </c>
      <c r="V316" s="2516"/>
      <c r="W316" s="396"/>
      <c r="X316" s="848"/>
      <c r="Y316" s="2255"/>
      <c r="Z316" s="2170">
        <v>7943.93</v>
      </c>
      <c r="AA316" s="374"/>
      <c r="AB316" s="374"/>
      <c r="AC316" s="374"/>
      <c r="AD316" s="374"/>
      <c r="AE316" s="374"/>
      <c r="AF316" s="374"/>
      <c r="AG316" s="374"/>
      <c r="AH316" s="374"/>
      <c r="AI316" s="374"/>
      <c r="AJ316" s="374"/>
      <c r="AK316" s="374"/>
      <c r="AL316" s="374"/>
      <c r="AM316" s="374"/>
      <c r="AN316" s="374"/>
      <c r="AO316" s="374"/>
      <c r="AP316" s="374"/>
      <c r="AQ316" s="374"/>
      <c r="AR316" s="374"/>
      <c r="AS316" s="374"/>
      <c r="AT316" s="374"/>
      <c r="AU316" s="374"/>
      <c r="AV316" s="374"/>
      <c r="AW316" s="423"/>
      <c r="AX316" s="423"/>
      <c r="AY316" s="423"/>
      <c r="AZ316" s="423"/>
      <c r="BA316" s="423"/>
      <c r="BB316" s="423"/>
    </row>
    <row r="317" spans="1:54" s="314" customFormat="1" ht="11.85" customHeight="1">
      <c r="A317" s="424">
        <v>2617</v>
      </c>
      <c r="B317" s="1083"/>
      <c r="C317" s="2493"/>
      <c r="D317" s="2508"/>
      <c r="E317" s="396"/>
      <c r="F317" s="848"/>
      <c r="G317" s="1964"/>
      <c r="H317" s="2312"/>
      <c r="I317" s="374"/>
      <c r="J317" s="473">
        <v>2617</v>
      </c>
      <c r="K317" s="2310"/>
      <c r="L317" s="2493" t="s">
        <v>385</v>
      </c>
      <c r="M317" s="2508"/>
      <c r="N317" s="396"/>
      <c r="O317" s="848">
        <v>10</v>
      </c>
      <c r="P317" s="2255">
        <v>76</v>
      </c>
      <c r="Q317" s="2172">
        <f>SUM(O317*P317)</f>
        <v>760</v>
      </c>
      <c r="R317" s="374"/>
      <c r="S317" s="424">
        <v>2617</v>
      </c>
      <c r="T317" s="1083"/>
      <c r="U317" s="2516" t="s">
        <v>389</v>
      </c>
      <c r="V317" s="2516"/>
      <c r="W317" s="396"/>
      <c r="X317" s="848"/>
      <c r="Y317" s="2255"/>
      <c r="Z317" s="2170">
        <v>1680</v>
      </c>
      <c r="AA317" s="374"/>
      <c r="AB317" s="374"/>
      <c r="AC317" s="374"/>
      <c r="AD317" s="374"/>
      <c r="AE317" s="374"/>
      <c r="AF317" s="374"/>
      <c r="AG317" s="374"/>
      <c r="AH317" s="374"/>
      <c r="AI317" s="374"/>
      <c r="AJ317" s="374"/>
      <c r="AK317" s="374"/>
      <c r="AL317" s="374"/>
      <c r="AM317" s="374"/>
      <c r="AN317" s="374"/>
      <c r="AO317" s="374"/>
      <c r="AP317" s="374"/>
      <c r="AQ317" s="374"/>
      <c r="AR317" s="374"/>
      <c r="AS317" s="374"/>
      <c r="AT317" s="374"/>
      <c r="AU317" s="374"/>
      <c r="AV317" s="374"/>
      <c r="AW317" s="423"/>
      <c r="AX317" s="423"/>
      <c r="AY317" s="423"/>
      <c r="AZ317" s="423"/>
      <c r="BA317" s="423"/>
      <c r="BB317" s="423"/>
    </row>
    <row r="318" spans="1:54" s="314" customFormat="1" ht="11.85" customHeight="1">
      <c r="A318" s="424">
        <v>2618</v>
      </c>
      <c r="B318" s="1083"/>
      <c r="C318" s="2493"/>
      <c r="D318" s="2508"/>
      <c r="E318" s="396"/>
      <c r="F318" s="848"/>
      <c r="G318" s="1964"/>
      <c r="H318" s="2312"/>
      <c r="I318" s="374"/>
      <c r="J318" s="473">
        <v>2618</v>
      </c>
      <c r="K318" s="2310"/>
      <c r="L318" s="2493" t="s">
        <v>386</v>
      </c>
      <c r="M318" s="2508"/>
      <c r="N318" s="396"/>
      <c r="O318" s="848"/>
      <c r="P318" s="2255"/>
      <c r="Q318" s="2172">
        <v>6000</v>
      </c>
      <c r="R318" s="374"/>
      <c r="S318" s="424">
        <v>2618</v>
      </c>
      <c r="T318" s="1083"/>
      <c r="U318" s="2516" t="s">
        <v>386</v>
      </c>
      <c r="V318" s="2516"/>
      <c r="W318" s="396"/>
      <c r="X318" s="848"/>
      <c r="Y318" s="2255"/>
      <c r="Z318" s="2170">
        <v>5040</v>
      </c>
      <c r="AA318" s="374"/>
      <c r="AB318" s="374"/>
      <c r="AC318" s="374"/>
      <c r="AD318" s="374"/>
      <c r="AE318" s="374"/>
      <c r="AF318" s="374"/>
      <c r="AG318" s="374"/>
      <c r="AH318" s="374"/>
      <c r="AI318" s="374"/>
      <c r="AJ318" s="374"/>
      <c r="AK318" s="374"/>
      <c r="AL318" s="374"/>
      <c r="AM318" s="374"/>
      <c r="AN318" s="374"/>
      <c r="AO318" s="374"/>
      <c r="AP318" s="374"/>
      <c r="AQ318" s="374"/>
      <c r="AR318" s="374"/>
      <c r="AS318" s="374"/>
      <c r="AT318" s="374"/>
      <c r="AU318" s="374"/>
      <c r="AV318" s="374"/>
      <c r="AW318" s="423"/>
      <c r="AX318" s="423"/>
      <c r="AY318" s="423"/>
      <c r="AZ318" s="423"/>
      <c r="BA318" s="423"/>
      <c r="BB318" s="423"/>
    </row>
    <row r="319" spans="1:54" s="314" customFormat="1" ht="11.85" customHeight="1">
      <c r="A319" s="424">
        <v>2619</v>
      </c>
      <c r="B319" s="1083"/>
      <c r="C319" s="2493"/>
      <c r="D319" s="2508"/>
      <c r="E319" s="396"/>
      <c r="F319" s="848"/>
      <c r="G319" s="1964"/>
      <c r="H319" s="2312"/>
      <c r="I319" s="374"/>
      <c r="J319" s="473">
        <v>2619</v>
      </c>
      <c r="K319" s="2310"/>
      <c r="L319" s="2493"/>
      <c r="M319" s="2508"/>
      <c r="N319" s="396"/>
      <c r="O319" s="848"/>
      <c r="P319" s="2255"/>
      <c r="Q319" s="2172">
        <f>SUM(O319*P319)</f>
        <v>0</v>
      </c>
      <c r="R319" s="374"/>
      <c r="S319" s="424">
        <v>2619</v>
      </c>
      <c r="T319" s="1083"/>
      <c r="U319" s="2516" t="s">
        <v>4196</v>
      </c>
      <c r="V319" s="2516"/>
      <c r="W319" s="396"/>
      <c r="X319" s="848"/>
      <c r="Y319" s="2255"/>
      <c r="Z319" s="2170">
        <v>2690</v>
      </c>
      <c r="AA319" s="374"/>
      <c r="AB319" s="374"/>
      <c r="AC319" s="374"/>
      <c r="AD319" s="374"/>
      <c r="AE319" s="374"/>
      <c r="AF319" s="374"/>
      <c r="AG319" s="374"/>
      <c r="AH319" s="374"/>
      <c r="AI319" s="374"/>
      <c r="AJ319" s="374"/>
      <c r="AK319" s="374"/>
      <c r="AL319" s="374"/>
      <c r="AM319" s="374"/>
      <c r="AN319" s="374"/>
      <c r="AO319" s="374"/>
      <c r="AP319" s="374"/>
      <c r="AQ319" s="374"/>
      <c r="AR319" s="374"/>
      <c r="AS319" s="374"/>
      <c r="AT319" s="374"/>
      <c r="AU319" s="374"/>
      <c r="AV319" s="374"/>
      <c r="AW319" s="423"/>
      <c r="AX319" s="423"/>
      <c r="AY319" s="423"/>
      <c r="AZ319" s="423"/>
      <c r="BA319" s="423"/>
      <c r="BB319" s="423"/>
    </row>
    <row r="320" spans="1:54" s="314" customFormat="1" ht="11.85" customHeight="1">
      <c r="A320" s="424">
        <v>2620</v>
      </c>
      <c r="B320" s="1083"/>
      <c r="C320" s="2493"/>
      <c r="D320" s="2508"/>
      <c r="E320" s="396"/>
      <c r="F320" s="848"/>
      <c r="G320" s="1964"/>
      <c r="H320" s="2312"/>
      <c r="I320" s="374"/>
      <c r="J320" s="473">
        <v>2620</v>
      </c>
      <c r="K320" s="2310"/>
      <c r="L320" s="2493"/>
      <c r="M320" s="2508"/>
      <c r="N320" s="396"/>
      <c r="O320" s="848"/>
      <c r="P320" s="2255"/>
      <c r="Q320" s="2309"/>
      <c r="R320" s="374"/>
      <c r="S320" s="424">
        <v>2620</v>
      </c>
      <c r="T320" s="1083"/>
      <c r="U320" s="2516" t="s">
        <v>4197</v>
      </c>
      <c r="V320" s="2516"/>
      <c r="W320" s="396"/>
      <c r="X320" s="848"/>
      <c r="Y320" s="2255"/>
      <c r="Z320" s="2170">
        <v>1732.77</v>
      </c>
      <c r="AA320" s="374"/>
      <c r="AB320" s="374"/>
      <c r="AC320" s="374"/>
      <c r="AD320" s="374"/>
      <c r="AE320" s="374"/>
      <c r="AF320" s="374"/>
      <c r="AG320" s="374"/>
      <c r="AH320" s="374"/>
      <c r="AI320" s="374"/>
      <c r="AJ320" s="374"/>
      <c r="AK320" s="374"/>
      <c r="AL320" s="374"/>
      <c r="AM320" s="374"/>
      <c r="AN320" s="374"/>
      <c r="AO320" s="374"/>
      <c r="AP320" s="374"/>
      <c r="AQ320" s="374"/>
      <c r="AR320" s="374"/>
      <c r="AS320" s="374"/>
      <c r="AT320" s="374"/>
      <c r="AU320" s="374"/>
      <c r="AV320" s="374"/>
      <c r="AW320" s="423"/>
      <c r="AX320" s="423"/>
      <c r="AY320" s="423"/>
      <c r="AZ320" s="423"/>
      <c r="BA320" s="423"/>
      <c r="BB320" s="423"/>
    </row>
    <row r="321" spans="1:54" s="314" customFormat="1" ht="11.85" customHeight="1">
      <c r="A321" s="473"/>
      <c r="B321" s="693"/>
      <c r="C321" s="2328"/>
      <c r="D321" s="2328"/>
      <c r="E321" s="446"/>
      <c r="F321" s="2329"/>
      <c r="G321" s="2330"/>
      <c r="H321" s="2331"/>
      <c r="I321" s="374"/>
      <c r="J321" s="473"/>
      <c r="K321" s="652"/>
      <c r="L321" s="2328"/>
      <c r="M321" s="2328"/>
      <c r="N321" s="446"/>
      <c r="O321" s="2329"/>
      <c r="P321" s="2332"/>
      <c r="Q321" s="2309"/>
      <c r="R321" s="374"/>
      <c r="S321" s="424">
        <v>2621</v>
      </c>
      <c r="T321" s="1083"/>
      <c r="U321" s="2320" t="s">
        <v>4223</v>
      </c>
      <c r="V321" s="2320"/>
      <c r="W321" s="396"/>
      <c r="X321" s="848"/>
      <c r="Y321" s="2255"/>
      <c r="Z321" s="2172">
        <v>1366.1</v>
      </c>
      <c r="AA321" s="374"/>
      <c r="AB321" s="374"/>
      <c r="AC321" s="374"/>
      <c r="AD321" s="374"/>
      <c r="AE321" s="374"/>
      <c r="AF321" s="374"/>
      <c r="AG321" s="374"/>
      <c r="AH321" s="374"/>
      <c r="AI321" s="374"/>
      <c r="AJ321" s="374"/>
      <c r="AK321" s="374"/>
      <c r="AL321" s="374"/>
      <c r="AM321" s="374"/>
      <c r="AN321" s="374"/>
      <c r="AO321" s="374"/>
      <c r="AP321" s="374"/>
      <c r="AQ321" s="374"/>
      <c r="AR321" s="374"/>
      <c r="AS321" s="374"/>
      <c r="AT321" s="374"/>
      <c r="AU321" s="374"/>
      <c r="AV321" s="374"/>
      <c r="AW321" s="423"/>
      <c r="AX321" s="423"/>
      <c r="AY321" s="423"/>
      <c r="AZ321" s="423"/>
      <c r="BA321" s="423"/>
      <c r="BB321" s="423"/>
    </row>
    <row r="322" spans="1:54" ht="11.85" customHeight="1" thickBot="1">
      <c r="A322" s="473"/>
      <c r="E322" s="1979" t="s">
        <v>958</v>
      </c>
      <c r="F322" s="1980" t="s">
        <v>156</v>
      </c>
      <c r="G322" s="1981" t="s">
        <v>822</v>
      </c>
      <c r="H322" s="2311" t="s">
        <v>373</v>
      </c>
      <c r="I322" s="262"/>
      <c r="J322" s="473"/>
      <c r="N322" s="1979" t="s">
        <v>958</v>
      </c>
      <c r="O322" s="1980" t="s">
        <v>156</v>
      </c>
      <c r="P322" s="2303" t="s">
        <v>822</v>
      </c>
      <c r="Q322" s="2304" t="s">
        <v>823</v>
      </c>
      <c r="R322" s="262"/>
      <c r="S322" s="473"/>
      <c r="W322" s="1979" t="s">
        <v>958</v>
      </c>
      <c r="X322" s="1980" t="s">
        <v>156</v>
      </c>
      <c r="Y322" s="2303" t="s">
        <v>150</v>
      </c>
      <c r="Z322" s="2304" t="s">
        <v>823</v>
      </c>
    </row>
    <row r="323" spans="1:54" s="1106" customFormat="1" ht="15.75" customHeight="1">
      <c r="A323" s="1104">
        <v>2700</v>
      </c>
      <c r="B323" s="1116" t="s">
        <v>3353</v>
      </c>
      <c r="F323" s="1107" t="s">
        <v>2319</v>
      </c>
      <c r="G323" s="1108"/>
      <c r="H323" s="1954">
        <f>+H326+H332+H341+H350+H359+H378</f>
        <v>68100</v>
      </c>
      <c r="I323" s="330"/>
      <c r="J323" s="1104">
        <v>2700</v>
      </c>
      <c r="K323" s="1116" t="s">
        <v>3353</v>
      </c>
      <c r="O323" s="1107" t="s">
        <v>2319</v>
      </c>
      <c r="P323" s="2252"/>
      <c r="Q323" s="2169">
        <f>+Q326+Q332+Q341+Q350+Q359+Q378</f>
        <v>93200</v>
      </c>
      <c r="R323" s="313"/>
      <c r="S323" s="1104">
        <v>2700</v>
      </c>
      <c r="T323" s="1116" t="s">
        <v>3353</v>
      </c>
      <c r="X323" s="1107" t="s">
        <v>2319</v>
      </c>
      <c r="Y323" s="2252"/>
      <c r="Z323" s="2169">
        <f>+Z326+Z332+Z341+Z350+Z359+Z378</f>
        <v>96522.660000000018</v>
      </c>
      <c r="AA323" s="313"/>
      <c r="AB323" s="313"/>
      <c r="AC323" s="313"/>
      <c r="AD323" s="313"/>
      <c r="AE323" s="313"/>
      <c r="AF323" s="313"/>
      <c r="AG323" s="313"/>
      <c r="AH323" s="313"/>
      <c r="AI323" s="313"/>
      <c r="AJ323" s="313"/>
      <c r="AK323" s="313"/>
      <c r="AL323" s="313"/>
      <c r="AM323" s="313"/>
      <c r="AN323" s="313"/>
      <c r="AO323" s="313"/>
      <c r="AP323" s="313"/>
      <c r="AQ323" s="313"/>
      <c r="AR323" s="313"/>
      <c r="AS323" s="313"/>
      <c r="AT323" s="313"/>
      <c r="AU323" s="313"/>
      <c r="AV323" s="313"/>
      <c r="AW323" s="451"/>
      <c r="AX323" s="451"/>
      <c r="AY323" s="451"/>
      <c r="AZ323" s="451"/>
      <c r="BA323" s="451"/>
      <c r="BB323" s="451"/>
    </row>
    <row r="324" spans="1:54" s="419" customFormat="1" ht="11.85" customHeight="1">
      <c r="A324" s="473"/>
      <c r="B324" s="594"/>
      <c r="D324" s="1742" t="s">
        <v>804</v>
      </c>
      <c r="E324" s="262"/>
      <c r="F324" s="1740"/>
      <c r="G324" s="1741"/>
      <c r="H324" s="1965">
        <f>+H339+H348+H374+H375+H376+H380</f>
        <v>3600</v>
      </c>
      <c r="I324" s="262"/>
      <c r="J324" s="473"/>
      <c r="K324" s="594"/>
      <c r="M324" s="1742" t="s">
        <v>804</v>
      </c>
      <c r="N324" s="262"/>
      <c r="O324" s="1740"/>
      <c r="P324" s="2272"/>
      <c r="Q324" s="2173">
        <f>+Q339+Q348+Q374+Q375+Q376+Q380</f>
        <v>3600</v>
      </c>
      <c r="R324" s="262"/>
      <c r="S324" s="473"/>
      <c r="T324" s="594"/>
      <c r="V324" s="1742" t="s">
        <v>804</v>
      </c>
      <c r="W324" s="262"/>
      <c r="X324" s="1740"/>
      <c r="Y324" s="2272"/>
      <c r="Z324" s="2173">
        <f>+Z339+Z348+Z374+Z375+Z376+Z380</f>
        <v>0</v>
      </c>
      <c r="AA324" s="262"/>
      <c r="AB324" s="262"/>
      <c r="AC324" s="262"/>
      <c r="AD324" s="262"/>
      <c r="AE324" s="262"/>
      <c r="AF324" s="262"/>
      <c r="AG324" s="262"/>
      <c r="AH324" s="262"/>
      <c r="AI324" s="262"/>
      <c r="AJ324" s="262"/>
      <c r="AK324" s="262"/>
      <c r="AL324" s="262"/>
      <c r="AM324" s="262"/>
      <c r="AN324" s="262"/>
      <c r="AO324" s="262"/>
      <c r="AP324" s="262"/>
      <c r="AQ324" s="262"/>
      <c r="AR324" s="262"/>
      <c r="AS324" s="262"/>
      <c r="AT324" s="262"/>
      <c r="AU324" s="262"/>
      <c r="AV324" s="262"/>
    </row>
    <row r="325" spans="1:54" s="419" customFormat="1" ht="11.85" customHeight="1">
      <c r="A325" s="473"/>
      <c r="B325" s="594"/>
      <c r="D325" s="1742" t="s">
        <v>1103</v>
      </c>
      <c r="E325" s="262"/>
      <c r="F325" s="1740"/>
      <c r="G325" s="1741"/>
      <c r="H325" s="1965">
        <f>+H330+H338+H347+H372+H373+H382</f>
        <v>0</v>
      </c>
      <c r="I325" s="262"/>
      <c r="J325" s="473"/>
      <c r="K325" s="594"/>
      <c r="M325" s="1742" t="s">
        <v>1103</v>
      </c>
      <c r="N325" s="262"/>
      <c r="O325" s="1740"/>
      <c r="P325" s="2272"/>
      <c r="Q325" s="2173">
        <f>+Q330+Q338+Q347+Q372+Q373+Q382</f>
        <v>0</v>
      </c>
      <c r="R325" s="262"/>
      <c r="S325" s="473"/>
      <c r="T325" s="594"/>
      <c r="V325" s="1742" t="s">
        <v>1103</v>
      </c>
      <c r="W325" s="262"/>
      <c r="X325" s="1740"/>
      <c r="Y325" s="2272"/>
      <c r="Z325" s="2173">
        <f>+Z330+Z338+Z347+Z372+Z373+Z382</f>
        <v>0</v>
      </c>
      <c r="AA325" s="262"/>
      <c r="AB325" s="262"/>
      <c r="AC325" s="262"/>
      <c r="AD325" s="262"/>
      <c r="AE325" s="262"/>
      <c r="AF325" s="262"/>
      <c r="AG325" s="262"/>
      <c r="AH325" s="262"/>
      <c r="AI325" s="262"/>
      <c r="AJ325" s="262"/>
      <c r="AK325" s="262"/>
      <c r="AL325" s="262"/>
      <c r="AM325" s="262"/>
      <c r="AN325" s="262"/>
      <c r="AO325" s="262"/>
      <c r="AP325" s="262"/>
      <c r="AQ325" s="262"/>
      <c r="AR325" s="262"/>
      <c r="AS325" s="262"/>
      <c r="AT325" s="262"/>
      <c r="AU325" s="262"/>
      <c r="AV325" s="262"/>
    </row>
    <row r="326" spans="1:54" s="419" customFormat="1" ht="11.85" customHeight="1">
      <c r="A326" s="424">
        <v>2701</v>
      </c>
      <c r="B326" s="594"/>
      <c r="D326" s="1078" t="s">
        <v>4246</v>
      </c>
      <c r="E326" s="1073">
        <f>SUM(E327:E331)</f>
        <v>1</v>
      </c>
      <c r="F326" s="1074">
        <f>AVERAGE(F327:F331)</f>
        <v>250</v>
      </c>
      <c r="G326" s="1966">
        <f>AVERAGE(G327:G331)</f>
        <v>20</v>
      </c>
      <c r="H326" s="1967">
        <f>SUM(H327:H331)</f>
        <v>5000</v>
      </c>
      <c r="I326" s="262"/>
      <c r="J326" s="424">
        <v>2701</v>
      </c>
      <c r="K326" s="594"/>
      <c r="M326" s="1078" t="s">
        <v>4246</v>
      </c>
      <c r="N326" s="1073">
        <f>SUM(N327:N331)</f>
        <v>0</v>
      </c>
      <c r="O326" s="1074">
        <f>SUM(O327:O331)</f>
        <v>250</v>
      </c>
      <c r="P326" s="2273">
        <f>AVERAGE(P327:P331)</f>
        <v>20</v>
      </c>
      <c r="Q326" s="2174">
        <f>SUM(Q327:Q331)</f>
        <v>5000</v>
      </c>
      <c r="R326" s="262"/>
      <c r="S326" s="424">
        <v>2701</v>
      </c>
      <c r="T326" s="594"/>
      <c r="V326" s="1078" t="s">
        <v>4246</v>
      </c>
      <c r="W326" s="1073">
        <f>SUM(W327:W331)</f>
        <v>0</v>
      </c>
      <c r="X326" s="1074">
        <f>AVERAGE(X327:X331)</f>
        <v>0</v>
      </c>
      <c r="Y326" s="2273" t="e">
        <f>AVERAGE(Y327:Y331)</f>
        <v>#DIV/0!</v>
      </c>
      <c r="Z326" s="2174">
        <f>SUM(Z327:Z331)</f>
        <v>9477.4500000000007</v>
      </c>
      <c r="AA326" s="262"/>
      <c r="AB326" s="262"/>
      <c r="AC326" s="262"/>
      <c r="AD326" s="262"/>
      <c r="AE326" s="262"/>
      <c r="AF326" s="262"/>
      <c r="AG326" s="262"/>
      <c r="AH326" s="262"/>
      <c r="AI326" s="262"/>
      <c r="AJ326" s="262"/>
      <c r="AK326" s="262"/>
      <c r="AL326" s="262"/>
      <c r="AM326" s="262"/>
      <c r="AN326" s="262"/>
      <c r="AO326" s="262"/>
      <c r="AP326" s="262"/>
      <c r="AQ326" s="262"/>
      <c r="AR326" s="262"/>
      <c r="AS326" s="262"/>
      <c r="AT326" s="262"/>
      <c r="AU326" s="262"/>
      <c r="AV326" s="262"/>
    </row>
    <row r="327" spans="1:54" s="314" customFormat="1" ht="11.85" customHeight="1">
      <c r="A327" s="424">
        <v>2702</v>
      </c>
      <c r="B327" s="611">
        <v>1</v>
      </c>
      <c r="C327" s="355" t="s">
        <v>367</v>
      </c>
      <c r="D327" s="348"/>
      <c r="E327" s="1068">
        <v>1</v>
      </c>
      <c r="F327" s="1069">
        <v>250</v>
      </c>
      <c r="G327" s="1968">
        <v>20</v>
      </c>
      <c r="H327" s="1969">
        <f t="shared" ref="H327:H358" si="12">+$G327*$F327*$E327</f>
        <v>5000</v>
      </c>
      <c r="I327" s="374"/>
      <c r="J327" s="424">
        <v>2702</v>
      </c>
      <c r="K327" s="611">
        <v>1</v>
      </c>
      <c r="L327" s="355" t="s">
        <v>367</v>
      </c>
      <c r="M327" s="348"/>
      <c r="N327" s="1068">
        <v>0</v>
      </c>
      <c r="O327" s="1069">
        <v>250</v>
      </c>
      <c r="P327" s="2274">
        <f>+G327</f>
        <v>20</v>
      </c>
      <c r="Q327" s="2175">
        <f>SUM(O327*P327)</f>
        <v>5000</v>
      </c>
      <c r="R327" s="374"/>
      <c r="S327" s="424">
        <v>2702</v>
      </c>
      <c r="T327" s="611">
        <v>1</v>
      </c>
      <c r="U327" s="355" t="s">
        <v>367</v>
      </c>
      <c r="V327" s="348"/>
      <c r="W327" s="1068">
        <v>0</v>
      </c>
      <c r="X327" s="1069">
        <v>0</v>
      </c>
      <c r="Y327" s="2274"/>
      <c r="Z327" s="2175">
        <v>9477.4500000000007</v>
      </c>
      <c r="AA327" s="374"/>
      <c r="AB327" s="374"/>
      <c r="AC327" s="374"/>
      <c r="AD327" s="374"/>
      <c r="AE327" s="374"/>
      <c r="AF327" s="374"/>
      <c r="AG327" s="374"/>
      <c r="AH327" s="374"/>
      <c r="AI327" s="374"/>
      <c r="AJ327" s="374"/>
      <c r="AK327" s="374"/>
      <c r="AL327" s="374"/>
      <c r="AM327" s="374"/>
      <c r="AN327" s="374"/>
      <c r="AO327" s="374"/>
      <c r="AP327" s="374"/>
      <c r="AQ327" s="374"/>
      <c r="AR327" s="374"/>
      <c r="AS327" s="374"/>
      <c r="AT327" s="374"/>
      <c r="AU327" s="374"/>
      <c r="AV327" s="374"/>
      <c r="AW327" s="423"/>
      <c r="AX327" s="423"/>
      <c r="AY327" s="423"/>
      <c r="AZ327" s="423"/>
      <c r="BA327" s="423"/>
      <c r="BB327" s="423"/>
    </row>
    <row r="328" spans="1:54" s="314" customFormat="1" ht="11.85" customHeight="1">
      <c r="A328" s="424">
        <v>2703</v>
      </c>
      <c r="B328" s="610">
        <v>2</v>
      </c>
      <c r="C328" s="355"/>
      <c r="D328" s="348"/>
      <c r="E328" s="1068"/>
      <c r="F328" s="1069"/>
      <c r="G328" s="1968"/>
      <c r="H328" s="1969">
        <f t="shared" si="12"/>
        <v>0</v>
      </c>
      <c r="I328" s="374"/>
      <c r="J328" s="424">
        <v>2703</v>
      </c>
      <c r="K328" s="610">
        <v>2</v>
      </c>
      <c r="L328" s="355"/>
      <c r="M328" s="348"/>
      <c r="N328" s="1068">
        <v>0</v>
      </c>
      <c r="O328" s="1069"/>
      <c r="P328" s="2274"/>
      <c r="Q328" s="2175">
        <f>+P328*O328*N328</f>
        <v>0</v>
      </c>
      <c r="R328" s="374"/>
      <c r="S328" s="424">
        <v>2703</v>
      </c>
      <c r="T328" s="610">
        <v>2</v>
      </c>
      <c r="U328" s="355"/>
      <c r="V328" s="348"/>
      <c r="W328" s="1068">
        <v>0</v>
      </c>
      <c r="X328" s="1069"/>
      <c r="Y328" s="2274"/>
      <c r="Z328" s="2175">
        <f>+Y328*X328*W328</f>
        <v>0</v>
      </c>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AU328" s="374"/>
      <c r="AV328" s="374"/>
      <c r="AW328" s="423"/>
      <c r="AX328" s="423"/>
      <c r="AY328" s="423"/>
      <c r="AZ328" s="423"/>
      <c r="BA328" s="423"/>
      <c r="BB328" s="423"/>
    </row>
    <row r="329" spans="1:54" s="314" customFormat="1" ht="11.85" customHeight="1">
      <c r="A329" s="424">
        <v>2704</v>
      </c>
      <c r="B329" s="610">
        <v>3</v>
      </c>
      <c r="C329" s="355"/>
      <c r="D329" s="348"/>
      <c r="E329" s="1068"/>
      <c r="F329" s="1069"/>
      <c r="G329" s="1968"/>
      <c r="H329" s="1969">
        <f t="shared" si="12"/>
        <v>0</v>
      </c>
      <c r="I329" s="374"/>
      <c r="J329" s="424">
        <v>2704</v>
      </c>
      <c r="K329" s="610">
        <v>3</v>
      </c>
      <c r="L329" s="355"/>
      <c r="M329" s="348"/>
      <c r="N329" s="1068">
        <v>0</v>
      </c>
      <c r="O329" s="1069"/>
      <c r="P329" s="2274"/>
      <c r="Q329" s="2175">
        <f>+P329*O329*N329</f>
        <v>0</v>
      </c>
      <c r="R329" s="374"/>
      <c r="S329" s="424">
        <v>2704</v>
      </c>
      <c r="T329" s="610">
        <v>3</v>
      </c>
      <c r="U329" s="355"/>
      <c r="V329" s="348"/>
      <c r="W329" s="1068">
        <v>0</v>
      </c>
      <c r="X329" s="1069"/>
      <c r="Y329" s="2274"/>
      <c r="Z329" s="2175">
        <f>+Y329*X329*W329</f>
        <v>0</v>
      </c>
      <c r="AA329" s="374"/>
      <c r="AB329" s="374"/>
      <c r="AC329" s="374"/>
      <c r="AD329" s="374"/>
      <c r="AE329" s="374"/>
      <c r="AF329" s="374"/>
      <c r="AG329" s="374"/>
      <c r="AH329" s="374"/>
      <c r="AI329" s="374"/>
      <c r="AJ329" s="374"/>
      <c r="AK329" s="374"/>
      <c r="AL329" s="374"/>
      <c r="AM329" s="374"/>
      <c r="AN329" s="374"/>
      <c r="AO329" s="374"/>
      <c r="AP329" s="374"/>
      <c r="AQ329" s="374"/>
      <c r="AR329" s="374"/>
      <c r="AS329" s="374"/>
      <c r="AT329" s="374"/>
      <c r="AU329" s="374"/>
      <c r="AV329" s="374"/>
      <c r="AW329" s="423"/>
      <c r="AX329" s="423"/>
      <c r="AY329" s="423"/>
      <c r="AZ329" s="423"/>
      <c r="BA329" s="423"/>
      <c r="BB329" s="423"/>
    </row>
    <row r="330" spans="1:54" s="314" customFormat="1" ht="11.85" customHeight="1">
      <c r="A330" s="424">
        <v>2705</v>
      </c>
      <c r="B330" s="610">
        <v>4</v>
      </c>
      <c r="C330" s="355"/>
      <c r="D330" s="348"/>
      <c r="E330" s="1068"/>
      <c r="F330" s="1069"/>
      <c r="G330" s="1968"/>
      <c r="H330" s="1969">
        <v>0</v>
      </c>
      <c r="I330" s="374"/>
      <c r="J330" s="424">
        <v>2705</v>
      </c>
      <c r="K330" s="610"/>
      <c r="L330" s="355"/>
      <c r="M330" s="348"/>
      <c r="N330" s="1068">
        <v>0</v>
      </c>
      <c r="O330" s="1069"/>
      <c r="P330" s="2274"/>
      <c r="Q330" s="2171">
        <f>+$G330*$F330*$E330</f>
        <v>0</v>
      </c>
      <c r="R330" s="374"/>
      <c r="S330" s="424">
        <v>2705</v>
      </c>
      <c r="T330" s="610"/>
      <c r="U330" s="355"/>
      <c r="V330" s="348"/>
      <c r="W330" s="1068">
        <v>0</v>
      </c>
      <c r="X330" s="1069"/>
      <c r="Y330" s="2274"/>
      <c r="Z330" s="2171">
        <f>+$G330*$F330*$E330</f>
        <v>0</v>
      </c>
      <c r="AA330" s="374"/>
      <c r="AB330" s="374"/>
      <c r="AC330" s="374"/>
      <c r="AD330" s="374"/>
      <c r="AE330" s="374"/>
      <c r="AF330" s="374"/>
      <c r="AG330" s="374"/>
      <c r="AH330" s="374"/>
      <c r="AI330" s="374"/>
      <c r="AJ330" s="374"/>
      <c r="AK330" s="374"/>
      <c r="AL330" s="374"/>
      <c r="AM330" s="374"/>
      <c r="AN330" s="374"/>
      <c r="AO330" s="374"/>
      <c r="AP330" s="374"/>
      <c r="AQ330" s="374"/>
      <c r="AR330" s="374"/>
      <c r="AS330" s="374"/>
      <c r="AT330" s="374"/>
      <c r="AU330" s="374"/>
      <c r="AV330" s="374"/>
      <c r="AW330" s="423"/>
      <c r="AX330" s="423"/>
      <c r="AY330" s="423"/>
      <c r="AZ330" s="423"/>
      <c r="BA330" s="423"/>
      <c r="BB330" s="423"/>
    </row>
    <row r="331" spans="1:54" s="314" customFormat="1" ht="11.85" customHeight="1">
      <c r="A331" s="424">
        <v>2706</v>
      </c>
      <c r="B331" s="610"/>
      <c r="C331" s="355" t="s">
        <v>923</v>
      </c>
      <c r="D331" s="348"/>
      <c r="E331" s="1068">
        <v>0</v>
      </c>
      <c r="F331" s="1069"/>
      <c r="G331" s="1968"/>
      <c r="H331" s="1969">
        <f t="shared" si="12"/>
        <v>0</v>
      </c>
      <c r="I331" s="374"/>
      <c r="J331" s="424">
        <v>2706</v>
      </c>
      <c r="K331" s="610"/>
      <c r="L331" s="355"/>
      <c r="M331" s="348"/>
      <c r="N331" s="1068">
        <v>0</v>
      </c>
      <c r="O331" s="1069"/>
      <c r="P331" s="2274"/>
      <c r="Q331" s="2175"/>
      <c r="R331" s="374"/>
      <c r="S331" s="424">
        <v>2706</v>
      </c>
      <c r="T331" s="610"/>
      <c r="U331" s="355" t="s">
        <v>923</v>
      </c>
      <c r="V331" s="348"/>
      <c r="W331" s="1068">
        <v>0</v>
      </c>
      <c r="X331" s="1069"/>
      <c r="Y331" s="2274"/>
      <c r="Z331" s="2175">
        <f>+Y331*X331*W331</f>
        <v>0</v>
      </c>
      <c r="AA331" s="374"/>
      <c r="AB331" s="374"/>
      <c r="AC331" s="374"/>
      <c r="AD331" s="374"/>
      <c r="AE331" s="374"/>
      <c r="AF331" s="374"/>
      <c r="AG331" s="374"/>
      <c r="AH331" s="374"/>
      <c r="AI331" s="374"/>
      <c r="AJ331" s="374"/>
      <c r="AK331" s="374"/>
      <c r="AL331" s="374"/>
      <c r="AM331" s="374"/>
      <c r="AN331" s="374"/>
      <c r="AO331" s="374"/>
      <c r="AP331" s="374"/>
      <c r="AQ331" s="374"/>
      <c r="AR331" s="374"/>
      <c r="AS331" s="374"/>
      <c r="AT331" s="374"/>
      <c r="AU331" s="374"/>
      <c r="AV331" s="374"/>
      <c r="AW331" s="423"/>
      <c r="AX331" s="423"/>
      <c r="AY331" s="423"/>
      <c r="AZ331" s="423"/>
      <c r="BA331" s="423"/>
      <c r="BB331" s="423"/>
    </row>
    <row r="332" spans="1:54" s="357" customFormat="1" ht="11.85" customHeight="1">
      <c r="A332" s="1934">
        <v>2707</v>
      </c>
      <c r="B332" s="584"/>
      <c r="C332" s="355"/>
      <c r="D332" s="1079" t="s">
        <v>4247</v>
      </c>
      <c r="E332" s="1080">
        <f>SUM(E333:E340)</f>
        <v>0</v>
      </c>
      <c r="F332" s="1971">
        <f>AVERAGE(F333:F340)</f>
        <v>0</v>
      </c>
      <c r="G332" s="1971">
        <f>AVERAGE(G333:G340)</f>
        <v>0</v>
      </c>
      <c r="H332" s="1958">
        <f>SUM(H333:H340)</f>
        <v>0</v>
      </c>
      <c r="I332" s="1123"/>
      <c r="J332" s="1934">
        <v>2707</v>
      </c>
      <c r="K332" s="584"/>
      <c r="L332" s="355"/>
      <c r="M332" s="1079" t="s">
        <v>4247</v>
      </c>
      <c r="N332" s="1080">
        <f>SUM(N333:N340)</f>
        <v>0</v>
      </c>
      <c r="O332" s="1084">
        <f>AVERAGE(O333:O340)</f>
        <v>0</v>
      </c>
      <c r="P332" s="2275">
        <f>AVERAGE(P333:P340)</f>
        <v>0</v>
      </c>
      <c r="Q332" s="2176">
        <f>SUM(Q333:Q340)</f>
        <v>0</v>
      </c>
      <c r="R332" s="1123"/>
      <c r="S332" s="1934">
        <v>2707</v>
      </c>
      <c r="T332" s="584"/>
      <c r="U332" s="355"/>
      <c r="V332" s="1079" t="s">
        <v>4247</v>
      </c>
      <c r="W332" s="1080">
        <f>SUM(W333:W340)</f>
        <v>0</v>
      </c>
      <c r="X332" s="1084">
        <f>AVERAGE(X333:X340)</f>
        <v>0</v>
      </c>
      <c r="Y332" s="2275" t="e">
        <f>AVERAGE(Y333:Y340)</f>
        <v>#DIV/0!</v>
      </c>
      <c r="Z332" s="2176">
        <f>SUM(Z333:Z340)</f>
        <v>409.45</v>
      </c>
      <c r="AA332" s="374"/>
      <c r="AB332" s="374"/>
      <c r="AC332" s="374"/>
      <c r="AD332" s="374"/>
      <c r="AE332" s="374"/>
      <c r="AF332" s="374"/>
      <c r="AG332" s="374"/>
      <c r="AH332" s="374"/>
      <c r="AI332" s="374"/>
      <c r="AJ332" s="374"/>
      <c r="AK332" s="374"/>
      <c r="AL332" s="374"/>
      <c r="AM332" s="374"/>
      <c r="AN332" s="374"/>
      <c r="AO332" s="374"/>
      <c r="AP332" s="374"/>
      <c r="AQ332" s="374"/>
      <c r="AR332" s="374"/>
      <c r="AS332" s="374"/>
      <c r="AT332" s="374"/>
      <c r="AU332" s="374"/>
      <c r="AV332" s="374"/>
      <c r="AW332" s="1123"/>
      <c r="AX332" s="1123"/>
      <c r="AY332" s="1123"/>
      <c r="AZ332" s="1123"/>
      <c r="BA332" s="1123"/>
      <c r="BB332" s="1123"/>
    </row>
    <row r="333" spans="1:54" s="314" customFormat="1" ht="11.85" customHeight="1">
      <c r="A333" s="424">
        <v>2708</v>
      </c>
      <c r="B333" s="611">
        <v>1</v>
      </c>
      <c r="C333" s="358" t="s">
        <v>3355</v>
      </c>
      <c r="D333" s="357"/>
      <c r="E333" s="1076"/>
      <c r="F333" s="2025">
        <v>0</v>
      </c>
      <c r="G333" s="2026">
        <v>0</v>
      </c>
      <c r="H333" s="1970">
        <f t="shared" si="12"/>
        <v>0</v>
      </c>
      <c r="I333" s="374"/>
      <c r="J333" s="424">
        <v>2708</v>
      </c>
      <c r="K333" s="611">
        <v>1</v>
      </c>
      <c r="L333" s="358" t="s">
        <v>3355</v>
      </c>
      <c r="M333" s="357"/>
      <c r="N333" s="1076">
        <v>0</v>
      </c>
      <c r="O333" s="1077">
        <v>0</v>
      </c>
      <c r="P333" s="2276">
        <f>+G333</f>
        <v>0</v>
      </c>
      <c r="Q333" s="2175">
        <f t="shared" ref="Q333:Q340" si="13">+P333*O333*N333</f>
        <v>0</v>
      </c>
      <c r="R333" s="374"/>
      <c r="S333" s="424">
        <v>2708</v>
      </c>
      <c r="T333" s="611">
        <v>1</v>
      </c>
      <c r="U333" s="358" t="s">
        <v>4227</v>
      </c>
      <c r="V333" s="357"/>
      <c r="W333" s="1076">
        <v>0</v>
      </c>
      <c r="X333" s="1077">
        <v>0</v>
      </c>
      <c r="Y333" s="2276"/>
      <c r="Z333" s="2175">
        <v>409.45</v>
      </c>
      <c r="AA333" s="374"/>
      <c r="AB333" s="374"/>
      <c r="AC333" s="374"/>
      <c r="AD333" s="374"/>
      <c r="AE333" s="374"/>
      <c r="AF333" s="374"/>
      <c r="AG333" s="374"/>
      <c r="AH333" s="374"/>
      <c r="AI333" s="374"/>
      <c r="AJ333" s="374"/>
      <c r="AK333" s="374"/>
      <c r="AL333" s="374"/>
      <c r="AM333" s="374"/>
      <c r="AN333" s="374"/>
      <c r="AO333" s="374"/>
      <c r="AP333" s="374"/>
      <c r="AQ333" s="374"/>
      <c r="AR333" s="374"/>
      <c r="AS333" s="374"/>
      <c r="AT333" s="374"/>
      <c r="AU333" s="374"/>
      <c r="AV333" s="374"/>
      <c r="AW333" s="423"/>
      <c r="AX333" s="423"/>
      <c r="AY333" s="423"/>
      <c r="AZ333" s="423"/>
      <c r="BA333" s="423"/>
      <c r="BB333" s="423"/>
    </row>
    <row r="334" spans="1:54" s="314" customFormat="1" ht="11.85" customHeight="1">
      <c r="A334" s="424">
        <v>2709</v>
      </c>
      <c r="B334" s="610">
        <v>2</v>
      </c>
      <c r="C334" s="358" t="s">
        <v>3355</v>
      </c>
      <c r="D334" s="348"/>
      <c r="E334" s="1068"/>
      <c r="F334" s="1972"/>
      <c r="G334" s="1968"/>
      <c r="H334" s="1970">
        <f t="shared" si="12"/>
        <v>0</v>
      </c>
      <c r="I334" s="374"/>
      <c r="J334" s="424">
        <v>2709</v>
      </c>
      <c r="K334" s="610">
        <v>2</v>
      </c>
      <c r="L334" s="358" t="s">
        <v>3355</v>
      </c>
      <c r="M334" s="348"/>
      <c r="N334" s="1068">
        <v>0</v>
      </c>
      <c r="O334" s="1069">
        <v>0</v>
      </c>
      <c r="P334" s="2274"/>
      <c r="Q334" s="2175">
        <f t="shared" si="13"/>
        <v>0</v>
      </c>
      <c r="R334" s="374"/>
      <c r="S334" s="424">
        <v>2709</v>
      </c>
      <c r="T334" s="610">
        <v>2</v>
      </c>
      <c r="U334" s="358" t="s">
        <v>4229</v>
      </c>
      <c r="V334" s="348"/>
      <c r="W334" s="1068">
        <v>0</v>
      </c>
      <c r="X334" s="1069">
        <v>0</v>
      </c>
      <c r="Y334" s="2274"/>
      <c r="Z334" s="2175">
        <v>0</v>
      </c>
      <c r="AA334" s="374"/>
      <c r="AB334" s="374"/>
      <c r="AC334" s="374"/>
      <c r="AD334" s="374"/>
      <c r="AE334" s="374"/>
      <c r="AF334" s="374"/>
      <c r="AG334" s="374"/>
      <c r="AH334" s="374"/>
      <c r="AI334" s="374"/>
      <c r="AJ334" s="374"/>
      <c r="AK334" s="374"/>
      <c r="AL334" s="374"/>
      <c r="AM334" s="374"/>
      <c r="AN334" s="374"/>
      <c r="AO334" s="374"/>
      <c r="AP334" s="374"/>
      <c r="AQ334" s="374"/>
      <c r="AR334" s="374"/>
      <c r="AS334" s="374"/>
      <c r="AT334" s="374"/>
      <c r="AU334" s="374"/>
      <c r="AV334" s="374"/>
      <c r="AW334" s="423"/>
      <c r="AX334" s="423"/>
      <c r="AY334" s="423"/>
      <c r="AZ334" s="423"/>
      <c r="BA334" s="423"/>
      <c r="BB334" s="423"/>
    </row>
    <row r="335" spans="1:54" s="314" customFormat="1" ht="11.85" customHeight="1">
      <c r="A335" s="424">
        <v>2710</v>
      </c>
      <c r="B335" s="610">
        <v>3</v>
      </c>
      <c r="C335" s="358" t="s">
        <v>3355</v>
      </c>
      <c r="D335" s="348"/>
      <c r="E335" s="1068"/>
      <c r="F335" s="1972"/>
      <c r="G335" s="1968"/>
      <c r="H335" s="1970">
        <f t="shared" si="12"/>
        <v>0</v>
      </c>
      <c r="I335" s="374"/>
      <c r="J335" s="424">
        <v>2710</v>
      </c>
      <c r="K335" s="610">
        <v>3</v>
      </c>
      <c r="L335" s="358" t="s">
        <v>3355</v>
      </c>
      <c r="M335" s="348"/>
      <c r="N335" s="1068"/>
      <c r="O335" s="1069"/>
      <c r="P335" s="2274"/>
      <c r="Q335" s="2175">
        <f t="shared" si="13"/>
        <v>0</v>
      </c>
      <c r="R335" s="374"/>
      <c r="S335" s="424">
        <v>2710</v>
      </c>
      <c r="T335" s="610">
        <v>3</v>
      </c>
      <c r="U335" s="358" t="s">
        <v>3355</v>
      </c>
      <c r="V335" s="348"/>
      <c r="W335" s="1068"/>
      <c r="X335" s="1069"/>
      <c r="Y335" s="2274"/>
      <c r="Z335" s="2175">
        <f t="shared" ref="Z335:Z340" si="14">+Y335*X335*W335</f>
        <v>0</v>
      </c>
      <c r="AA335" s="374"/>
      <c r="AB335" s="374"/>
      <c r="AC335" s="374"/>
      <c r="AD335" s="374"/>
      <c r="AE335" s="374"/>
      <c r="AF335" s="374"/>
      <c r="AG335" s="374"/>
      <c r="AH335" s="374"/>
      <c r="AI335" s="374"/>
      <c r="AJ335" s="374"/>
      <c r="AK335" s="374"/>
      <c r="AL335" s="374"/>
      <c r="AM335" s="374"/>
      <c r="AN335" s="374"/>
      <c r="AO335" s="374"/>
      <c r="AP335" s="374"/>
      <c r="AQ335" s="374"/>
      <c r="AR335" s="374"/>
      <c r="AS335" s="374"/>
      <c r="AT335" s="374"/>
      <c r="AU335" s="374"/>
      <c r="AV335" s="374"/>
      <c r="AW335" s="423"/>
      <c r="AX335" s="423"/>
      <c r="AY335" s="423"/>
      <c r="AZ335" s="423"/>
      <c r="BA335" s="423"/>
      <c r="BB335" s="423"/>
    </row>
    <row r="336" spans="1:54" s="314" customFormat="1" ht="11.85" customHeight="1">
      <c r="A336" s="424">
        <v>2711</v>
      </c>
      <c r="B336" s="610">
        <v>4</v>
      </c>
      <c r="C336" s="358" t="s">
        <v>3355</v>
      </c>
      <c r="D336" s="348"/>
      <c r="E336" s="1068"/>
      <c r="F336" s="1972"/>
      <c r="G336" s="1968"/>
      <c r="H336" s="1970">
        <f t="shared" si="12"/>
        <v>0</v>
      </c>
      <c r="I336" s="374"/>
      <c r="J336" s="424">
        <v>2711</v>
      </c>
      <c r="K336" s="610">
        <v>4</v>
      </c>
      <c r="L336" s="358" t="s">
        <v>3355</v>
      </c>
      <c r="M336" s="348"/>
      <c r="N336" s="1068"/>
      <c r="O336" s="1069"/>
      <c r="P336" s="2274"/>
      <c r="Q336" s="2175">
        <f t="shared" si="13"/>
        <v>0</v>
      </c>
      <c r="R336" s="374"/>
      <c r="S336" s="424">
        <v>2711</v>
      </c>
      <c r="T336" s="610">
        <v>4</v>
      </c>
      <c r="U336" s="358" t="s">
        <v>3355</v>
      </c>
      <c r="V336" s="348"/>
      <c r="W336" s="1068"/>
      <c r="X336" s="1069"/>
      <c r="Y336" s="2274"/>
      <c r="Z336" s="2175">
        <f t="shared" si="14"/>
        <v>0</v>
      </c>
      <c r="AA336" s="374"/>
      <c r="AB336" s="374"/>
      <c r="AC336" s="374"/>
      <c r="AD336" s="374"/>
      <c r="AE336" s="374"/>
      <c r="AF336" s="374"/>
      <c r="AG336" s="374"/>
      <c r="AH336" s="374"/>
      <c r="AI336" s="374"/>
      <c r="AJ336" s="374"/>
      <c r="AK336" s="374"/>
      <c r="AL336" s="374"/>
      <c r="AM336" s="374"/>
      <c r="AN336" s="374"/>
      <c r="AO336" s="374"/>
      <c r="AP336" s="374"/>
      <c r="AQ336" s="374"/>
      <c r="AR336" s="374"/>
      <c r="AS336" s="374"/>
      <c r="AT336" s="374"/>
      <c r="AU336" s="374"/>
      <c r="AV336" s="374"/>
      <c r="AW336" s="423"/>
      <c r="AX336" s="423"/>
      <c r="AY336" s="423"/>
      <c r="AZ336" s="423"/>
      <c r="BA336" s="423"/>
      <c r="BB336" s="423"/>
    </row>
    <row r="337" spans="1:54" s="314" customFormat="1" ht="11.85" customHeight="1">
      <c r="A337" s="424">
        <v>2712</v>
      </c>
      <c r="B337" s="610">
        <v>5</v>
      </c>
      <c r="C337" s="358" t="s">
        <v>3355</v>
      </c>
      <c r="D337" s="348"/>
      <c r="E337" s="1068"/>
      <c r="F337" s="1972"/>
      <c r="G337" s="1968"/>
      <c r="H337" s="1970">
        <f t="shared" si="12"/>
        <v>0</v>
      </c>
      <c r="I337" s="374"/>
      <c r="J337" s="424">
        <v>2712</v>
      </c>
      <c r="K337" s="610">
        <v>5</v>
      </c>
      <c r="L337" s="358" t="s">
        <v>3355</v>
      </c>
      <c r="M337" s="348"/>
      <c r="N337" s="1068"/>
      <c r="O337" s="1069"/>
      <c r="P337" s="2274"/>
      <c r="Q337" s="2175">
        <f t="shared" si="13"/>
        <v>0</v>
      </c>
      <c r="R337" s="374"/>
      <c r="S337" s="424">
        <v>2712</v>
      </c>
      <c r="T337" s="610">
        <v>5</v>
      </c>
      <c r="U337" s="358" t="s">
        <v>3355</v>
      </c>
      <c r="V337" s="348"/>
      <c r="W337" s="1068"/>
      <c r="X337" s="1069"/>
      <c r="Y337" s="2274"/>
      <c r="Z337" s="2175">
        <f t="shared" si="14"/>
        <v>0</v>
      </c>
      <c r="AA337" s="374"/>
      <c r="AB337" s="374"/>
      <c r="AC337" s="374"/>
      <c r="AD337" s="374"/>
      <c r="AE337" s="374"/>
      <c r="AF337" s="374"/>
      <c r="AG337" s="374"/>
      <c r="AH337" s="374"/>
      <c r="AI337" s="374"/>
      <c r="AJ337" s="374"/>
      <c r="AK337" s="374"/>
      <c r="AL337" s="374"/>
      <c r="AM337" s="374"/>
      <c r="AN337" s="374"/>
      <c r="AO337" s="374"/>
      <c r="AP337" s="374"/>
      <c r="AQ337" s="374"/>
      <c r="AR337" s="374"/>
      <c r="AS337" s="374"/>
      <c r="AT337" s="374"/>
      <c r="AU337" s="374"/>
      <c r="AV337" s="374"/>
      <c r="AW337" s="423"/>
      <c r="AX337" s="423"/>
      <c r="AY337" s="423"/>
      <c r="AZ337" s="423"/>
      <c r="BA337" s="423"/>
      <c r="BB337" s="423"/>
    </row>
    <row r="338" spans="1:54" s="314" customFormat="1" ht="11.85" customHeight="1">
      <c r="A338" s="424">
        <v>2713</v>
      </c>
      <c r="B338" s="610"/>
      <c r="C338" s="358" t="s">
        <v>1104</v>
      </c>
      <c r="D338" s="348"/>
      <c r="E338" s="1068"/>
      <c r="F338" s="1972"/>
      <c r="G338" s="1968"/>
      <c r="H338" s="1970">
        <f t="shared" si="12"/>
        <v>0</v>
      </c>
      <c r="I338" s="374"/>
      <c r="J338" s="424">
        <v>2713</v>
      </c>
      <c r="K338" s="610"/>
      <c r="L338" s="358" t="s">
        <v>1104</v>
      </c>
      <c r="M338" s="348"/>
      <c r="N338" s="1068"/>
      <c r="O338" s="1069"/>
      <c r="P338" s="2274"/>
      <c r="Q338" s="2175">
        <f t="shared" si="13"/>
        <v>0</v>
      </c>
      <c r="R338" s="374"/>
      <c r="S338" s="424">
        <v>2713</v>
      </c>
      <c r="T338" s="610"/>
      <c r="U338" s="358" t="s">
        <v>1104</v>
      </c>
      <c r="V338" s="348"/>
      <c r="W338" s="1068"/>
      <c r="X338" s="1069"/>
      <c r="Y338" s="2274"/>
      <c r="Z338" s="2175">
        <f t="shared" si="14"/>
        <v>0</v>
      </c>
      <c r="AA338" s="374"/>
      <c r="AB338" s="374"/>
      <c r="AC338" s="374"/>
      <c r="AD338" s="374"/>
      <c r="AE338" s="374"/>
      <c r="AF338" s="374"/>
      <c r="AG338" s="374"/>
      <c r="AH338" s="374"/>
      <c r="AI338" s="374"/>
      <c r="AJ338" s="374"/>
      <c r="AK338" s="374"/>
      <c r="AL338" s="374"/>
      <c r="AM338" s="374"/>
      <c r="AN338" s="374"/>
      <c r="AO338" s="374"/>
      <c r="AP338" s="374"/>
      <c r="AQ338" s="374"/>
      <c r="AR338" s="374"/>
      <c r="AS338" s="374"/>
      <c r="AT338" s="374"/>
      <c r="AU338" s="374"/>
      <c r="AV338" s="374"/>
      <c r="AW338" s="423"/>
      <c r="AX338" s="423"/>
      <c r="AY338" s="423"/>
      <c r="AZ338" s="423"/>
      <c r="BA338" s="423"/>
      <c r="BB338" s="423"/>
    </row>
    <row r="339" spans="1:54" s="314" customFormat="1" ht="11.85" customHeight="1">
      <c r="A339" s="424">
        <v>2714</v>
      </c>
      <c r="B339" s="610"/>
      <c r="C339" s="358" t="s">
        <v>805</v>
      </c>
      <c r="D339" s="348"/>
      <c r="E339" s="1068"/>
      <c r="F339" s="1972"/>
      <c r="G339" s="1968"/>
      <c r="H339" s="1970">
        <f t="shared" si="12"/>
        <v>0</v>
      </c>
      <c r="I339" s="374"/>
      <c r="J339" s="424">
        <v>2714</v>
      </c>
      <c r="K339" s="610"/>
      <c r="L339" s="358" t="s">
        <v>917</v>
      </c>
      <c r="M339" s="348"/>
      <c r="N339" s="1068"/>
      <c r="O339" s="1069"/>
      <c r="P339" s="2274"/>
      <c r="Q339" s="2175">
        <f t="shared" si="13"/>
        <v>0</v>
      </c>
      <c r="R339" s="374"/>
      <c r="S339" s="424">
        <v>2714</v>
      </c>
      <c r="T339" s="610"/>
      <c r="U339" s="358" t="s">
        <v>917</v>
      </c>
      <c r="V339" s="348"/>
      <c r="W339" s="1068"/>
      <c r="X339" s="1069"/>
      <c r="Y339" s="2274"/>
      <c r="Z339" s="2175">
        <f t="shared" si="14"/>
        <v>0</v>
      </c>
      <c r="AA339" s="374"/>
      <c r="AB339" s="374"/>
      <c r="AC339" s="374"/>
      <c r="AD339" s="374"/>
      <c r="AE339" s="374"/>
      <c r="AF339" s="374"/>
      <c r="AG339" s="374"/>
      <c r="AH339" s="374"/>
      <c r="AI339" s="374"/>
      <c r="AJ339" s="374"/>
      <c r="AK339" s="374"/>
      <c r="AL339" s="374"/>
      <c r="AM339" s="374"/>
      <c r="AN339" s="374"/>
      <c r="AO339" s="374"/>
      <c r="AP339" s="374"/>
      <c r="AQ339" s="374"/>
      <c r="AR339" s="374"/>
      <c r="AS339" s="374"/>
      <c r="AT339" s="374"/>
      <c r="AU339" s="374"/>
      <c r="AV339" s="374"/>
      <c r="AW339" s="423"/>
      <c r="AX339" s="423"/>
      <c r="AY339" s="423"/>
      <c r="AZ339" s="423"/>
      <c r="BA339" s="423"/>
      <c r="BB339" s="423"/>
    </row>
    <row r="340" spans="1:54" s="314" customFormat="1" ht="11.85" customHeight="1">
      <c r="A340" s="424">
        <v>2715</v>
      </c>
      <c r="B340" s="610"/>
      <c r="C340" s="355" t="s">
        <v>923</v>
      </c>
      <c r="D340" s="348"/>
      <c r="E340" s="1068"/>
      <c r="F340" s="1069"/>
      <c r="G340" s="1070"/>
      <c r="H340" s="1970">
        <f t="shared" si="12"/>
        <v>0</v>
      </c>
      <c r="I340" s="374"/>
      <c r="J340" s="424">
        <v>2715</v>
      </c>
      <c r="K340" s="610"/>
      <c r="L340" s="355"/>
      <c r="M340" s="348"/>
      <c r="N340" s="1068"/>
      <c r="O340" s="1069"/>
      <c r="P340" s="2274"/>
      <c r="Q340" s="2175">
        <f t="shared" si="13"/>
        <v>0</v>
      </c>
      <c r="R340" s="374"/>
      <c r="S340" s="424">
        <v>2715</v>
      </c>
      <c r="T340" s="610"/>
      <c r="U340" s="355" t="s">
        <v>923</v>
      </c>
      <c r="V340" s="348"/>
      <c r="W340" s="1068"/>
      <c r="X340" s="1069"/>
      <c r="Y340" s="2274"/>
      <c r="Z340" s="2175">
        <f t="shared" si="14"/>
        <v>0</v>
      </c>
      <c r="AA340" s="374"/>
      <c r="AB340" s="374"/>
      <c r="AC340" s="374"/>
      <c r="AD340" s="374"/>
      <c r="AE340" s="374"/>
      <c r="AF340" s="374"/>
      <c r="AG340" s="374"/>
      <c r="AH340" s="374"/>
      <c r="AI340" s="374"/>
      <c r="AJ340" s="374"/>
      <c r="AK340" s="374"/>
      <c r="AL340" s="374"/>
      <c r="AM340" s="374"/>
      <c r="AN340" s="374"/>
      <c r="AO340" s="374"/>
      <c r="AP340" s="374"/>
      <c r="AQ340" s="374"/>
      <c r="AR340" s="374"/>
      <c r="AS340" s="374"/>
      <c r="AT340" s="374"/>
      <c r="AU340" s="374"/>
      <c r="AV340" s="374"/>
      <c r="AW340" s="423"/>
      <c r="AX340" s="423"/>
      <c r="AY340" s="423"/>
      <c r="AZ340" s="423"/>
      <c r="BA340" s="423"/>
      <c r="BB340" s="423"/>
    </row>
    <row r="341" spans="1:54" s="314" customFormat="1" ht="11.85" customHeight="1">
      <c r="A341" s="1934">
        <v>2716</v>
      </c>
      <c r="B341" s="610"/>
      <c r="C341" s="355"/>
      <c r="D341" s="1079" t="s">
        <v>4248</v>
      </c>
      <c r="E341" s="1080">
        <f>SUM(E342:E349)</f>
        <v>1</v>
      </c>
      <c r="F341" s="1973">
        <f>AVERAGE(F342:F349)</f>
        <v>50</v>
      </c>
      <c r="G341" s="1971">
        <f>AVERAGE(G342:G349)</f>
        <v>30</v>
      </c>
      <c r="H341" s="1958">
        <f>SUM(H342:H349)</f>
        <v>1500</v>
      </c>
      <c r="I341" s="374"/>
      <c r="J341" s="1934">
        <v>2716</v>
      </c>
      <c r="K341" s="610"/>
      <c r="L341" s="355"/>
      <c r="M341" s="1079" t="s">
        <v>4248</v>
      </c>
      <c r="N341" s="1080">
        <f>SUM(N342:N349)</f>
        <v>0</v>
      </c>
      <c r="O341" s="1084">
        <f>SUM(O342:O349)</f>
        <v>50</v>
      </c>
      <c r="P341" s="2275">
        <f>AVERAGE(P342:P349)</f>
        <v>30</v>
      </c>
      <c r="Q341" s="2176">
        <f>SUM(Q342:Q349)</f>
        <v>1500</v>
      </c>
      <c r="R341" s="374"/>
      <c r="S341" s="1934">
        <v>2716</v>
      </c>
      <c r="T341" s="610"/>
      <c r="U341" s="355"/>
      <c r="V341" s="1079" t="s">
        <v>4248</v>
      </c>
      <c r="W341" s="1080">
        <f>SUM(W342:W349)</f>
        <v>0</v>
      </c>
      <c r="X341" s="1084">
        <f>AVERAGE(X342:X349)</f>
        <v>0</v>
      </c>
      <c r="Y341" s="2275" t="e">
        <f>AVERAGE(Y342:Y349)</f>
        <v>#DIV/0!</v>
      </c>
      <c r="Z341" s="2176">
        <f>SUM(Z342:Z349)</f>
        <v>2724.8</v>
      </c>
      <c r="AA341" s="374"/>
      <c r="AB341" s="374"/>
      <c r="AC341" s="374"/>
      <c r="AD341" s="374"/>
      <c r="AE341" s="374"/>
      <c r="AF341" s="374"/>
      <c r="AG341" s="374"/>
      <c r="AH341" s="374"/>
      <c r="AI341" s="374"/>
      <c r="AJ341" s="374"/>
      <c r="AK341" s="374"/>
      <c r="AL341" s="374"/>
      <c r="AM341" s="374"/>
      <c r="AN341" s="374"/>
      <c r="AO341" s="374"/>
      <c r="AP341" s="374"/>
      <c r="AQ341" s="374"/>
      <c r="AR341" s="374"/>
      <c r="AS341" s="374"/>
      <c r="AT341" s="374"/>
      <c r="AU341" s="374"/>
      <c r="AV341" s="374"/>
      <c r="AW341" s="423"/>
      <c r="AX341" s="423"/>
      <c r="AY341" s="423"/>
      <c r="AZ341" s="423"/>
      <c r="BA341" s="423"/>
      <c r="BB341" s="423"/>
    </row>
    <row r="342" spans="1:54" s="314" customFormat="1" ht="11.85" customHeight="1">
      <c r="A342" s="424">
        <v>2717</v>
      </c>
      <c r="B342" s="611">
        <v>1</v>
      </c>
      <c r="C342" s="355" t="s">
        <v>4153</v>
      </c>
      <c r="D342" s="348"/>
      <c r="E342" s="1068">
        <v>1</v>
      </c>
      <c r="F342" s="1069">
        <v>50</v>
      </c>
      <c r="G342" s="1968">
        <v>30</v>
      </c>
      <c r="H342" s="1969">
        <f>SUM(F342*G342)</f>
        <v>1500</v>
      </c>
      <c r="I342" s="374"/>
      <c r="J342" s="424">
        <v>2717</v>
      </c>
      <c r="K342" s="611">
        <v>1</v>
      </c>
      <c r="L342" s="355" t="s">
        <v>4153</v>
      </c>
      <c r="M342" s="348"/>
      <c r="N342" s="1068">
        <v>0</v>
      </c>
      <c r="O342" s="1069">
        <v>50</v>
      </c>
      <c r="P342" s="2274">
        <f>+G342</f>
        <v>30</v>
      </c>
      <c r="Q342" s="2175">
        <f>SUM(O342*P342)</f>
        <v>1500</v>
      </c>
      <c r="R342" s="374"/>
      <c r="S342" s="424">
        <v>2717</v>
      </c>
      <c r="T342" s="611">
        <v>1</v>
      </c>
      <c r="U342" s="355" t="s">
        <v>4153</v>
      </c>
      <c r="V342" s="348" t="s">
        <v>4214</v>
      </c>
      <c r="W342" s="1068">
        <v>0</v>
      </c>
      <c r="X342" s="1069">
        <v>0</v>
      </c>
      <c r="Y342" s="2274"/>
      <c r="Z342" s="2175">
        <v>1781.1</v>
      </c>
      <c r="AA342" s="374"/>
      <c r="AB342" s="374"/>
      <c r="AC342" s="374"/>
      <c r="AD342" s="374"/>
      <c r="AE342" s="374"/>
      <c r="AF342" s="374"/>
      <c r="AG342" s="374"/>
      <c r="AH342" s="374"/>
      <c r="AI342" s="374"/>
      <c r="AJ342" s="374"/>
      <c r="AK342" s="374"/>
      <c r="AL342" s="374"/>
      <c r="AM342" s="374"/>
      <c r="AN342" s="374"/>
      <c r="AO342" s="374"/>
      <c r="AP342" s="374"/>
      <c r="AQ342" s="374"/>
      <c r="AR342" s="374"/>
      <c r="AS342" s="374"/>
      <c r="AT342" s="374"/>
      <c r="AU342" s="374"/>
      <c r="AV342" s="374"/>
      <c r="AW342" s="423"/>
      <c r="AX342" s="423"/>
      <c r="AY342" s="423"/>
      <c r="AZ342" s="423"/>
      <c r="BA342" s="423"/>
      <c r="BB342" s="423"/>
    </row>
    <row r="343" spans="1:54" s="314" customFormat="1" ht="11.85" customHeight="1">
      <c r="A343" s="424">
        <v>2718</v>
      </c>
      <c r="B343" s="610">
        <v>2</v>
      </c>
      <c r="C343" s="355" t="s">
        <v>4252</v>
      </c>
      <c r="D343" s="348"/>
      <c r="E343" s="1068"/>
      <c r="F343" s="1069"/>
      <c r="G343" s="1968"/>
      <c r="H343" s="1969">
        <f t="shared" si="12"/>
        <v>0</v>
      </c>
      <c r="I343" s="374"/>
      <c r="J343" s="424">
        <v>2718</v>
      </c>
      <c r="K343" s="610">
        <v>2</v>
      </c>
      <c r="L343" s="355" t="s">
        <v>4252</v>
      </c>
      <c r="M343" s="348"/>
      <c r="N343" s="1068">
        <v>0</v>
      </c>
      <c r="O343" s="1069">
        <v>0</v>
      </c>
      <c r="P343" s="2274"/>
      <c r="Q343" s="2175">
        <f t="shared" ref="Q343:Q349" si="15">+P343*O343*N343</f>
        <v>0</v>
      </c>
      <c r="R343" s="374"/>
      <c r="S343" s="424">
        <v>2718</v>
      </c>
      <c r="T343" s="610">
        <v>2</v>
      </c>
      <c r="U343" s="355" t="s">
        <v>4228</v>
      </c>
      <c r="V343" s="348"/>
      <c r="W343" s="1068">
        <v>0</v>
      </c>
      <c r="X343" s="1069">
        <v>0</v>
      </c>
      <c r="Y343" s="2274"/>
      <c r="Z343" s="2175">
        <v>943.7</v>
      </c>
      <c r="AA343" s="374"/>
      <c r="AB343" s="374"/>
      <c r="AC343" s="374"/>
      <c r="AD343" s="374"/>
      <c r="AE343" s="374"/>
      <c r="AF343" s="374"/>
      <c r="AG343" s="374"/>
      <c r="AH343" s="374"/>
      <c r="AI343" s="374"/>
      <c r="AJ343" s="374"/>
      <c r="AK343" s="374"/>
      <c r="AL343" s="374"/>
      <c r="AM343" s="374"/>
      <c r="AN343" s="374"/>
      <c r="AO343" s="374"/>
      <c r="AP343" s="374"/>
      <c r="AQ343" s="374"/>
      <c r="AR343" s="374"/>
      <c r="AS343" s="374"/>
      <c r="AT343" s="374"/>
      <c r="AU343" s="374"/>
      <c r="AV343" s="374"/>
      <c r="AW343" s="423"/>
      <c r="AX343" s="423"/>
      <c r="AY343" s="423"/>
      <c r="AZ343" s="423"/>
      <c r="BA343" s="423"/>
      <c r="BB343" s="423"/>
    </row>
    <row r="344" spans="1:54" s="314" customFormat="1" ht="11.85" customHeight="1">
      <c r="A344" s="424">
        <v>2719</v>
      </c>
      <c r="B344" s="610">
        <v>3</v>
      </c>
      <c r="C344" s="355" t="s">
        <v>4252</v>
      </c>
      <c r="D344" s="348"/>
      <c r="E344" s="1068"/>
      <c r="F344" s="1069"/>
      <c r="G344" s="1968"/>
      <c r="H344" s="1969">
        <f t="shared" si="12"/>
        <v>0</v>
      </c>
      <c r="I344" s="374"/>
      <c r="J344" s="424">
        <v>2719</v>
      </c>
      <c r="K344" s="610">
        <v>3</v>
      </c>
      <c r="L344" s="355" t="s">
        <v>4252</v>
      </c>
      <c r="M344" s="348"/>
      <c r="N344" s="1068">
        <v>0</v>
      </c>
      <c r="O344" s="1069">
        <v>0</v>
      </c>
      <c r="P344" s="2274"/>
      <c r="Q344" s="2175">
        <f t="shared" si="15"/>
        <v>0</v>
      </c>
      <c r="R344" s="374"/>
      <c r="S344" s="424">
        <v>2719</v>
      </c>
      <c r="T344" s="610">
        <v>3</v>
      </c>
      <c r="U344" s="355" t="s">
        <v>4252</v>
      </c>
      <c r="V344" s="348"/>
      <c r="W344" s="1068">
        <v>0</v>
      </c>
      <c r="X344" s="1069">
        <v>0</v>
      </c>
      <c r="Y344" s="2274"/>
      <c r="Z344" s="2175">
        <f t="shared" ref="Z344:Z349" si="16">+Y344*X344*W344</f>
        <v>0</v>
      </c>
      <c r="AA344" s="374"/>
      <c r="AB344" s="374"/>
      <c r="AC344" s="374"/>
      <c r="AD344" s="374"/>
      <c r="AE344" s="374"/>
      <c r="AF344" s="374"/>
      <c r="AG344" s="374"/>
      <c r="AH344" s="374"/>
      <c r="AI344" s="374"/>
      <c r="AJ344" s="374"/>
      <c r="AK344" s="374"/>
      <c r="AL344" s="374"/>
      <c r="AM344" s="374"/>
      <c r="AN344" s="374"/>
      <c r="AO344" s="374"/>
      <c r="AP344" s="374"/>
      <c r="AQ344" s="374"/>
      <c r="AR344" s="374"/>
      <c r="AS344" s="374"/>
      <c r="AT344" s="374"/>
      <c r="AU344" s="374"/>
      <c r="AV344" s="374"/>
      <c r="AW344" s="423"/>
      <c r="AX344" s="423"/>
      <c r="AY344" s="423"/>
      <c r="AZ344" s="423"/>
      <c r="BA344" s="423"/>
      <c r="BB344" s="423"/>
    </row>
    <row r="345" spans="1:54" s="314" customFormat="1" ht="11.85" customHeight="1">
      <c r="A345" s="424">
        <v>2720</v>
      </c>
      <c r="B345" s="610">
        <v>4</v>
      </c>
      <c r="C345" s="355" t="s">
        <v>4252</v>
      </c>
      <c r="D345" s="348"/>
      <c r="E345" s="1068"/>
      <c r="F345" s="1069"/>
      <c r="G345" s="1968"/>
      <c r="H345" s="1969">
        <f t="shared" si="12"/>
        <v>0</v>
      </c>
      <c r="I345" s="374"/>
      <c r="J345" s="424">
        <v>2720</v>
      </c>
      <c r="K345" s="610">
        <v>4</v>
      </c>
      <c r="L345" s="355" t="s">
        <v>4252</v>
      </c>
      <c r="M345" s="348"/>
      <c r="N345" s="1068">
        <v>0</v>
      </c>
      <c r="O345" s="1069">
        <v>0</v>
      </c>
      <c r="P345" s="2274"/>
      <c r="Q345" s="2175">
        <f t="shared" si="15"/>
        <v>0</v>
      </c>
      <c r="R345" s="374"/>
      <c r="S345" s="424">
        <v>2720</v>
      </c>
      <c r="T345" s="610">
        <v>4</v>
      </c>
      <c r="U345" s="355" t="s">
        <v>4252</v>
      </c>
      <c r="V345" s="348"/>
      <c r="W345" s="1068">
        <v>0</v>
      </c>
      <c r="X345" s="1069">
        <v>0</v>
      </c>
      <c r="Y345" s="2274"/>
      <c r="Z345" s="2175">
        <f t="shared" si="16"/>
        <v>0</v>
      </c>
      <c r="AA345" s="374"/>
      <c r="AB345" s="374"/>
      <c r="AC345" s="374"/>
      <c r="AD345" s="374"/>
      <c r="AE345" s="374"/>
      <c r="AF345" s="374"/>
      <c r="AG345" s="374"/>
      <c r="AH345" s="374"/>
      <c r="AI345" s="374"/>
      <c r="AJ345" s="374"/>
      <c r="AK345" s="374"/>
      <c r="AL345" s="374"/>
      <c r="AM345" s="374"/>
      <c r="AN345" s="374"/>
      <c r="AO345" s="374"/>
      <c r="AP345" s="374"/>
      <c r="AQ345" s="374"/>
      <c r="AR345" s="374"/>
      <c r="AS345" s="374"/>
      <c r="AT345" s="374"/>
      <c r="AU345" s="374"/>
      <c r="AV345" s="374"/>
      <c r="AW345" s="423"/>
      <c r="AX345" s="423"/>
      <c r="AY345" s="423"/>
      <c r="AZ345" s="423"/>
      <c r="BA345" s="423"/>
      <c r="BB345" s="423"/>
    </row>
    <row r="346" spans="1:54" s="314" customFormat="1" ht="11.85" customHeight="1">
      <c r="A346" s="424">
        <v>2721</v>
      </c>
      <c r="B346" s="610">
        <v>5</v>
      </c>
      <c r="C346" s="355" t="s">
        <v>4252</v>
      </c>
      <c r="D346" s="348"/>
      <c r="E346" s="1068"/>
      <c r="F346" s="1069"/>
      <c r="G346" s="1968"/>
      <c r="H346" s="1969">
        <f t="shared" si="12"/>
        <v>0</v>
      </c>
      <c r="I346" s="374"/>
      <c r="J346" s="424">
        <v>2721</v>
      </c>
      <c r="K346" s="610">
        <v>5</v>
      </c>
      <c r="L346" s="355" t="s">
        <v>4252</v>
      </c>
      <c r="M346" s="348"/>
      <c r="N346" s="1068">
        <v>0</v>
      </c>
      <c r="O346" s="1069">
        <v>0</v>
      </c>
      <c r="P346" s="2274"/>
      <c r="Q346" s="2175">
        <f t="shared" si="15"/>
        <v>0</v>
      </c>
      <c r="R346" s="374"/>
      <c r="S346" s="424">
        <v>2721</v>
      </c>
      <c r="T346" s="610">
        <v>5</v>
      </c>
      <c r="U346" s="355" t="s">
        <v>4252</v>
      </c>
      <c r="V346" s="348"/>
      <c r="W346" s="1068">
        <v>0</v>
      </c>
      <c r="X346" s="1069">
        <v>0</v>
      </c>
      <c r="Y346" s="2274"/>
      <c r="Z346" s="2175">
        <f t="shared" si="16"/>
        <v>0</v>
      </c>
      <c r="AA346" s="374"/>
      <c r="AB346" s="374"/>
      <c r="AC346" s="374"/>
      <c r="AD346" s="374"/>
      <c r="AE346" s="374"/>
      <c r="AF346" s="374"/>
      <c r="AG346" s="374"/>
      <c r="AH346" s="374"/>
      <c r="AI346" s="374"/>
      <c r="AJ346" s="374"/>
      <c r="AK346" s="374"/>
      <c r="AL346" s="374"/>
      <c r="AM346" s="374"/>
      <c r="AN346" s="374"/>
      <c r="AO346" s="374"/>
      <c r="AP346" s="374"/>
      <c r="AQ346" s="374"/>
      <c r="AR346" s="374"/>
      <c r="AS346" s="374"/>
      <c r="AT346" s="374"/>
      <c r="AU346" s="374"/>
      <c r="AV346" s="374"/>
      <c r="AW346" s="423"/>
      <c r="AX346" s="423"/>
      <c r="AY346" s="423"/>
      <c r="AZ346" s="423"/>
      <c r="BA346" s="423"/>
      <c r="BB346" s="423"/>
    </row>
    <row r="347" spans="1:54" s="314" customFormat="1" ht="11.85" customHeight="1">
      <c r="A347" s="424">
        <v>2722</v>
      </c>
      <c r="B347" s="610"/>
      <c r="C347" s="355" t="s">
        <v>1108</v>
      </c>
      <c r="D347" s="348"/>
      <c r="E347" s="1068"/>
      <c r="F347" s="1069"/>
      <c r="G347" s="1968"/>
      <c r="H347" s="1969">
        <f t="shared" si="12"/>
        <v>0</v>
      </c>
      <c r="I347" s="374"/>
      <c r="J347" s="424">
        <v>2722</v>
      </c>
      <c r="K347" s="610"/>
      <c r="L347" s="355" t="s">
        <v>1108</v>
      </c>
      <c r="M347" s="348"/>
      <c r="N347" s="1068">
        <v>0</v>
      </c>
      <c r="O347" s="1069">
        <v>0</v>
      </c>
      <c r="P347" s="2274"/>
      <c r="Q347" s="2175">
        <f t="shared" si="15"/>
        <v>0</v>
      </c>
      <c r="R347" s="374"/>
      <c r="S347" s="424">
        <v>2722</v>
      </c>
      <c r="T347" s="610"/>
      <c r="U347" s="355" t="s">
        <v>1108</v>
      </c>
      <c r="V347" s="348"/>
      <c r="W347" s="1068">
        <v>0</v>
      </c>
      <c r="X347" s="1069">
        <v>0</v>
      </c>
      <c r="Y347" s="2274"/>
      <c r="Z347" s="2175">
        <f t="shared" si="16"/>
        <v>0</v>
      </c>
      <c r="AA347" s="374"/>
      <c r="AB347" s="374"/>
      <c r="AC347" s="374"/>
      <c r="AD347" s="374"/>
      <c r="AE347" s="374"/>
      <c r="AF347" s="374"/>
      <c r="AG347" s="374"/>
      <c r="AH347" s="374"/>
      <c r="AI347" s="374"/>
      <c r="AJ347" s="374"/>
      <c r="AK347" s="374"/>
      <c r="AL347" s="374"/>
      <c r="AM347" s="374"/>
      <c r="AN347" s="374"/>
      <c r="AO347" s="374"/>
      <c r="AP347" s="374"/>
      <c r="AQ347" s="374"/>
      <c r="AR347" s="374"/>
      <c r="AS347" s="374"/>
      <c r="AT347" s="374"/>
      <c r="AU347" s="374"/>
      <c r="AV347" s="374"/>
      <c r="AW347" s="423"/>
      <c r="AX347" s="423"/>
      <c r="AY347" s="423"/>
      <c r="AZ347" s="423"/>
      <c r="BA347" s="423"/>
      <c r="BB347" s="423"/>
    </row>
    <row r="348" spans="1:54" s="314" customFormat="1" ht="11.85" customHeight="1">
      <c r="A348" s="424">
        <v>2723</v>
      </c>
      <c r="B348" s="610"/>
      <c r="C348" s="355" t="s">
        <v>806</v>
      </c>
      <c r="D348" s="348"/>
      <c r="E348" s="1068"/>
      <c r="F348" s="1069"/>
      <c r="G348" s="1968"/>
      <c r="H348" s="1969">
        <f t="shared" si="12"/>
        <v>0</v>
      </c>
      <c r="I348" s="374"/>
      <c r="J348" s="424">
        <v>2723</v>
      </c>
      <c r="K348" s="610"/>
      <c r="L348" s="355" t="s">
        <v>918</v>
      </c>
      <c r="M348" s="348"/>
      <c r="N348" s="1068">
        <v>0</v>
      </c>
      <c r="O348" s="1069">
        <v>0</v>
      </c>
      <c r="P348" s="2274"/>
      <c r="Q348" s="2175">
        <f t="shared" si="15"/>
        <v>0</v>
      </c>
      <c r="R348" s="374"/>
      <c r="S348" s="424">
        <v>2723</v>
      </c>
      <c r="T348" s="610"/>
      <c r="U348" s="355" t="s">
        <v>918</v>
      </c>
      <c r="V348" s="348"/>
      <c r="W348" s="1068">
        <v>0</v>
      </c>
      <c r="X348" s="1069">
        <v>0</v>
      </c>
      <c r="Y348" s="2274"/>
      <c r="Z348" s="2175">
        <f t="shared" si="16"/>
        <v>0</v>
      </c>
      <c r="AA348" s="374"/>
      <c r="AB348" s="374"/>
      <c r="AC348" s="374"/>
      <c r="AD348" s="374"/>
      <c r="AE348" s="374"/>
      <c r="AF348" s="374"/>
      <c r="AG348" s="374"/>
      <c r="AH348" s="374"/>
      <c r="AI348" s="374"/>
      <c r="AJ348" s="374"/>
      <c r="AK348" s="374"/>
      <c r="AL348" s="374"/>
      <c r="AM348" s="374"/>
      <c r="AN348" s="374"/>
      <c r="AO348" s="374"/>
      <c r="AP348" s="374"/>
      <c r="AQ348" s="374"/>
      <c r="AR348" s="374"/>
      <c r="AS348" s="374"/>
      <c r="AT348" s="374"/>
      <c r="AU348" s="374"/>
      <c r="AV348" s="374"/>
      <c r="AW348" s="423"/>
      <c r="AX348" s="423"/>
      <c r="AY348" s="423"/>
      <c r="AZ348" s="423"/>
      <c r="BA348" s="423"/>
      <c r="BB348" s="423"/>
    </row>
    <row r="349" spans="1:54" s="314" customFormat="1" ht="11.85" customHeight="1">
      <c r="A349" s="424">
        <v>2724</v>
      </c>
      <c r="B349" s="610"/>
      <c r="C349" s="355" t="s">
        <v>923</v>
      </c>
      <c r="D349" s="348"/>
      <c r="E349" s="1068"/>
      <c r="F349" s="1069"/>
      <c r="G349" s="1070"/>
      <c r="H349" s="1969">
        <f t="shared" si="12"/>
        <v>0</v>
      </c>
      <c r="I349" s="374"/>
      <c r="J349" s="424">
        <v>2724</v>
      </c>
      <c r="K349" s="610"/>
      <c r="L349" s="355"/>
      <c r="M349" s="348"/>
      <c r="N349" s="1068">
        <v>0</v>
      </c>
      <c r="O349" s="1069"/>
      <c r="P349" s="2274"/>
      <c r="Q349" s="2175">
        <f t="shared" si="15"/>
        <v>0</v>
      </c>
      <c r="R349" s="374"/>
      <c r="S349" s="424">
        <v>2724</v>
      </c>
      <c r="T349" s="610"/>
      <c r="U349" s="355"/>
      <c r="V349" s="348"/>
      <c r="W349" s="1068">
        <v>0</v>
      </c>
      <c r="X349" s="1069"/>
      <c r="Y349" s="2274"/>
      <c r="Z349" s="2175">
        <f t="shared" si="16"/>
        <v>0</v>
      </c>
      <c r="AA349" s="374"/>
      <c r="AB349" s="374"/>
      <c r="AC349" s="374"/>
      <c r="AD349" s="374"/>
      <c r="AE349" s="374"/>
      <c r="AF349" s="374"/>
      <c r="AG349" s="374"/>
      <c r="AH349" s="374"/>
      <c r="AI349" s="374"/>
      <c r="AJ349" s="374"/>
      <c r="AK349" s="374"/>
      <c r="AL349" s="374"/>
      <c r="AM349" s="374"/>
      <c r="AN349" s="374"/>
      <c r="AO349" s="374"/>
      <c r="AP349" s="374"/>
      <c r="AQ349" s="374"/>
      <c r="AR349" s="374"/>
      <c r="AS349" s="374"/>
      <c r="AT349" s="374"/>
      <c r="AU349" s="374"/>
      <c r="AV349" s="374"/>
      <c r="AW349" s="423"/>
      <c r="AX349" s="423"/>
      <c r="AY349" s="423"/>
      <c r="AZ349" s="423"/>
      <c r="BA349" s="423"/>
      <c r="BB349" s="423"/>
    </row>
    <row r="350" spans="1:54" s="314" customFormat="1" ht="11.85" customHeight="1">
      <c r="A350" s="1934">
        <v>2725</v>
      </c>
      <c r="B350" s="584"/>
      <c r="C350" s="1082"/>
      <c r="D350" s="1079" t="s">
        <v>4249</v>
      </c>
      <c r="E350" s="1080">
        <f>SUM(E351:E358)</f>
        <v>1</v>
      </c>
      <c r="F350" s="1973">
        <f>AVERAGE(F351:F358)</f>
        <v>350</v>
      </c>
      <c r="G350" s="1971">
        <f>AVERAGE(G351:G358)</f>
        <v>76</v>
      </c>
      <c r="H350" s="1958">
        <f>SUM(H351:H358)</f>
        <v>26600</v>
      </c>
      <c r="I350" s="374"/>
      <c r="J350" s="1934">
        <v>2725</v>
      </c>
      <c r="K350" s="584"/>
      <c r="L350" s="1082"/>
      <c r="M350" s="1079" t="s">
        <v>4249</v>
      </c>
      <c r="N350" s="1080">
        <f>SUM(N351:N358)</f>
        <v>0</v>
      </c>
      <c r="O350" s="1084">
        <f>SUM(O351:O358)</f>
        <v>750</v>
      </c>
      <c r="P350" s="2275">
        <f>AVERAGE(P351:P358)</f>
        <v>60.5</v>
      </c>
      <c r="Q350" s="2176">
        <f>SUM(Q351:Q358)</f>
        <v>44600</v>
      </c>
      <c r="R350" s="374"/>
      <c r="S350" s="1934">
        <v>2725</v>
      </c>
      <c r="T350" s="584"/>
      <c r="U350" s="1082"/>
      <c r="V350" s="1079" t="s">
        <v>4249</v>
      </c>
      <c r="W350" s="1080">
        <f>SUM(W351:W358)</f>
        <v>0</v>
      </c>
      <c r="X350" s="1084">
        <f>AVERAGE(X351:X358)</f>
        <v>0</v>
      </c>
      <c r="Y350" s="2275" t="e">
        <f>AVERAGE(Y351:Y358)</f>
        <v>#DIV/0!</v>
      </c>
      <c r="Z350" s="2176">
        <f>SUM(Z351:Z358)</f>
        <v>29689.63</v>
      </c>
      <c r="AA350" s="374"/>
      <c r="AB350" s="374"/>
      <c r="AC350" s="374"/>
      <c r="AD350" s="374"/>
      <c r="AE350" s="374"/>
      <c r="AF350" s="374"/>
      <c r="AG350" s="374"/>
      <c r="AH350" s="374"/>
      <c r="AI350" s="374"/>
      <c r="AJ350" s="374"/>
      <c r="AK350" s="374"/>
      <c r="AL350" s="374"/>
      <c r="AM350" s="374"/>
      <c r="AN350" s="374"/>
      <c r="AO350" s="374"/>
      <c r="AP350" s="374"/>
      <c r="AQ350" s="374"/>
      <c r="AR350" s="374"/>
      <c r="AS350" s="374"/>
      <c r="AT350" s="374"/>
      <c r="AU350" s="374"/>
      <c r="AV350" s="374"/>
      <c r="AW350" s="423"/>
      <c r="AX350" s="423"/>
      <c r="AY350" s="423"/>
      <c r="AZ350" s="423"/>
      <c r="BA350" s="423"/>
      <c r="BB350" s="423"/>
    </row>
    <row r="351" spans="1:54" s="314" customFormat="1" ht="11.85" customHeight="1">
      <c r="A351" s="424">
        <v>2726</v>
      </c>
      <c r="B351" s="611">
        <v>1</v>
      </c>
      <c r="C351" s="355" t="s">
        <v>826</v>
      </c>
      <c r="D351" s="348"/>
      <c r="E351" s="1068">
        <v>1</v>
      </c>
      <c r="F351" s="1974">
        <v>350</v>
      </c>
      <c r="G351" s="1968">
        <v>76</v>
      </c>
      <c r="H351" s="1969">
        <v>26600</v>
      </c>
      <c r="I351" s="374"/>
      <c r="J351" s="424">
        <v>2726</v>
      </c>
      <c r="K351" s="611">
        <v>1</v>
      </c>
      <c r="L351" s="355" t="s">
        <v>1055</v>
      </c>
      <c r="M351" s="348"/>
      <c r="N351" s="1068">
        <v>0</v>
      </c>
      <c r="O351" s="1069">
        <v>350</v>
      </c>
      <c r="P351" s="2274">
        <v>76</v>
      </c>
      <c r="Q351" s="2175">
        <f>SUM(O351*P351)</f>
        <v>26600</v>
      </c>
      <c r="R351" s="374"/>
      <c r="S351" s="424">
        <v>2726</v>
      </c>
      <c r="T351" s="611">
        <v>1</v>
      </c>
      <c r="U351" s="355" t="s">
        <v>826</v>
      </c>
      <c r="V351" s="348"/>
      <c r="W351" s="1068">
        <v>0</v>
      </c>
      <c r="X351" s="1069">
        <v>0</v>
      </c>
      <c r="Y351" s="2274"/>
      <c r="Z351" s="2175">
        <v>20201.810000000001</v>
      </c>
      <c r="AA351" s="374"/>
      <c r="AB351" s="374"/>
      <c r="AC351" s="374"/>
      <c r="AD351" s="374"/>
      <c r="AE351" s="374"/>
      <c r="AF351" s="374"/>
      <c r="AG351" s="374"/>
      <c r="AH351" s="374"/>
      <c r="AI351" s="374"/>
      <c r="AJ351" s="374"/>
      <c r="AK351" s="374"/>
      <c r="AL351" s="374"/>
      <c r="AM351" s="374"/>
      <c r="AN351" s="374"/>
      <c r="AO351" s="374"/>
      <c r="AP351" s="374"/>
      <c r="AQ351" s="374"/>
      <c r="AR351" s="374"/>
      <c r="AS351" s="374"/>
      <c r="AT351" s="374"/>
      <c r="AU351" s="374"/>
      <c r="AV351" s="374"/>
      <c r="AW351" s="423"/>
      <c r="AX351" s="423"/>
      <c r="AY351" s="423"/>
      <c r="AZ351" s="423"/>
      <c r="BA351" s="423"/>
      <c r="BB351" s="423"/>
    </row>
    <row r="352" spans="1:54" s="314" customFormat="1" ht="11.85" customHeight="1">
      <c r="A352" s="424">
        <v>2727</v>
      </c>
      <c r="B352" s="610">
        <v>2</v>
      </c>
      <c r="C352" s="355" t="s">
        <v>3357</v>
      </c>
      <c r="D352" s="348"/>
      <c r="E352" s="1068"/>
      <c r="F352" s="1974"/>
      <c r="G352" s="1968"/>
      <c r="H352" s="1969">
        <f t="shared" si="12"/>
        <v>0</v>
      </c>
      <c r="I352" s="374"/>
      <c r="J352" s="424">
        <v>2727</v>
      </c>
      <c r="K352" s="610">
        <v>2</v>
      </c>
      <c r="L352" s="355" t="s">
        <v>883</v>
      </c>
      <c r="M352" s="348"/>
      <c r="N352" s="1068">
        <v>0</v>
      </c>
      <c r="O352" s="1069">
        <v>400</v>
      </c>
      <c r="P352" s="2274">
        <v>45</v>
      </c>
      <c r="Q352" s="2175">
        <f>SUM(O352*P352)</f>
        <v>18000</v>
      </c>
      <c r="R352" s="374"/>
      <c r="S352" s="424">
        <v>2727</v>
      </c>
      <c r="T352" s="610">
        <v>2</v>
      </c>
      <c r="U352" s="355" t="s">
        <v>4221</v>
      </c>
      <c r="V352" s="348"/>
      <c r="W352" s="1068">
        <v>0</v>
      </c>
      <c r="X352" s="1069">
        <v>0</v>
      </c>
      <c r="Y352" s="2274"/>
      <c r="Z352" s="2175">
        <v>9487.82</v>
      </c>
      <c r="AA352" s="374"/>
      <c r="AB352" s="374"/>
      <c r="AC352" s="374"/>
      <c r="AD352" s="374"/>
      <c r="AE352" s="374"/>
      <c r="AF352" s="374"/>
      <c r="AG352" s="374"/>
      <c r="AH352" s="374"/>
      <c r="AI352" s="374"/>
      <c r="AJ352" s="374"/>
      <c r="AK352" s="374"/>
      <c r="AL352" s="374"/>
      <c r="AM352" s="374"/>
      <c r="AN352" s="374"/>
      <c r="AO352" s="374"/>
      <c r="AP352" s="374"/>
      <c r="AQ352" s="374"/>
      <c r="AR352" s="374"/>
      <c r="AS352" s="374"/>
      <c r="AT352" s="374"/>
      <c r="AU352" s="374"/>
      <c r="AV352" s="374"/>
      <c r="AW352" s="423"/>
      <c r="AX352" s="423"/>
      <c r="AY352" s="423"/>
      <c r="AZ352" s="423"/>
      <c r="BA352" s="423"/>
      <c r="BB352" s="423"/>
    </row>
    <row r="353" spans="1:54" s="314" customFormat="1" ht="11.85" customHeight="1">
      <c r="A353" s="424">
        <v>2728</v>
      </c>
      <c r="B353" s="610">
        <v>3</v>
      </c>
      <c r="C353" s="355" t="s">
        <v>3357</v>
      </c>
      <c r="D353" s="348"/>
      <c r="E353" s="1068"/>
      <c r="F353" s="1974"/>
      <c r="G353" s="1968"/>
      <c r="H353" s="1969">
        <f t="shared" si="12"/>
        <v>0</v>
      </c>
      <c r="I353" s="374"/>
      <c r="J353" s="424">
        <v>2728</v>
      </c>
      <c r="K353" s="610">
        <v>3</v>
      </c>
      <c r="L353" s="355"/>
      <c r="M353" s="348"/>
      <c r="N353" s="1068"/>
      <c r="O353" s="1069"/>
      <c r="P353" s="2274"/>
      <c r="Q353" s="2175">
        <f t="shared" ref="Q353:Q358" si="17">+P353*O353*N353</f>
        <v>0</v>
      </c>
      <c r="R353" s="374"/>
      <c r="S353" s="424">
        <v>2728</v>
      </c>
      <c r="T353" s="610">
        <v>3</v>
      </c>
      <c r="U353" s="355" t="s">
        <v>3357</v>
      </c>
      <c r="V353" s="348"/>
      <c r="W353" s="1068"/>
      <c r="X353" s="1069"/>
      <c r="Y353" s="2274"/>
      <c r="Z353" s="2175">
        <f t="shared" ref="Z353:Z358" si="18">+Y353*X353*W353</f>
        <v>0</v>
      </c>
      <c r="AA353" s="374"/>
      <c r="AB353" s="374"/>
      <c r="AC353" s="374"/>
      <c r="AD353" s="374"/>
      <c r="AE353" s="374"/>
      <c r="AF353" s="374"/>
      <c r="AG353" s="374"/>
      <c r="AH353" s="374"/>
      <c r="AI353" s="374"/>
      <c r="AJ353" s="374"/>
      <c r="AK353" s="374"/>
      <c r="AL353" s="374"/>
      <c r="AM353" s="374"/>
      <c r="AN353" s="374"/>
      <c r="AO353" s="374"/>
      <c r="AP353" s="374"/>
      <c r="AQ353" s="374"/>
      <c r="AR353" s="374"/>
      <c r="AS353" s="374"/>
      <c r="AT353" s="374"/>
      <c r="AU353" s="374"/>
      <c r="AV353" s="374"/>
      <c r="AW353" s="423"/>
      <c r="AX353" s="423"/>
      <c r="AY353" s="423"/>
      <c r="AZ353" s="423"/>
      <c r="BA353" s="423"/>
      <c r="BB353" s="423"/>
    </row>
    <row r="354" spans="1:54" s="314" customFormat="1" ht="11.85" customHeight="1">
      <c r="A354" s="424">
        <v>2729</v>
      </c>
      <c r="B354" s="610">
        <v>4</v>
      </c>
      <c r="C354" s="355" t="s">
        <v>3357</v>
      </c>
      <c r="D354" s="348"/>
      <c r="E354" s="1068"/>
      <c r="F354" s="1974"/>
      <c r="G354" s="1968"/>
      <c r="H354" s="1969">
        <f t="shared" si="12"/>
        <v>0</v>
      </c>
      <c r="I354" s="374"/>
      <c r="J354" s="424">
        <v>2729</v>
      </c>
      <c r="K354" s="610">
        <v>4</v>
      </c>
      <c r="L354" s="355"/>
      <c r="M354" s="348"/>
      <c r="N354" s="1068"/>
      <c r="O354" s="1069"/>
      <c r="P354" s="2274"/>
      <c r="Q354" s="2175">
        <f t="shared" si="17"/>
        <v>0</v>
      </c>
      <c r="R354" s="374"/>
      <c r="S354" s="424">
        <v>2729</v>
      </c>
      <c r="T354" s="610">
        <v>4</v>
      </c>
      <c r="U354" s="355" t="s">
        <v>3357</v>
      </c>
      <c r="V354" s="348"/>
      <c r="W354" s="1068"/>
      <c r="X354" s="1069"/>
      <c r="Y354" s="2274"/>
      <c r="Z354" s="2175">
        <f t="shared" si="18"/>
        <v>0</v>
      </c>
      <c r="AA354" s="374"/>
      <c r="AB354" s="374"/>
      <c r="AC354" s="374"/>
      <c r="AD354" s="374"/>
      <c r="AE354" s="374"/>
      <c r="AF354" s="374"/>
      <c r="AG354" s="374"/>
      <c r="AH354" s="374"/>
      <c r="AI354" s="374"/>
      <c r="AJ354" s="374"/>
      <c r="AK354" s="374"/>
      <c r="AL354" s="374"/>
      <c r="AM354" s="374"/>
      <c r="AN354" s="374"/>
      <c r="AO354" s="374"/>
      <c r="AP354" s="374"/>
      <c r="AQ354" s="374"/>
      <c r="AR354" s="374"/>
      <c r="AS354" s="374"/>
      <c r="AT354" s="374"/>
      <c r="AU354" s="374"/>
      <c r="AV354" s="374"/>
      <c r="AW354" s="423"/>
      <c r="AX354" s="423"/>
      <c r="AY354" s="423"/>
      <c r="AZ354" s="423"/>
      <c r="BA354" s="423"/>
      <c r="BB354" s="423"/>
    </row>
    <row r="355" spans="1:54" s="314" customFormat="1" ht="11.85" customHeight="1">
      <c r="A355" s="424">
        <v>2730</v>
      </c>
      <c r="B355" s="610">
        <v>5</v>
      </c>
      <c r="C355" s="355" t="s">
        <v>3357</v>
      </c>
      <c r="D355" s="348"/>
      <c r="E355" s="1068"/>
      <c r="F355" s="1972"/>
      <c r="G355" s="1968"/>
      <c r="H355" s="1969">
        <f t="shared" si="12"/>
        <v>0</v>
      </c>
      <c r="I355" s="374"/>
      <c r="J355" s="424">
        <v>2730</v>
      </c>
      <c r="K355" s="610">
        <v>5</v>
      </c>
      <c r="L355" s="355"/>
      <c r="M355" s="348"/>
      <c r="N355" s="1068"/>
      <c r="O355" s="1069"/>
      <c r="P355" s="2274"/>
      <c r="Q355" s="2175">
        <f t="shared" si="17"/>
        <v>0</v>
      </c>
      <c r="R355" s="374"/>
      <c r="S355" s="424">
        <v>2730</v>
      </c>
      <c r="T355" s="610">
        <v>5</v>
      </c>
      <c r="U355" s="355" t="s">
        <v>3357</v>
      </c>
      <c r="V355" s="348"/>
      <c r="W355" s="1068"/>
      <c r="X355" s="1069"/>
      <c r="Y355" s="2274"/>
      <c r="Z355" s="2175">
        <f t="shared" si="18"/>
        <v>0</v>
      </c>
      <c r="AA355" s="374"/>
      <c r="AB355" s="374"/>
      <c r="AC355" s="374"/>
      <c r="AD355" s="374"/>
      <c r="AE355" s="374"/>
      <c r="AF355" s="374"/>
      <c r="AG355" s="374"/>
      <c r="AH355" s="374"/>
      <c r="AI355" s="374"/>
      <c r="AJ355" s="374"/>
      <c r="AK355" s="374"/>
      <c r="AL355" s="374"/>
      <c r="AM355" s="374"/>
      <c r="AN355" s="374"/>
      <c r="AO355" s="374"/>
      <c r="AP355" s="374"/>
      <c r="AQ355" s="374"/>
      <c r="AR355" s="374"/>
      <c r="AS355" s="374"/>
      <c r="AT355" s="374"/>
      <c r="AU355" s="374"/>
      <c r="AV355" s="374"/>
      <c r="AW355" s="423"/>
      <c r="AX355" s="423"/>
      <c r="AY355" s="423"/>
      <c r="AZ355" s="423"/>
      <c r="BA355" s="423"/>
      <c r="BB355" s="423"/>
    </row>
    <row r="356" spans="1:54" s="314" customFormat="1" ht="11.85" hidden="1" customHeight="1">
      <c r="A356" s="424">
        <v>2731</v>
      </c>
      <c r="B356" s="610">
        <v>6</v>
      </c>
      <c r="C356" s="355" t="s">
        <v>3357</v>
      </c>
      <c r="D356" s="348"/>
      <c r="E356" s="1068"/>
      <c r="F356" s="1069"/>
      <c r="G356" s="1070"/>
      <c r="H356" s="1969">
        <f t="shared" si="12"/>
        <v>0</v>
      </c>
      <c r="I356" s="374"/>
      <c r="J356" s="424">
        <v>2731</v>
      </c>
      <c r="K356" s="610">
        <v>6</v>
      </c>
      <c r="L356" s="355" t="s">
        <v>3357</v>
      </c>
      <c r="M356" s="348"/>
      <c r="N356" s="1068"/>
      <c r="O356" s="1069"/>
      <c r="P356" s="2274"/>
      <c r="Q356" s="2175">
        <f t="shared" si="17"/>
        <v>0</v>
      </c>
      <c r="R356" s="374"/>
      <c r="S356" s="424">
        <v>2731</v>
      </c>
      <c r="T356" s="610">
        <v>6</v>
      </c>
      <c r="U356" s="355" t="s">
        <v>3357</v>
      </c>
      <c r="V356" s="348"/>
      <c r="W356" s="1068"/>
      <c r="X356" s="1069"/>
      <c r="Y356" s="2274"/>
      <c r="Z356" s="2175">
        <f t="shared" si="18"/>
        <v>0</v>
      </c>
      <c r="AA356" s="374"/>
      <c r="AB356" s="374"/>
      <c r="AC356" s="374"/>
      <c r="AD356" s="374"/>
      <c r="AE356" s="374"/>
      <c r="AF356" s="374"/>
      <c r="AG356" s="374"/>
      <c r="AH356" s="374"/>
      <c r="AI356" s="374"/>
      <c r="AJ356" s="374"/>
      <c r="AK356" s="374"/>
      <c r="AL356" s="374"/>
      <c r="AM356" s="374"/>
      <c r="AN356" s="374"/>
      <c r="AO356" s="374"/>
      <c r="AP356" s="374"/>
      <c r="AQ356" s="374"/>
      <c r="AR356" s="374"/>
      <c r="AS356" s="374"/>
      <c r="AT356" s="374"/>
      <c r="AU356" s="374"/>
      <c r="AV356" s="374"/>
      <c r="AW356" s="423"/>
      <c r="AX356" s="423"/>
      <c r="AY356" s="423"/>
      <c r="AZ356" s="423"/>
      <c r="BA356" s="423"/>
      <c r="BB356" s="423"/>
    </row>
    <row r="357" spans="1:54" s="314" customFormat="1" ht="11.85" hidden="1" customHeight="1">
      <c r="A357" s="424">
        <v>2732</v>
      </c>
      <c r="B357" s="610">
        <v>7</v>
      </c>
      <c r="C357" s="355" t="s">
        <v>3357</v>
      </c>
      <c r="D357" s="348"/>
      <c r="E357" s="1068"/>
      <c r="F357" s="1069"/>
      <c r="G357" s="1070"/>
      <c r="H357" s="1969">
        <f t="shared" si="12"/>
        <v>0</v>
      </c>
      <c r="I357" s="374"/>
      <c r="J357" s="424">
        <v>2732</v>
      </c>
      <c r="K357" s="610">
        <v>7</v>
      </c>
      <c r="L357" s="355" t="s">
        <v>3357</v>
      </c>
      <c r="M357" s="348"/>
      <c r="N357" s="1068"/>
      <c r="O357" s="1069"/>
      <c r="P357" s="2274"/>
      <c r="Q357" s="2175">
        <f t="shared" si="17"/>
        <v>0</v>
      </c>
      <c r="R357" s="374"/>
      <c r="S357" s="424">
        <v>2732</v>
      </c>
      <c r="T357" s="610">
        <v>7</v>
      </c>
      <c r="U357" s="355" t="s">
        <v>3357</v>
      </c>
      <c r="V357" s="348"/>
      <c r="W357" s="1068"/>
      <c r="X357" s="1069"/>
      <c r="Y357" s="2274"/>
      <c r="Z357" s="2175">
        <f t="shared" si="18"/>
        <v>0</v>
      </c>
      <c r="AA357" s="374"/>
      <c r="AB357" s="374"/>
      <c r="AC357" s="374"/>
      <c r="AD357" s="374"/>
      <c r="AE357" s="374"/>
      <c r="AF357" s="374"/>
      <c r="AG357" s="374"/>
      <c r="AH357" s="374"/>
      <c r="AI357" s="374"/>
      <c r="AJ357" s="374"/>
      <c r="AK357" s="374"/>
      <c r="AL357" s="374"/>
      <c r="AM357" s="374"/>
      <c r="AN357" s="374"/>
      <c r="AO357" s="374"/>
      <c r="AP357" s="374"/>
      <c r="AQ357" s="374"/>
      <c r="AR357" s="374"/>
      <c r="AS357" s="374"/>
      <c r="AT357" s="374"/>
      <c r="AU357" s="374"/>
      <c r="AV357" s="374"/>
      <c r="AW357" s="423"/>
      <c r="AX357" s="423"/>
      <c r="AY357" s="423"/>
      <c r="AZ357" s="423"/>
      <c r="BA357" s="423"/>
      <c r="BB357" s="423"/>
    </row>
    <row r="358" spans="1:54" s="314" customFormat="1" ht="11.85" customHeight="1">
      <c r="A358" s="424">
        <v>2733</v>
      </c>
      <c r="B358" s="584"/>
      <c r="C358" s="355" t="s">
        <v>445</v>
      </c>
      <c r="D358" s="348"/>
      <c r="E358" s="1944">
        <v>0</v>
      </c>
      <c r="F358" s="1069"/>
      <c r="G358" s="1070"/>
      <c r="H358" s="1969">
        <f t="shared" si="12"/>
        <v>0</v>
      </c>
      <c r="I358" s="374"/>
      <c r="J358" s="424">
        <v>2733</v>
      </c>
      <c r="K358" s="584"/>
      <c r="L358" s="355"/>
      <c r="M358" s="348"/>
      <c r="N358" s="1068"/>
      <c r="O358" s="1069"/>
      <c r="P358" s="2274"/>
      <c r="Q358" s="2175">
        <f t="shared" si="17"/>
        <v>0</v>
      </c>
      <c r="R358" s="374"/>
      <c r="S358" s="424">
        <v>2733</v>
      </c>
      <c r="T358" s="584"/>
      <c r="U358" s="355"/>
      <c r="V358" s="348"/>
      <c r="W358" s="1068"/>
      <c r="X358" s="1069"/>
      <c r="Y358" s="2274"/>
      <c r="Z358" s="2175">
        <f t="shared" si="18"/>
        <v>0</v>
      </c>
      <c r="AA358" s="374"/>
      <c r="AB358" s="374"/>
      <c r="AC358" s="374"/>
      <c r="AD358" s="374"/>
      <c r="AE358" s="374"/>
      <c r="AF358" s="374"/>
      <c r="AG358" s="374"/>
      <c r="AH358" s="374"/>
      <c r="AI358" s="374"/>
      <c r="AJ358" s="374"/>
      <c r="AK358" s="374"/>
      <c r="AL358" s="374"/>
      <c r="AM358" s="374"/>
      <c r="AN358" s="374"/>
      <c r="AO358" s="374"/>
      <c r="AP358" s="374"/>
      <c r="AQ358" s="374"/>
      <c r="AR358" s="374"/>
      <c r="AS358" s="374"/>
      <c r="AT358" s="374"/>
      <c r="AU358" s="374"/>
      <c r="AV358" s="374"/>
      <c r="AW358" s="423"/>
      <c r="AX358" s="423"/>
      <c r="AY358" s="423"/>
      <c r="AZ358" s="423"/>
      <c r="BA358" s="423"/>
      <c r="BB358" s="423"/>
    </row>
    <row r="359" spans="1:54" s="314" customFormat="1" ht="11.85" customHeight="1">
      <c r="A359" s="1934">
        <v>2734</v>
      </c>
      <c r="B359" s="584"/>
      <c r="C359" s="1082"/>
      <c r="D359" s="1079" t="s">
        <v>4250</v>
      </c>
      <c r="E359" s="1080">
        <f>SUM(E360:E377)</f>
        <v>0</v>
      </c>
      <c r="F359" s="1975">
        <f>AVERAGE(F360:F377)</f>
        <v>1400</v>
      </c>
      <c r="G359" s="1971">
        <f>AVERAGE(G360:G377)</f>
        <v>11</v>
      </c>
      <c r="H359" s="1958">
        <f>SUM(H360:H377)</f>
        <v>30400</v>
      </c>
      <c r="I359" s="374"/>
      <c r="J359" s="1934">
        <v>2734</v>
      </c>
      <c r="K359" s="584"/>
      <c r="L359" s="1082"/>
      <c r="M359" s="1079" t="s">
        <v>4250</v>
      </c>
      <c r="N359" s="1080">
        <f>SUM(N360:N377)</f>
        <v>0</v>
      </c>
      <c r="O359" s="1084">
        <f>AVERAGE(O360:O377)</f>
        <v>500</v>
      </c>
      <c r="P359" s="2275">
        <f>AVERAGE(P360:P377)</f>
        <v>9</v>
      </c>
      <c r="Q359" s="2176">
        <f>SUM(Q360:Q377)</f>
        <v>36400</v>
      </c>
      <c r="R359" s="374"/>
      <c r="S359" s="1934">
        <v>2734</v>
      </c>
      <c r="T359" s="584"/>
      <c r="U359" s="1082"/>
      <c r="V359" s="1079" t="s">
        <v>4250</v>
      </c>
      <c r="W359" s="1080">
        <f>SUM(W360:W377)</f>
        <v>0</v>
      </c>
      <c r="X359" s="1084">
        <f>AVERAGE(X360:X377)</f>
        <v>0</v>
      </c>
      <c r="Y359" s="2275" t="e">
        <f>AVERAGE(Y360:Y377)</f>
        <v>#DIV/0!</v>
      </c>
      <c r="Z359" s="2176">
        <f>SUM(Z360:Z377)</f>
        <v>52451.750000000015</v>
      </c>
      <c r="AA359" s="374"/>
      <c r="AB359" s="374"/>
      <c r="AC359" s="374"/>
      <c r="AD359" s="374"/>
      <c r="AE359" s="374"/>
      <c r="AF359" s="374"/>
      <c r="AG359" s="374"/>
      <c r="AH359" s="374"/>
      <c r="AI359" s="374"/>
      <c r="AJ359" s="374"/>
      <c r="AK359" s="374"/>
      <c r="AL359" s="374"/>
      <c r="AM359" s="374"/>
      <c r="AN359" s="374"/>
      <c r="AO359" s="374"/>
      <c r="AP359" s="374"/>
      <c r="AQ359" s="374"/>
      <c r="AR359" s="374"/>
      <c r="AS359" s="374"/>
      <c r="AT359" s="374"/>
      <c r="AU359" s="374"/>
      <c r="AV359" s="374"/>
      <c r="AW359" s="423"/>
      <c r="AX359" s="423"/>
      <c r="AY359" s="423"/>
      <c r="AZ359" s="423"/>
      <c r="BA359" s="423"/>
      <c r="BB359" s="423"/>
    </row>
    <row r="360" spans="1:54" s="314" customFormat="1" ht="11.85" customHeight="1">
      <c r="A360" s="424">
        <v>2735</v>
      </c>
      <c r="B360" s="611">
        <v>1</v>
      </c>
      <c r="C360" s="355" t="s">
        <v>998</v>
      </c>
      <c r="D360" s="348"/>
      <c r="E360" s="1068"/>
      <c r="F360" s="1069">
        <v>1600</v>
      </c>
      <c r="G360" s="1968">
        <v>10</v>
      </c>
      <c r="H360" s="1969">
        <f>SUM(F360*G360)</f>
        <v>16000</v>
      </c>
      <c r="I360" s="374"/>
      <c r="J360" s="424">
        <v>2735</v>
      </c>
      <c r="K360" s="611">
        <v>1</v>
      </c>
      <c r="L360" s="355" t="s">
        <v>1056</v>
      </c>
      <c r="M360" s="348"/>
      <c r="N360" s="1068">
        <v>0</v>
      </c>
      <c r="O360" s="1069">
        <v>1600</v>
      </c>
      <c r="P360" s="2274">
        <v>10</v>
      </c>
      <c r="Q360" s="2175">
        <f>SUM(O360*P360)</f>
        <v>16000</v>
      </c>
      <c r="R360" s="374"/>
      <c r="S360" s="424">
        <v>2735</v>
      </c>
      <c r="T360" s="611">
        <v>1</v>
      </c>
      <c r="U360" s="355" t="s">
        <v>4230</v>
      </c>
      <c r="V360" s="348"/>
      <c r="W360" s="1068">
        <v>0</v>
      </c>
      <c r="X360" s="1069">
        <v>0</v>
      </c>
      <c r="Y360" s="2274"/>
      <c r="Z360" s="2175">
        <v>7086.55</v>
      </c>
      <c r="AA360" s="374"/>
      <c r="AB360" s="374"/>
      <c r="AC360" s="374"/>
      <c r="AD360" s="374"/>
      <c r="AE360" s="374"/>
      <c r="AF360" s="374"/>
      <c r="AG360" s="374"/>
      <c r="AH360" s="374"/>
      <c r="AI360" s="374"/>
      <c r="AJ360" s="374"/>
      <c r="AK360" s="374"/>
      <c r="AL360" s="374"/>
      <c r="AM360" s="374"/>
      <c r="AN360" s="374"/>
      <c r="AO360" s="374"/>
      <c r="AP360" s="374"/>
      <c r="AQ360" s="374"/>
      <c r="AR360" s="374"/>
      <c r="AS360" s="374"/>
      <c r="AT360" s="374"/>
      <c r="AU360" s="374"/>
      <c r="AV360" s="374"/>
      <c r="AW360" s="423"/>
      <c r="AX360" s="423"/>
      <c r="AY360" s="423"/>
      <c r="AZ360" s="423"/>
      <c r="BA360" s="423"/>
      <c r="BB360" s="423"/>
    </row>
    <row r="361" spans="1:54" s="314" customFormat="1" ht="11.85" customHeight="1">
      <c r="A361" s="424">
        <v>2736</v>
      </c>
      <c r="B361" s="610">
        <v>2</v>
      </c>
      <c r="C361" s="355" t="s">
        <v>999</v>
      </c>
      <c r="D361" s="348"/>
      <c r="E361" s="1068"/>
      <c r="F361" s="1069">
        <v>1200</v>
      </c>
      <c r="G361" s="1968">
        <v>12</v>
      </c>
      <c r="H361" s="1969">
        <f>SUM(F361*G361)</f>
        <v>14400</v>
      </c>
      <c r="I361" s="374"/>
      <c r="J361" s="424">
        <v>2736</v>
      </c>
      <c r="K361" s="610">
        <v>2</v>
      </c>
      <c r="L361" s="355" t="s">
        <v>1057</v>
      </c>
      <c r="M361" s="348"/>
      <c r="N361" s="1068">
        <v>0</v>
      </c>
      <c r="O361" s="1069">
        <v>1200</v>
      </c>
      <c r="P361" s="2274">
        <v>12</v>
      </c>
      <c r="Q361" s="2175">
        <f>SUM(O361*P361)</f>
        <v>14400</v>
      </c>
      <c r="R361" s="374"/>
      <c r="S361" s="424">
        <v>2736</v>
      </c>
      <c r="T361" s="610">
        <v>2</v>
      </c>
      <c r="U361" s="355" t="s">
        <v>4231</v>
      </c>
      <c r="V361" s="348"/>
      <c r="W361" s="1068">
        <v>0</v>
      </c>
      <c r="X361" s="1069">
        <v>0</v>
      </c>
      <c r="Y361" s="2274"/>
      <c r="Z361" s="2175">
        <v>7806.4</v>
      </c>
      <c r="AA361" s="374"/>
      <c r="AB361" s="374"/>
      <c r="AC361" s="374"/>
      <c r="AD361" s="374"/>
      <c r="AE361" s="374"/>
      <c r="AF361" s="374"/>
      <c r="AG361" s="374"/>
      <c r="AH361" s="374"/>
      <c r="AI361" s="374"/>
      <c r="AJ361" s="374"/>
      <c r="AK361" s="374"/>
      <c r="AL361" s="374"/>
      <c r="AM361" s="374"/>
      <c r="AN361" s="374"/>
      <c r="AO361" s="374"/>
      <c r="AP361" s="374"/>
      <c r="AQ361" s="374"/>
      <c r="AR361" s="374"/>
      <c r="AS361" s="374"/>
      <c r="AT361" s="374"/>
      <c r="AU361" s="374"/>
      <c r="AV361" s="374"/>
      <c r="AW361" s="423"/>
      <c r="AX361" s="423"/>
      <c r="AY361" s="423"/>
      <c r="AZ361" s="423"/>
      <c r="BA361" s="423"/>
      <c r="BB361" s="423"/>
    </row>
    <row r="362" spans="1:54" s="314" customFormat="1" ht="11.85" customHeight="1">
      <c r="A362" s="424">
        <v>2737</v>
      </c>
      <c r="B362" s="610">
        <v>3</v>
      </c>
      <c r="C362" s="355" t="s">
        <v>4251</v>
      </c>
      <c r="D362" s="348"/>
      <c r="E362" s="1068"/>
      <c r="F362" s="1069"/>
      <c r="G362" s="1968"/>
      <c r="H362" s="1969">
        <f t="shared" ref="H362:H379" si="19">+$G362*$F362*$E362</f>
        <v>0</v>
      </c>
      <c r="I362" s="374"/>
      <c r="J362" s="424">
        <v>2737</v>
      </c>
      <c r="K362" s="610">
        <v>3</v>
      </c>
      <c r="L362" s="355" t="s">
        <v>885</v>
      </c>
      <c r="M362" s="348"/>
      <c r="N362" s="1068">
        <v>0</v>
      </c>
      <c r="O362" s="1069">
        <v>1200</v>
      </c>
      <c r="P362" s="2274">
        <v>5</v>
      </c>
      <c r="Q362" s="2175">
        <f>SUM(O362*P362)</f>
        <v>6000</v>
      </c>
      <c r="R362" s="374"/>
      <c r="S362" s="424">
        <v>2737</v>
      </c>
      <c r="T362" s="610">
        <v>3</v>
      </c>
      <c r="U362" s="355" t="s">
        <v>4232</v>
      </c>
      <c r="V362" s="2274"/>
      <c r="W362" s="2274"/>
      <c r="X362" s="2274"/>
      <c r="Y362" s="2274"/>
      <c r="Z362" s="2175">
        <v>8706.4500000000007</v>
      </c>
      <c r="AA362" s="374"/>
      <c r="AB362" s="374"/>
      <c r="AC362" s="374"/>
      <c r="AD362" s="374"/>
      <c r="AE362" s="374"/>
      <c r="AF362" s="374"/>
      <c r="AG362" s="374"/>
      <c r="AH362" s="374"/>
      <c r="AI362" s="374"/>
      <c r="AJ362" s="374"/>
      <c r="AK362" s="374"/>
      <c r="AL362" s="374"/>
      <c r="AM362" s="374"/>
      <c r="AN362" s="374"/>
      <c r="AO362" s="374"/>
      <c r="AP362" s="374"/>
      <c r="AQ362" s="374"/>
      <c r="AR362" s="374"/>
      <c r="AS362" s="374"/>
      <c r="AT362" s="374"/>
      <c r="AU362" s="374"/>
      <c r="AV362" s="374"/>
      <c r="AW362" s="423"/>
      <c r="AX362" s="423"/>
      <c r="AY362" s="423"/>
      <c r="AZ362" s="423"/>
      <c r="BA362" s="423"/>
      <c r="BB362" s="423"/>
    </row>
    <row r="363" spans="1:54" s="314" customFormat="1" ht="11.85" customHeight="1">
      <c r="A363" s="424">
        <v>2738</v>
      </c>
      <c r="B363" s="610">
        <v>4</v>
      </c>
      <c r="C363" s="355" t="s">
        <v>4251</v>
      </c>
      <c r="D363" s="348"/>
      <c r="E363" s="1068"/>
      <c r="F363" s="1069"/>
      <c r="G363" s="1968"/>
      <c r="H363" s="1969">
        <f t="shared" si="19"/>
        <v>0</v>
      </c>
      <c r="I363" s="374"/>
      <c r="J363" s="424">
        <v>2738</v>
      </c>
      <c r="K363" s="610">
        <v>4</v>
      </c>
      <c r="L363" s="355" t="s">
        <v>4251</v>
      </c>
      <c r="M363" s="348"/>
      <c r="N363" s="1068">
        <v>0</v>
      </c>
      <c r="O363" s="1069">
        <v>0</v>
      </c>
      <c r="P363" s="2274"/>
      <c r="Q363" s="2175">
        <f t="shared" ref="Q363:Q377" si="20">+P363*O363*N363</f>
        <v>0</v>
      </c>
      <c r="R363" s="374"/>
      <c r="S363" s="424">
        <v>2738</v>
      </c>
      <c r="T363" s="610">
        <v>4</v>
      </c>
      <c r="U363" s="355" t="s">
        <v>4233</v>
      </c>
      <c r="V363" s="348"/>
      <c r="W363" s="1068">
        <v>0</v>
      </c>
      <c r="X363" s="1069">
        <v>0</v>
      </c>
      <c r="Y363" s="2274"/>
      <c r="Z363" s="2175">
        <v>3620.2</v>
      </c>
      <c r="AA363" s="374"/>
      <c r="AB363" s="374"/>
      <c r="AC363" s="374"/>
      <c r="AD363" s="374"/>
      <c r="AE363" s="374"/>
      <c r="AF363" s="374"/>
      <c r="AG363" s="374"/>
      <c r="AH363" s="374"/>
      <c r="AI363" s="374"/>
      <c r="AJ363" s="374"/>
      <c r="AK363" s="374"/>
      <c r="AL363" s="374"/>
      <c r="AM363" s="374"/>
      <c r="AN363" s="374"/>
      <c r="AO363" s="374"/>
      <c r="AP363" s="374"/>
      <c r="AQ363" s="374"/>
      <c r="AR363" s="374"/>
      <c r="AS363" s="374"/>
      <c r="AT363" s="374"/>
      <c r="AU363" s="374"/>
      <c r="AV363" s="374"/>
      <c r="AW363" s="423"/>
      <c r="AX363" s="423"/>
      <c r="AY363" s="423"/>
      <c r="AZ363" s="423"/>
      <c r="BA363" s="423"/>
      <c r="BB363" s="423"/>
    </row>
    <row r="364" spans="1:54" s="314" customFormat="1" ht="11.85" customHeight="1">
      <c r="A364" s="424">
        <v>2739</v>
      </c>
      <c r="B364" s="610">
        <v>5</v>
      </c>
      <c r="C364" s="355" t="s">
        <v>4251</v>
      </c>
      <c r="D364" s="348"/>
      <c r="E364" s="1068"/>
      <c r="F364" s="1069"/>
      <c r="G364" s="1968"/>
      <c r="H364" s="1969">
        <f t="shared" si="19"/>
        <v>0</v>
      </c>
      <c r="I364" s="374"/>
      <c r="J364" s="424">
        <v>2739</v>
      </c>
      <c r="K364" s="610">
        <v>5</v>
      </c>
      <c r="L364" s="355" t="s">
        <v>4251</v>
      </c>
      <c r="M364" s="348"/>
      <c r="N364" s="1068">
        <v>0</v>
      </c>
      <c r="O364" s="1069">
        <v>0</v>
      </c>
      <c r="P364" s="2274"/>
      <c r="Q364" s="2175">
        <f t="shared" si="20"/>
        <v>0</v>
      </c>
      <c r="R364" s="374"/>
      <c r="S364" s="424">
        <v>2739</v>
      </c>
      <c r="T364" s="610">
        <v>5</v>
      </c>
      <c r="U364" s="355" t="s">
        <v>4234</v>
      </c>
      <c r="V364" s="348"/>
      <c r="W364" s="1068">
        <v>0</v>
      </c>
      <c r="X364" s="1069">
        <v>0</v>
      </c>
      <c r="Y364" s="2274"/>
      <c r="Z364" s="2175">
        <v>7354.25</v>
      </c>
      <c r="AA364" s="374"/>
      <c r="AB364" s="374"/>
      <c r="AC364" s="374"/>
      <c r="AD364" s="374"/>
      <c r="AE364" s="374"/>
      <c r="AF364" s="374"/>
      <c r="AG364" s="374"/>
      <c r="AH364" s="374"/>
      <c r="AI364" s="374"/>
      <c r="AJ364" s="374"/>
      <c r="AK364" s="374"/>
      <c r="AL364" s="374"/>
      <c r="AM364" s="374"/>
      <c r="AN364" s="374"/>
      <c r="AO364" s="374"/>
      <c r="AP364" s="374"/>
      <c r="AQ364" s="374"/>
      <c r="AR364" s="374"/>
      <c r="AS364" s="374"/>
      <c r="AT364" s="374"/>
      <c r="AU364" s="374"/>
      <c r="AV364" s="374"/>
      <c r="AW364" s="423"/>
      <c r="AX364" s="423"/>
      <c r="AY364" s="423"/>
      <c r="AZ364" s="423"/>
      <c r="BA364" s="423"/>
      <c r="BB364" s="423"/>
    </row>
    <row r="365" spans="1:54" s="314" customFormat="1" ht="11.85" customHeight="1">
      <c r="A365" s="424">
        <v>2740</v>
      </c>
      <c r="B365" s="610">
        <v>6</v>
      </c>
      <c r="C365" s="355" t="s">
        <v>4251</v>
      </c>
      <c r="D365" s="348"/>
      <c r="E365" s="1068"/>
      <c r="F365" s="1069"/>
      <c r="G365" s="1968"/>
      <c r="H365" s="1969">
        <f t="shared" si="19"/>
        <v>0</v>
      </c>
      <c r="I365" s="374"/>
      <c r="J365" s="424">
        <v>2740</v>
      </c>
      <c r="K365" s="610">
        <v>6</v>
      </c>
      <c r="L365" s="355" t="s">
        <v>4251</v>
      </c>
      <c r="M365" s="348"/>
      <c r="N365" s="1068">
        <v>0</v>
      </c>
      <c r="O365" s="1069">
        <v>0</v>
      </c>
      <c r="P365" s="2274"/>
      <c r="Q365" s="2175">
        <f t="shared" si="20"/>
        <v>0</v>
      </c>
      <c r="R365" s="374"/>
      <c r="S365" s="424">
        <v>2740</v>
      </c>
      <c r="T365" s="610">
        <v>6</v>
      </c>
      <c r="U365" s="355" t="s">
        <v>4235</v>
      </c>
      <c r="V365" s="348"/>
      <c r="W365" s="1068">
        <v>0</v>
      </c>
      <c r="X365" s="1069">
        <v>0</v>
      </c>
      <c r="Y365" s="2274"/>
      <c r="Z365" s="2175">
        <v>6048.3</v>
      </c>
      <c r="AA365" s="374"/>
      <c r="AB365" s="374"/>
      <c r="AC365" s="374"/>
      <c r="AD365" s="374"/>
      <c r="AE365" s="374"/>
      <c r="AF365" s="374"/>
      <c r="AG365" s="374"/>
      <c r="AH365" s="374"/>
      <c r="AI365" s="374"/>
      <c r="AJ365" s="374"/>
      <c r="AK365" s="374"/>
      <c r="AL365" s="374"/>
      <c r="AM365" s="374"/>
      <c r="AN365" s="374"/>
      <c r="AO365" s="374"/>
      <c r="AP365" s="374"/>
      <c r="AQ365" s="374"/>
      <c r="AR365" s="374"/>
      <c r="AS365" s="374"/>
      <c r="AT365" s="374"/>
      <c r="AU365" s="374"/>
      <c r="AV365" s="374"/>
      <c r="AW365" s="423"/>
      <c r="AX365" s="423"/>
      <c r="AY365" s="423"/>
      <c r="AZ365" s="423"/>
      <c r="BA365" s="423"/>
      <c r="BB365" s="423"/>
    </row>
    <row r="366" spans="1:54" s="314" customFormat="1" ht="11.85" customHeight="1">
      <c r="A366" s="424">
        <v>2741</v>
      </c>
      <c r="B366" s="610">
        <v>7</v>
      </c>
      <c r="C366" s="355" t="s">
        <v>4251</v>
      </c>
      <c r="D366" s="348"/>
      <c r="E366" s="1068"/>
      <c r="F366" s="1069"/>
      <c r="G366" s="1968"/>
      <c r="H366" s="1969">
        <f t="shared" si="19"/>
        <v>0</v>
      </c>
      <c r="I366" s="374"/>
      <c r="J366" s="424">
        <v>2741</v>
      </c>
      <c r="K366" s="610">
        <v>7</v>
      </c>
      <c r="L366" s="355" t="s">
        <v>4251</v>
      </c>
      <c r="M366" s="348"/>
      <c r="N366" s="1068"/>
      <c r="O366" s="1069">
        <v>0</v>
      </c>
      <c r="P366" s="2274"/>
      <c r="Q366" s="2175">
        <f t="shared" si="20"/>
        <v>0</v>
      </c>
      <c r="R366" s="374"/>
      <c r="S366" s="424">
        <v>2741</v>
      </c>
      <c r="T366" s="610">
        <v>7</v>
      </c>
      <c r="U366" s="355" t="s">
        <v>4236</v>
      </c>
      <c r="V366" s="348"/>
      <c r="W366" s="1068"/>
      <c r="X366" s="1069">
        <v>0</v>
      </c>
      <c r="Y366" s="2274"/>
      <c r="Z366" s="2175">
        <v>6398.05</v>
      </c>
      <c r="AA366" s="374"/>
      <c r="AB366" s="374"/>
      <c r="AC366" s="374"/>
      <c r="AD366" s="374"/>
      <c r="AE366" s="374"/>
      <c r="AF366" s="374"/>
      <c r="AG366" s="374"/>
      <c r="AH366" s="374"/>
      <c r="AI366" s="374"/>
      <c r="AJ366" s="374"/>
      <c r="AK366" s="374"/>
      <c r="AL366" s="374"/>
      <c r="AM366" s="374"/>
      <c r="AN366" s="374"/>
      <c r="AO366" s="374"/>
      <c r="AP366" s="374"/>
      <c r="AQ366" s="374"/>
      <c r="AR366" s="374"/>
      <c r="AS366" s="374"/>
      <c r="AT366" s="374"/>
      <c r="AU366" s="374"/>
      <c r="AV366" s="374"/>
      <c r="AW366" s="423"/>
      <c r="AX366" s="423"/>
      <c r="AY366" s="423"/>
      <c r="AZ366" s="423"/>
      <c r="BA366" s="423"/>
      <c r="BB366" s="423"/>
    </row>
    <row r="367" spans="1:54" s="314" customFormat="1" ht="11.85" customHeight="1">
      <c r="A367" s="424">
        <v>2742</v>
      </c>
      <c r="B367" s="610">
        <v>8</v>
      </c>
      <c r="C367" s="355" t="s">
        <v>4251</v>
      </c>
      <c r="D367" s="348"/>
      <c r="E367" s="1068"/>
      <c r="F367" s="1069"/>
      <c r="G367" s="1968"/>
      <c r="H367" s="1969">
        <f t="shared" si="19"/>
        <v>0</v>
      </c>
      <c r="I367" s="374"/>
      <c r="J367" s="424">
        <v>2742</v>
      </c>
      <c r="K367" s="610">
        <v>8</v>
      </c>
      <c r="L367" s="355" t="s">
        <v>4251</v>
      </c>
      <c r="M367" s="348"/>
      <c r="N367" s="1068">
        <v>0</v>
      </c>
      <c r="O367" s="1069">
        <v>0</v>
      </c>
      <c r="P367" s="2274"/>
      <c r="Q367" s="2175">
        <f t="shared" si="20"/>
        <v>0</v>
      </c>
      <c r="R367" s="374"/>
      <c r="S367" s="424">
        <v>2742</v>
      </c>
      <c r="T367" s="610">
        <v>8</v>
      </c>
      <c r="U367" s="2327" t="s">
        <v>4237</v>
      </c>
      <c r="V367" s="348"/>
      <c r="W367" s="1068">
        <v>0</v>
      </c>
      <c r="X367" s="1069">
        <v>0</v>
      </c>
      <c r="Y367" s="2274"/>
      <c r="Z367" s="2175"/>
      <c r="AA367" s="374"/>
      <c r="AB367" s="374"/>
      <c r="AC367" s="374"/>
      <c r="AD367" s="374"/>
      <c r="AE367" s="374"/>
      <c r="AF367" s="374"/>
      <c r="AG367" s="374"/>
      <c r="AH367" s="374"/>
      <c r="AI367" s="374"/>
      <c r="AJ367" s="374"/>
      <c r="AK367" s="374"/>
      <c r="AL367" s="374"/>
      <c r="AM367" s="374"/>
      <c r="AN367" s="374"/>
      <c r="AO367" s="374"/>
      <c r="AP367" s="374"/>
      <c r="AQ367" s="374"/>
      <c r="AR367" s="374"/>
      <c r="AS367" s="374"/>
      <c r="AT367" s="374"/>
      <c r="AU367" s="374"/>
      <c r="AV367" s="374"/>
      <c r="AW367" s="423"/>
      <c r="AX367" s="423"/>
      <c r="AY367" s="423"/>
      <c r="AZ367" s="423"/>
      <c r="BA367" s="423"/>
      <c r="BB367" s="423"/>
    </row>
    <row r="368" spans="1:54" s="314" customFormat="1" ht="11.85" customHeight="1">
      <c r="A368" s="424">
        <v>2743</v>
      </c>
      <c r="B368" s="610">
        <v>9</v>
      </c>
      <c r="C368" s="355" t="s">
        <v>4251</v>
      </c>
      <c r="D368" s="348"/>
      <c r="E368" s="1068"/>
      <c r="F368" s="1069"/>
      <c r="G368" s="1968"/>
      <c r="H368" s="1969">
        <f t="shared" si="19"/>
        <v>0</v>
      </c>
      <c r="I368" s="374"/>
      <c r="J368" s="424">
        <v>2743</v>
      </c>
      <c r="K368" s="610">
        <v>9</v>
      </c>
      <c r="L368" s="355" t="s">
        <v>4251</v>
      </c>
      <c r="M368" s="348"/>
      <c r="N368" s="1068">
        <v>0</v>
      </c>
      <c r="O368" s="1069"/>
      <c r="P368" s="2274"/>
      <c r="Q368" s="2175">
        <f t="shared" si="20"/>
        <v>0</v>
      </c>
      <c r="R368" s="374"/>
      <c r="S368" s="424">
        <v>2743</v>
      </c>
      <c r="T368" s="610">
        <v>9</v>
      </c>
      <c r="U368" s="355" t="s">
        <v>4238</v>
      </c>
      <c r="V368" s="348"/>
      <c r="W368" s="1068">
        <v>0</v>
      </c>
      <c r="X368" s="1069"/>
      <c r="Y368" s="2274"/>
      <c r="Z368" s="2175">
        <v>3891.05</v>
      </c>
      <c r="AA368" s="374"/>
      <c r="AB368" s="374"/>
      <c r="AC368" s="374"/>
      <c r="AD368" s="374"/>
      <c r="AE368" s="374"/>
      <c r="AF368" s="374"/>
      <c r="AG368" s="374"/>
      <c r="AH368" s="374"/>
      <c r="AI368" s="374"/>
      <c r="AJ368" s="374"/>
      <c r="AK368" s="374"/>
      <c r="AL368" s="374"/>
      <c r="AM368" s="374"/>
      <c r="AN368" s="374"/>
      <c r="AO368" s="374"/>
      <c r="AP368" s="374"/>
      <c r="AQ368" s="374"/>
      <c r="AR368" s="374"/>
      <c r="AS368" s="374"/>
      <c r="AT368" s="374"/>
      <c r="AU368" s="374"/>
      <c r="AV368" s="374"/>
      <c r="AW368" s="423"/>
      <c r="AX368" s="423"/>
      <c r="AY368" s="423"/>
      <c r="AZ368" s="423"/>
      <c r="BA368" s="423"/>
      <c r="BB368" s="423"/>
    </row>
    <row r="369" spans="1:54" s="314" customFormat="1" ht="11.85" customHeight="1">
      <c r="A369" s="424">
        <v>2744</v>
      </c>
      <c r="B369" s="610">
        <v>10</v>
      </c>
      <c r="C369" s="355" t="s">
        <v>4251</v>
      </c>
      <c r="D369" s="348"/>
      <c r="E369" s="1068"/>
      <c r="F369" s="1069"/>
      <c r="G369" s="1968"/>
      <c r="H369" s="1969">
        <f t="shared" si="19"/>
        <v>0</v>
      </c>
      <c r="I369" s="374"/>
      <c r="J369" s="424">
        <v>2744</v>
      </c>
      <c r="K369" s="610">
        <v>10</v>
      </c>
      <c r="L369" s="355" t="s">
        <v>4251</v>
      </c>
      <c r="M369" s="348"/>
      <c r="N369" s="1068"/>
      <c r="O369" s="1069"/>
      <c r="P369" s="2274"/>
      <c r="Q369" s="2175">
        <f t="shared" si="20"/>
        <v>0</v>
      </c>
      <c r="R369" s="374"/>
      <c r="S369" s="424">
        <v>2744</v>
      </c>
      <c r="T369" s="610">
        <v>10</v>
      </c>
      <c r="U369" s="355" t="s">
        <v>4239</v>
      </c>
      <c r="V369" s="348"/>
      <c r="W369" s="1068"/>
      <c r="X369" s="1069"/>
      <c r="Y369" s="2274"/>
      <c r="Z369" s="2175">
        <v>1540.5</v>
      </c>
      <c r="AA369" s="374"/>
      <c r="AB369" s="374"/>
      <c r="AC369" s="374"/>
      <c r="AD369" s="374"/>
      <c r="AE369" s="374"/>
      <c r="AF369" s="374"/>
      <c r="AG369" s="374"/>
      <c r="AH369" s="374"/>
      <c r="AI369" s="374"/>
      <c r="AJ369" s="374"/>
      <c r="AK369" s="374"/>
      <c r="AL369" s="374"/>
      <c r="AM369" s="374"/>
      <c r="AN369" s="374"/>
      <c r="AO369" s="374"/>
      <c r="AP369" s="374"/>
      <c r="AQ369" s="374"/>
      <c r="AR369" s="374"/>
      <c r="AS369" s="374"/>
      <c r="AT369" s="374"/>
      <c r="AU369" s="374"/>
      <c r="AV369" s="374"/>
      <c r="AW369" s="423"/>
      <c r="AX369" s="423"/>
      <c r="AY369" s="423"/>
      <c r="AZ369" s="423"/>
      <c r="BA369" s="423"/>
      <c r="BB369" s="423"/>
    </row>
    <row r="370" spans="1:54" s="314" customFormat="1" ht="11.85" customHeight="1">
      <c r="A370" s="424">
        <v>2745</v>
      </c>
      <c r="B370" s="610">
        <v>11</v>
      </c>
      <c r="C370" s="355" t="s">
        <v>4251</v>
      </c>
      <c r="D370" s="348"/>
      <c r="E370" s="1068"/>
      <c r="F370" s="1069"/>
      <c r="G370" s="1968"/>
      <c r="H370" s="1969">
        <f t="shared" si="19"/>
        <v>0</v>
      </c>
      <c r="I370" s="374"/>
      <c r="J370" s="424">
        <v>2745</v>
      </c>
      <c r="K370" s="610">
        <v>11</v>
      </c>
      <c r="L370" s="355" t="s">
        <v>4251</v>
      </c>
      <c r="M370" s="348"/>
      <c r="N370" s="1068"/>
      <c r="O370" s="1069"/>
      <c r="P370" s="2274"/>
      <c r="Q370" s="2175">
        <f t="shared" si="20"/>
        <v>0</v>
      </c>
      <c r="R370" s="374"/>
      <c r="S370" s="424">
        <v>2745</v>
      </c>
      <c r="T370" s="610">
        <v>11</v>
      </c>
      <c r="U370" s="355" t="s">
        <v>4251</v>
      </c>
      <c r="V370" s="348"/>
      <c r="W370" s="1068"/>
      <c r="X370" s="1069"/>
      <c r="Y370" s="2274"/>
      <c r="Z370" s="2175">
        <f t="shared" ref="Z370:Z377" si="21">+Y370*X370*W370</f>
        <v>0</v>
      </c>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423"/>
      <c r="AX370" s="423"/>
      <c r="AY370" s="423"/>
      <c r="AZ370" s="423"/>
      <c r="BA370" s="423"/>
      <c r="BB370" s="423"/>
    </row>
    <row r="371" spans="1:54" s="314" customFormat="1" ht="11.85" customHeight="1">
      <c r="A371" s="424">
        <v>2746</v>
      </c>
      <c r="B371" s="610">
        <v>12</v>
      </c>
      <c r="C371" s="355" t="s">
        <v>4251</v>
      </c>
      <c r="D371" s="348"/>
      <c r="E371" s="1068"/>
      <c r="F371" s="1069"/>
      <c r="G371" s="1968"/>
      <c r="H371" s="1969">
        <f t="shared" si="19"/>
        <v>0</v>
      </c>
      <c r="I371" s="374"/>
      <c r="J371" s="424">
        <v>2746</v>
      </c>
      <c r="K371" s="610">
        <v>12</v>
      </c>
      <c r="L371" s="355" t="s">
        <v>4251</v>
      </c>
      <c r="M371" s="348"/>
      <c r="N371" s="1068"/>
      <c r="O371" s="1069"/>
      <c r="P371" s="2274"/>
      <c r="Q371" s="2175">
        <f t="shared" si="20"/>
        <v>0</v>
      </c>
      <c r="R371" s="374"/>
      <c r="S371" s="424">
        <v>2746</v>
      </c>
      <c r="T371" s="610">
        <v>12</v>
      </c>
      <c r="U371" s="355" t="s">
        <v>4251</v>
      </c>
      <c r="V371" s="348"/>
      <c r="W371" s="1068"/>
      <c r="X371" s="1069"/>
      <c r="Y371" s="2274"/>
      <c r="Z371" s="2175">
        <f t="shared" si="21"/>
        <v>0</v>
      </c>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423"/>
      <c r="AX371" s="423"/>
      <c r="AY371" s="423"/>
      <c r="AZ371" s="423"/>
      <c r="BA371" s="423"/>
      <c r="BB371" s="423"/>
    </row>
    <row r="372" spans="1:54" s="314" customFormat="1" ht="11.85" customHeight="1">
      <c r="A372" s="424">
        <v>2747</v>
      </c>
      <c r="B372" s="610"/>
      <c r="C372" s="355" t="s">
        <v>1105</v>
      </c>
      <c r="D372" s="348"/>
      <c r="E372" s="1068"/>
      <c r="F372" s="1069"/>
      <c r="G372" s="1968"/>
      <c r="H372" s="1969">
        <f t="shared" si="19"/>
        <v>0</v>
      </c>
      <c r="I372" s="374"/>
      <c r="J372" s="424">
        <v>2747</v>
      </c>
      <c r="K372" s="610"/>
      <c r="L372" s="355" t="s">
        <v>1105</v>
      </c>
      <c r="M372" s="348"/>
      <c r="N372" s="1068"/>
      <c r="O372" s="1069"/>
      <c r="P372" s="2274"/>
      <c r="Q372" s="2175">
        <f t="shared" si="20"/>
        <v>0</v>
      </c>
      <c r="R372" s="374"/>
      <c r="S372" s="424">
        <v>2747</v>
      </c>
      <c r="T372" s="610"/>
      <c r="U372" s="355" t="s">
        <v>1105</v>
      </c>
      <c r="V372" s="348"/>
      <c r="W372" s="1068"/>
      <c r="X372" s="1069"/>
      <c r="Y372" s="2274"/>
      <c r="Z372" s="2175">
        <f t="shared" si="21"/>
        <v>0</v>
      </c>
      <c r="AA372" s="374"/>
      <c r="AB372" s="374"/>
      <c r="AC372" s="374"/>
      <c r="AD372" s="374"/>
      <c r="AE372" s="374"/>
      <c r="AF372" s="374"/>
      <c r="AG372" s="374"/>
      <c r="AH372" s="374"/>
      <c r="AI372" s="374"/>
      <c r="AJ372" s="374"/>
      <c r="AK372" s="374"/>
      <c r="AL372" s="374"/>
      <c r="AM372" s="374"/>
      <c r="AN372" s="374"/>
      <c r="AO372" s="374"/>
      <c r="AP372" s="374"/>
      <c r="AQ372" s="374"/>
      <c r="AR372" s="374"/>
      <c r="AS372" s="374"/>
      <c r="AT372" s="374"/>
      <c r="AU372" s="374"/>
      <c r="AV372" s="374"/>
      <c r="AW372" s="423"/>
      <c r="AX372" s="423"/>
      <c r="AY372" s="423"/>
      <c r="AZ372" s="423"/>
      <c r="BA372" s="423"/>
      <c r="BB372" s="423"/>
    </row>
    <row r="373" spans="1:54" s="314" customFormat="1" ht="11.85" customHeight="1">
      <c r="A373" s="424">
        <v>2748</v>
      </c>
      <c r="B373" s="610"/>
      <c r="C373" s="355" t="s">
        <v>1105</v>
      </c>
      <c r="D373" s="348"/>
      <c r="E373" s="1068"/>
      <c r="F373" s="1069"/>
      <c r="G373" s="1968"/>
      <c r="H373" s="1969">
        <f t="shared" si="19"/>
        <v>0</v>
      </c>
      <c r="I373" s="374"/>
      <c r="J373" s="424">
        <v>2748</v>
      </c>
      <c r="K373" s="610"/>
      <c r="L373" s="355" t="s">
        <v>1105</v>
      </c>
      <c r="M373" s="348"/>
      <c r="N373" s="1068"/>
      <c r="O373" s="1069"/>
      <c r="P373" s="2274"/>
      <c r="Q373" s="2175">
        <f t="shared" si="20"/>
        <v>0</v>
      </c>
      <c r="R373" s="374"/>
      <c r="S373" s="424">
        <v>2748</v>
      </c>
      <c r="T373" s="610"/>
      <c r="U373" s="355" t="s">
        <v>1105</v>
      </c>
      <c r="V373" s="348"/>
      <c r="W373" s="1068"/>
      <c r="X373" s="1069"/>
      <c r="Y373" s="2274"/>
      <c r="Z373" s="2175">
        <f t="shared" si="21"/>
        <v>0</v>
      </c>
      <c r="AA373" s="374"/>
      <c r="AB373" s="374"/>
      <c r="AC373" s="374"/>
      <c r="AD373" s="374"/>
      <c r="AE373" s="374"/>
      <c r="AF373" s="374"/>
      <c r="AG373" s="374"/>
      <c r="AH373" s="374"/>
      <c r="AI373" s="374"/>
      <c r="AJ373" s="374"/>
      <c r="AK373" s="374"/>
      <c r="AL373" s="374"/>
      <c r="AM373" s="374"/>
      <c r="AN373" s="374"/>
      <c r="AO373" s="374"/>
      <c r="AP373" s="374"/>
      <c r="AQ373" s="374"/>
      <c r="AR373" s="374"/>
      <c r="AS373" s="374"/>
      <c r="AT373" s="374"/>
      <c r="AU373" s="374"/>
      <c r="AV373" s="374"/>
      <c r="AW373" s="423"/>
      <c r="AX373" s="423"/>
      <c r="AY373" s="423"/>
      <c r="AZ373" s="423"/>
      <c r="BA373" s="423"/>
      <c r="BB373" s="423"/>
    </row>
    <row r="374" spans="1:54" s="314" customFormat="1" ht="11.85" customHeight="1">
      <c r="A374" s="424">
        <v>2749</v>
      </c>
      <c r="B374" s="610"/>
      <c r="C374" s="355" t="s">
        <v>807</v>
      </c>
      <c r="D374" s="348"/>
      <c r="E374" s="1068"/>
      <c r="F374" s="1069"/>
      <c r="G374" s="1968"/>
      <c r="H374" s="1969">
        <f t="shared" si="19"/>
        <v>0</v>
      </c>
      <c r="I374" s="374"/>
      <c r="J374" s="424">
        <v>2749</v>
      </c>
      <c r="K374" s="610"/>
      <c r="L374" s="355" t="s">
        <v>807</v>
      </c>
      <c r="M374" s="348"/>
      <c r="N374" s="1068"/>
      <c r="O374" s="1069"/>
      <c r="P374" s="2274"/>
      <c r="Q374" s="2175">
        <f t="shared" si="20"/>
        <v>0</v>
      </c>
      <c r="R374" s="374"/>
      <c r="S374" s="424">
        <v>2749</v>
      </c>
      <c r="T374" s="610"/>
      <c r="U374" s="355" t="s">
        <v>807</v>
      </c>
      <c r="V374" s="348"/>
      <c r="W374" s="1068"/>
      <c r="X374" s="1069"/>
      <c r="Y374" s="2274"/>
      <c r="Z374" s="2175">
        <f t="shared" si="21"/>
        <v>0</v>
      </c>
      <c r="AA374" s="374"/>
      <c r="AB374" s="374"/>
      <c r="AC374" s="374"/>
      <c r="AD374" s="374"/>
      <c r="AE374" s="374"/>
      <c r="AF374" s="374"/>
      <c r="AG374" s="374"/>
      <c r="AH374" s="374"/>
      <c r="AI374" s="374"/>
      <c r="AJ374" s="374"/>
      <c r="AK374" s="374"/>
      <c r="AL374" s="374"/>
      <c r="AM374" s="374"/>
      <c r="AN374" s="374"/>
      <c r="AO374" s="374"/>
      <c r="AP374" s="374"/>
      <c r="AQ374" s="374"/>
      <c r="AR374" s="374"/>
      <c r="AS374" s="374"/>
      <c r="AT374" s="374"/>
      <c r="AU374" s="374"/>
      <c r="AV374" s="374"/>
      <c r="AW374" s="423"/>
      <c r="AX374" s="423"/>
      <c r="AY374" s="423"/>
      <c r="AZ374" s="423"/>
      <c r="BA374" s="423"/>
      <c r="BB374" s="423"/>
    </row>
    <row r="375" spans="1:54" s="314" customFormat="1" ht="11.85" customHeight="1">
      <c r="A375" s="424">
        <v>2750</v>
      </c>
      <c r="B375" s="610"/>
      <c r="C375" s="355" t="s">
        <v>807</v>
      </c>
      <c r="D375" s="348"/>
      <c r="E375" s="1068"/>
      <c r="F375" s="1069"/>
      <c r="G375" s="1968"/>
      <c r="H375" s="1969">
        <f t="shared" si="19"/>
        <v>0</v>
      </c>
      <c r="I375" s="374"/>
      <c r="J375" s="424">
        <v>2750</v>
      </c>
      <c r="K375" s="610"/>
      <c r="L375" s="355" t="s">
        <v>807</v>
      </c>
      <c r="M375" s="348"/>
      <c r="N375" s="1068"/>
      <c r="O375" s="1069"/>
      <c r="P375" s="2274"/>
      <c r="Q375" s="2175">
        <f t="shared" si="20"/>
        <v>0</v>
      </c>
      <c r="R375" s="374"/>
      <c r="S375" s="424">
        <v>2750</v>
      </c>
      <c r="T375" s="610"/>
      <c r="U375" s="355" t="s">
        <v>807</v>
      </c>
      <c r="V375" s="348"/>
      <c r="W375" s="1068"/>
      <c r="X375" s="1069"/>
      <c r="Y375" s="2274"/>
      <c r="Z375" s="2175">
        <f t="shared" si="21"/>
        <v>0</v>
      </c>
      <c r="AA375" s="374"/>
      <c r="AB375" s="374"/>
      <c r="AC375" s="374"/>
      <c r="AD375" s="374"/>
      <c r="AE375" s="374"/>
      <c r="AF375" s="374"/>
      <c r="AG375" s="374"/>
      <c r="AH375" s="374"/>
      <c r="AI375" s="374"/>
      <c r="AJ375" s="374"/>
      <c r="AK375" s="374"/>
      <c r="AL375" s="374"/>
      <c r="AM375" s="374"/>
      <c r="AN375" s="374"/>
      <c r="AO375" s="374"/>
      <c r="AP375" s="374"/>
      <c r="AQ375" s="374"/>
      <c r="AR375" s="374"/>
      <c r="AS375" s="374"/>
      <c r="AT375" s="374"/>
      <c r="AU375" s="374"/>
      <c r="AV375" s="374"/>
      <c r="AW375" s="423"/>
      <c r="AX375" s="423"/>
      <c r="AY375" s="423"/>
      <c r="AZ375" s="423"/>
      <c r="BA375" s="423"/>
      <c r="BB375" s="423"/>
    </row>
    <row r="376" spans="1:54" s="314" customFormat="1" ht="11.85" customHeight="1">
      <c r="A376" s="424">
        <v>2751</v>
      </c>
      <c r="B376" s="610"/>
      <c r="C376" s="355" t="s">
        <v>807</v>
      </c>
      <c r="D376" s="348"/>
      <c r="E376" s="1068"/>
      <c r="F376" s="1069"/>
      <c r="G376" s="1968"/>
      <c r="H376" s="1969">
        <f t="shared" si="19"/>
        <v>0</v>
      </c>
      <c r="I376" s="374"/>
      <c r="J376" s="424">
        <v>2751</v>
      </c>
      <c r="K376" s="610"/>
      <c r="L376" s="355" t="s">
        <v>807</v>
      </c>
      <c r="M376" s="348"/>
      <c r="N376" s="1068"/>
      <c r="O376" s="1069"/>
      <c r="P376" s="2274"/>
      <c r="Q376" s="2175">
        <f t="shared" si="20"/>
        <v>0</v>
      </c>
      <c r="R376" s="374"/>
      <c r="S376" s="424">
        <v>2751</v>
      </c>
      <c r="T376" s="610"/>
      <c r="U376" s="355" t="s">
        <v>807</v>
      </c>
      <c r="V376" s="348"/>
      <c r="W376" s="1068"/>
      <c r="X376" s="1069"/>
      <c r="Y376" s="2274"/>
      <c r="Z376" s="2175">
        <f t="shared" si="21"/>
        <v>0</v>
      </c>
      <c r="AA376" s="374"/>
      <c r="AB376" s="374"/>
      <c r="AC376" s="374"/>
      <c r="AD376" s="374"/>
      <c r="AE376" s="374"/>
      <c r="AF376" s="374"/>
      <c r="AG376" s="374"/>
      <c r="AH376" s="374"/>
      <c r="AI376" s="374"/>
      <c r="AJ376" s="374"/>
      <c r="AK376" s="374"/>
      <c r="AL376" s="374"/>
      <c r="AM376" s="374"/>
      <c r="AN376" s="374"/>
      <c r="AO376" s="374"/>
      <c r="AP376" s="374"/>
      <c r="AQ376" s="374"/>
      <c r="AR376" s="374"/>
      <c r="AS376" s="374"/>
      <c r="AT376" s="374"/>
      <c r="AU376" s="374"/>
      <c r="AV376" s="374"/>
      <c r="AW376" s="423"/>
      <c r="AX376" s="423"/>
      <c r="AY376" s="423"/>
      <c r="AZ376" s="423"/>
      <c r="BA376" s="423"/>
      <c r="BB376" s="423"/>
    </row>
    <row r="377" spans="1:54" s="314" customFormat="1" ht="11.85" customHeight="1">
      <c r="A377" s="424">
        <v>2752</v>
      </c>
      <c r="B377" s="584"/>
      <c r="C377" s="355"/>
      <c r="D377" s="348"/>
      <c r="E377" s="1068"/>
      <c r="F377" s="1069"/>
      <c r="G377" s="1968"/>
      <c r="H377" s="1969">
        <f t="shared" si="19"/>
        <v>0</v>
      </c>
      <c r="I377" s="374"/>
      <c r="J377" s="424">
        <v>2752</v>
      </c>
      <c r="K377" s="584"/>
      <c r="L377" s="355"/>
      <c r="M377" s="348"/>
      <c r="N377" s="1068"/>
      <c r="O377" s="1069"/>
      <c r="P377" s="2274"/>
      <c r="Q377" s="2175">
        <f t="shared" si="20"/>
        <v>0</v>
      </c>
      <c r="R377" s="374"/>
      <c r="S377" s="424">
        <v>2752</v>
      </c>
      <c r="T377" s="584"/>
      <c r="U377" s="355"/>
      <c r="V377" s="348"/>
      <c r="W377" s="1068"/>
      <c r="X377" s="1069"/>
      <c r="Y377" s="2274"/>
      <c r="Z377" s="2175">
        <f t="shared" si="21"/>
        <v>0</v>
      </c>
      <c r="AA377" s="374"/>
      <c r="AB377" s="374"/>
      <c r="AC377" s="374"/>
      <c r="AD377" s="374"/>
      <c r="AE377" s="374"/>
      <c r="AF377" s="374"/>
      <c r="AG377" s="374"/>
      <c r="AH377" s="374"/>
      <c r="AI377" s="374"/>
      <c r="AJ377" s="374"/>
      <c r="AK377" s="374"/>
      <c r="AL377" s="374"/>
      <c r="AM377" s="374"/>
      <c r="AN377" s="374"/>
      <c r="AO377" s="374"/>
      <c r="AP377" s="374"/>
      <c r="AQ377" s="374"/>
      <c r="AR377" s="374"/>
      <c r="AS377" s="374"/>
      <c r="AT377" s="374"/>
      <c r="AU377" s="374"/>
      <c r="AV377" s="374"/>
      <c r="AW377" s="423"/>
      <c r="AX377" s="423"/>
      <c r="AY377" s="423"/>
      <c r="AZ377" s="423"/>
      <c r="BA377" s="423"/>
      <c r="BB377" s="423"/>
    </row>
    <row r="378" spans="1:54" s="314" customFormat="1" ht="11.85" customHeight="1">
      <c r="A378" s="1934">
        <v>2753</v>
      </c>
      <c r="B378" s="584"/>
      <c r="C378" s="1082" t="s">
        <v>3359</v>
      </c>
      <c r="D378" s="1079"/>
      <c r="E378" s="1080">
        <f>SUM(E379:E382)</f>
        <v>1</v>
      </c>
      <c r="F378" s="1081">
        <f>SUM(F379:F382)</f>
        <v>100</v>
      </c>
      <c r="G378" s="1971">
        <f>SUM(G379:G382)</f>
        <v>130</v>
      </c>
      <c r="H378" s="1958">
        <f>SUM(H379:H382)</f>
        <v>4600</v>
      </c>
      <c r="I378" s="374"/>
      <c r="J378" s="1934">
        <v>2753</v>
      </c>
      <c r="K378" s="584"/>
      <c r="L378" s="1082" t="s">
        <v>3359</v>
      </c>
      <c r="M378" s="1079"/>
      <c r="N378" s="1080">
        <f>SUM(N379:N382)</f>
        <v>0</v>
      </c>
      <c r="O378" s="1081">
        <f>SUM(O379:O382)</f>
        <v>110</v>
      </c>
      <c r="P378" s="2275">
        <f>SUM(P379:P382)</f>
        <v>155</v>
      </c>
      <c r="Q378" s="2176">
        <f>SUM(Q379:Q382)</f>
        <v>5700</v>
      </c>
      <c r="R378" s="374"/>
      <c r="S378" s="1934">
        <v>2753</v>
      </c>
      <c r="T378" s="584"/>
      <c r="U378" s="1082" t="s">
        <v>3359</v>
      </c>
      <c r="V378" s="1079"/>
      <c r="W378" s="1080">
        <f>SUM(W379:W382)</f>
        <v>0</v>
      </c>
      <c r="X378" s="1081">
        <f>SUM(X379:X382)</f>
        <v>0</v>
      </c>
      <c r="Y378" s="2275">
        <f>SUM(Y379:Y382)</f>
        <v>0</v>
      </c>
      <c r="Z378" s="2176">
        <f>SUM(Z379:Z382)</f>
        <v>1769.58</v>
      </c>
      <c r="AA378" s="374"/>
      <c r="AB378" s="374"/>
      <c r="AC378" s="374"/>
      <c r="AD378" s="374"/>
      <c r="AE378" s="374"/>
      <c r="AF378" s="374"/>
      <c r="AG378" s="374"/>
      <c r="AH378" s="374"/>
      <c r="AI378" s="374"/>
      <c r="AJ378" s="374"/>
      <c r="AK378" s="374"/>
      <c r="AL378" s="374"/>
      <c r="AM378" s="374"/>
      <c r="AN378" s="374"/>
      <c r="AO378" s="374"/>
      <c r="AP378" s="374"/>
      <c r="AQ378" s="374"/>
      <c r="AR378" s="374"/>
      <c r="AS378" s="374"/>
      <c r="AT378" s="374"/>
      <c r="AU378" s="374"/>
      <c r="AV378" s="374"/>
      <c r="AW378" s="423"/>
      <c r="AX378" s="423"/>
      <c r="AY378" s="423"/>
      <c r="AZ378" s="423"/>
      <c r="BA378" s="423"/>
      <c r="BB378" s="423"/>
    </row>
    <row r="379" spans="1:54" s="314" customFormat="1" ht="11.85" customHeight="1">
      <c r="A379" s="424">
        <v>2754</v>
      </c>
      <c r="B379" s="1083"/>
      <c r="C379" s="396" t="s">
        <v>4155</v>
      </c>
      <c r="D379" s="396"/>
      <c r="E379" s="1068">
        <v>1</v>
      </c>
      <c r="F379" s="1069">
        <v>40</v>
      </c>
      <c r="G379" s="1968">
        <v>10</v>
      </c>
      <c r="H379" s="1969">
        <f t="shared" si="19"/>
        <v>400</v>
      </c>
      <c r="I379" s="374"/>
      <c r="J379" s="424">
        <v>2754</v>
      </c>
      <c r="K379" s="1083"/>
      <c r="L379" s="396" t="s">
        <v>1058</v>
      </c>
      <c r="M379" s="396"/>
      <c r="N379" s="1068">
        <v>0</v>
      </c>
      <c r="O379" s="1069">
        <v>40</v>
      </c>
      <c r="P379" s="2274">
        <v>15</v>
      </c>
      <c r="Q379" s="2175">
        <f>SUM(O379*P379)</f>
        <v>600</v>
      </c>
      <c r="R379" s="374"/>
      <c r="S379" s="424">
        <v>2754</v>
      </c>
      <c r="T379" s="1083"/>
      <c r="U379" s="396" t="s">
        <v>4215</v>
      </c>
      <c r="V379" s="396"/>
      <c r="W379" s="1068">
        <v>0</v>
      </c>
      <c r="X379" s="1069">
        <v>0</v>
      </c>
      <c r="Y379" s="2274">
        <v>0</v>
      </c>
      <c r="Z379" s="2175">
        <f>+Y379*X379*W379</f>
        <v>0</v>
      </c>
      <c r="AA379" s="374"/>
      <c r="AB379" s="374"/>
      <c r="AC379" s="374"/>
      <c r="AD379" s="374"/>
      <c r="AE379" s="374"/>
      <c r="AF379" s="374"/>
      <c r="AG379" s="374"/>
      <c r="AH379" s="374"/>
      <c r="AI379" s="374"/>
      <c r="AJ379" s="374"/>
      <c r="AK379" s="374"/>
      <c r="AL379" s="374"/>
      <c r="AM379" s="374"/>
      <c r="AN379" s="374"/>
      <c r="AO379" s="374"/>
      <c r="AP379" s="374"/>
      <c r="AQ379" s="374"/>
      <c r="AR379" s="374"/>
      <c r="AS379" s="374"/>
      <c r="AT379" s="374"/>
      <c r="AU379" s="374"/>
      <c r="AV379" s="374"/>
      <c r="AW379" s="423"/>
      <c r="AX379" s="423"/>
      <c r="AY379" s="423"/>
      <c r="AZ379" s="423"/>
      <c r="BA379" s="423"/>
      <c r="BB379" s="423"/>
    </row>
    <row r="380" spans="1:54" s="314" customFormat="1" ht="11.85" customHeight="1">
      <c r="A380" s="1934">
        <v>2755</v>
      </c>
      <c r="B380" s="1083"/>
      <c r="C380" s="355" t="s">
        <v>368</v>
      </c>
      <c r="D380" s="396"/>
      <c r="E380" s="1068">
        <v>0</v>
      </c>
      <c r="F380" s="1069">
        <v>40</v>
      </c>
      <c r="G380" s="1968">
        <v>90</v>
      </c>
      <c r="H380" s="1969">
        <v>3600</v>
      </c>
      <c r="I380" s="374"/>
      <c r="J380" s="1934">
        <v>2755</v>
      </c>
      <c r="K380" s="610"/>
      <c r="L380" s="355" t="s">
        <v>368</v>
      </c>
      <c r="M380" s="348"/>
      <c r="N380" s="1068">
        <v>0</v>
      </c>
      <c r="O380" s="1069">
        <v>40</v>
      </c>
      <c r="P380" s="2274">
        <v>90</v>
      </c>
      <c r="Q380" s="2175">
        <f>SUM(O380*P380)</f>
        <v>3600</v>
      </c>
      <c r="R380" s="374"/>
      <c r="S380" s="1934">
        <v>2755</v>
      </c>
      <c r="T380" s="610"/>
      <c r="U380" s="355" t="s">
        <v>4216</v>
      </c>
      <c r="V380" s="348"/>
      <c r="W380" s="1068">
        <v>0</v>
      </c>
      <c r="X380" s="1069">
        <v>0</v>
      </c>
      <c r="Y380" s="2274">
        <v>0</v>
      </c>
      <c r="Z380" s="2175">
        <f>+Y380*X380*W380</f>
        <v>0</v>
      </c>
      <c r="AA380" s="374"/>
      <c r="AB380" s="374"/>
      <c r="AC380" s="374"/>
      <c r="AD380" s="374"/>
      <c r="AE380" s="374"/>
      <c r="AF380" s="374"/>
      <c r="AG380" s="374"/>
      <c r="AH380" s="374"/>
      <c r="AI380" s="374"/>
      <c r="AJ380" s="374"/>
      <c r="AK380" s="374"/>
      <c r="AL380" s="374"/>
      <c r="AM380" s="374"/>
      <c r="AN380" s="374"/>
      <c r="AO380" s="374"/>
      <c r="AP380" s="374"/>
      <c r="AQ380" s="374"/>
      <c r="AR380" s="374"/>
      <c r="AS380" s="374"/>
      <c r="AT380" s="374"/>
      <c r="AU380" s="374"/>
      <c r="AV380" s="374"/>
      <c r="AW380" s="423"/>
      <c r="AX380" s="423"/>
      <c r="AY380" s="423"/>
      <c r="AZ380" s="423"/>
      <c r="BA380" s="423"/>
      <c r="BB380" s="423"/>
    </row>
    <row r="381" spans="1:54" s="314" customFormat="1" ht="11.85" customHeight="1">
      <c r="A381" s="1934">
        <v>2756</v>
      </c>
      <c r="B381" s="1083"/>
      <c r="C381" s="2516" t="s">
        <v>369</v>
      </c>
      <c r="D381" s="2516"/>
      <c r="E381" s="1976"/>
      <c r="F381" s="1069">
        <v>20</v>
      </c>
      <c r="G381" s="1968">
        <v>30</v>
      </c>
      <c r="H381" s="1969">
        <v>600</v>
      </c>
      <c r="I381" s="374"/>
      <c r="J381" s="1934">
        <v>2756</v>
      </c>
      <c r="K381" s="1239"/>
      <c r="L381" s="354" t="s">
        <v>381</v>
      </c>
      <c r="M381" s="354"/>
      <c r="N381" s="1068"/>
      <c r="O381" s="1069">
        <v>30</v>
      </c>
      <c r="P381" s="2274">
        <v>50</v>
      </c>
      <c r="Q381" s="2175">
        <f>SUM(O381*P381)</f>
        <v>1500</v>
      </c>
      <c r="R381" s="374"/>
      <c r="S381" s="1934"/>
      <c r="T381" s="1239"/>
      <c r="U381" s="354" t="s">
        <v>369</v>
      </c>
      <c r="V381" s="354"/>
      <c r="W381" s="1068"/>
      <c r="X381" s="1069"/>
      <c r="Y381" s="2274"/>
      <c r="Z381" s="2175">
        <v>1769.58</v>
      </c>
      <c r="AA381" s="374"/>
      <c r="AB381" s="374"/>
      <c r="AC381" s="374"/>
      <c r="AD381" s="374"/>
      <c r="AE381" s="374"/>
      <c r="AF381" s="374"/>
      <c r="AG381" s="374"/>
      <c r="AH381" s="374"/>
      <c r="AI381" s="374"/>
      <c r="AJ381" s="374"/>
      <c r="AK381" s="374"/>
      <c r="AL381" s="374"/>
      <c r="AM381" s="374"/>
      <c r="AN381" s="374"/>
      <c r="AO381" s="374"/>
      <c r="AP381" s="374"/>
      <c r="AQ381" s="374"/>
      <c r="AR381" s="374"/>
      <c r="AS381" s="374"/>
      <c r="AT381" s="374"/>
      <c r="AU381" s="374"/>
      <c r="AV381" s="374"/>
      <c r="AW381" s="423"/>
      <c r="AX381" s="423"/>
      <c r="AY381" s="423"/>
      <c r="AZ381" s="423"/>
      <c r="BA381" s="423"/>
      <c r="BB381" s="423"/>
    </row>
    <row r="382" spans="1:54" ht="14.25" customHeight="1">
      <c r="A382" s="1934">
        <v>2756</v>
      </c>
      <c r="B382" s="1977"/>
      <c r="C382" s="1978" t="s">
        <v>1109</v>
      </c>
      <c r="D382" s="403"/>
      <c r="E382" s="1976">
        <v>0</v>
      </c>
      <c r="F382" s="1069">
        <v>0</v>
      </c>
      <c r="G382" s="1968">
        <v>0</v>
      </c>
      <c r="H382" s="1969">
        <f>+G382*F382*E382</f>
        <v>0</v>
      </c>
      <c r="I382" s="262"/>
      <c r="J382" s="1934">
        <v>2756</v>
      </c>
      <c r="L382" s="310" t="s">
        <v>1109</v>
      </c>
      <c r="N382" s="1068">
        <v>0</v>
      </c>
      <c r="O382" s="1069">
        <v>0</v>
      </c>
      <c r="P382" s="2274">
        <v>0</v>
      </c>
      <c r="Q382" s="2171">
        <f>+P382*O382*N382</f>
        <v>0</v>
      </c>
      <c r="R382" s="262"/>
      <c r="S382" s="1934">
        <v>2756</v>
      </c>
      <c r="U382" s="310"/>
      <c r="W382" s="1068">
        <v>0</v>
      </c>
      <c r="X382" s="1069">
        <v>0</v>
      </c>
      <c r="Y382" s="2274">
        <v>0</v>
      </c>
      <c r="Z382" s="2171">
        <f>+Y382*X382*W382</f>
        <v>0</v>
      </c>
    </row>
    <row r="383" spans="1:54" s="1106" customFormat="1" ht="16.5" customHeight="1">
      <c r="A383" s="1104">
        <v>2800</v>
      </c>
      <c r="B383" s="1116" t="s">
        <v>3360</v>
      </c>
      <c r="F383" s="1107" t="s">
        <v>2319</v>
      </c>
      <c r="G383" s="1108"/>
      <c r="H383" s="1954">
        <f>SUM(H385:H390)</f>
        <v>1200</v>
      </c>
      <c r="I383" s="330"/>
      <c r="J383" s="1104">
        <v>2800</v>
      </c>
      <c r="K383" s="1116" t="s">
        <v>3360</v>
      </c>
      <c r="O383" s="1107" t="s">
        <v>2319</v>
      </c>
      <c r="P383" s="2252"/>
      <c r="Q383" s="2169">
        <f>SUM(Q385:Q390)</f>
        <v>5700</v>
      </c>
      <c r="R383" s="313"/>
      <c r="S383" s="1104">
        <v>2800</v>
      </c>
      <c r="T383" s="1116" t="s">
        <v>3360</v>
      </c>
      <c r="X383" s="1107" t="s">
        <v>2319</v>
      </c>
      <c r="Y383" s="2252"/>
      <c r="Z383" s="2169">
        <f>SUM(Z385:Z390)</f>
        <v>0</v>
      </c>
      <c r="AA383" s="313"/>
      <c r="AB383" s="313"/>
      <c r="AC383" s="313"/>
      <c r="AD383" s="313"/>
      <c r="AE383" s="313"/>
      <c r="AF383" s="313"/>
      <c r="AG383" s="313"/>
      <c r="AH383" s="313"/>
      <c r="AI383" s="313"/>
      <c r="AJ383" s="313"/>
      <c r="AK383" s="313"/>
      <c r="AL383" s="313"/>
      <c r="AM383" s="313"/>
      <c r="AN383" s="313"/>
      <c r="AO383" s="313"/>
      <c r="AP383" s="313"/>
      <c r="AQ383" s="313"/>
      <c r="AR383" s="313"/>
      <c r="AS383" s="313"/>
      <c r="AT383" s="313"/>
      <c r="AU383" s="313"/>
      <c r="AV383" s="313"/>
      <c r="AW383" s="451"/>
      <c r="AX383" s="451"/>
      <c r="AY383" s="451"/>
      <c r="AZ383" s="451"/>
      <c r="BA383" s="451"/>
      <c r="BB383" s="451"/>
    </row>
    <row r="384" spans="1:54" s="419" customFormat="1" ht="11.85" customHeight="1">
      <c r="A384" s="473"/>
      <c r="B384" s="594"/>
      <c r="F384" s="1005"/>
      <c r="G384" s="845"/>
      <c r="H384" s="1064"/>
      <c r="I384" s="262"/>
      <c r="J384" s="473"/>
      <c r="K384" s="594"/>
      <c r="O384" s="1005"/>
      <c r="P384" s="2271"/>
      <c r="Q384" s="2254"/>
      <c r="R384" s="262"/>
      <c r="S384" s="473"/>
      <c r="T384" s="594"/>
      <c r="X384" s="1005"/>
      <c r="Y384" s="2271"/>
      <c r="Z384" s="2254"/>
      <c r="AA384" s="262"/>
      <c r="AB384" s="262"/>
      <c r="AC384" s="262"/>
      <c r="AD384" s="262"/>
      <c r="AE384" s="262"/>
      <c r="AF384" s="262"/>
      <c r="AG384" s="262"/>
      <c r="AH384" s="262"/>
      <c r="AI384" s="262"/>
      <c r="AJ384" s="262"/>
      <c r="AK384" s="262"/>
      <c r="AL384" s="262"/>
      <c r="AM384" s="262"/>
      <c r="AN384" s="262"/>
      <c r="AO384" s="262"/>
      <c r="AP384" s="262"/>
      <c r="AQ384" s="262"/>
      <c r="AR384" s="262"/>
      <c r="AS384" s="262"/>
      <c r="AT384" s="262"/>
      <c r="AU384" s="262"/>
      <c r="AV384" s="262"/>
    </row>
    <row r="385" spans="1:54" s="314" customFormat="1" ht="11.85" customHeight="1">
      <c r="A385" s="424">
        <v>2801</v>
      </c>
      <c r="B385" s="584"/>
      <c r="C385" s="355" t="s">
        <v>841</v>
      </c>
      <c r="D385" s="351"/>
      <c r="E385" s="422"/>
      <c r="F385" s="837" t="s">
        <v>2319</v>
      </c>
      <c r="G385" s="838" t="s">
        <v>2319</v>
      </c>
      <c r="H385" s="1955">
        <v>1200</v>
      </c>
      <c r="I385" s="374"/>
      <c r="J385" s="424">
        <v>2801</v>
      </c>
      <c r="K385" s="584"/>
      <c r="L385" s="355" t="s">
        <v>4272</v>
      </c>
      <c r="M385" s="351"/>
      <c r="N385" s="422"/>
      <c r="O385" s="837" t="s">
        <v>2319</v>
      </c>
      <c r="P385" s="2255" t="s">
        <v>2319</v>
      </c>
      <c r="Q385" s="2170">
        <v>1200</v>
      </c>
      <c r="R385" s="374"/>
      <c r="S385" s="424">
        <v>2801</v>
      </c>
      <c r="T385" s="584"/>
      <c r="U385" s="355" t="s">
        <v>4272</v>
      </c>
      <c r="V385" s="351"/>
      <c r="W385" s="422"/>
      <c r="X385" s="837" t="s">
        <v>2319</v>
      </c>
      <c r="Y385" s="2255" t="s">
        <v>2319</v>
      </c>
      <c r="Z385" s="2170">
        <v>0</v>
      </c>
      <c r="AA385" s="374"/>
      <c r="AB385" s="374"/>
      <c r="AC385" s="374"/>
      <c r="AD385" s="374"/>
      <c r="AE385" s="374"/>
      <c r="AF385" s="374"/>
      <c r="AG385" s="374"/>
      <c r="AH385" s="374"/>
      <c r="AI385" s="374"/>
      <c r="AJ385" s="374"/>
      <c r="AK385" s="374"/>
      <c r="AL385" s="374"/>
      <c r="AM385" s="374"/>
      <c r="AN385" s="374"/>
      <c r="AO385" s="374"/>
      <c r="AP385" s="374"/>
      <c r="AQ385" s="374"/>
      <c r="AR385" s="374"/>
      <c r="AS385" s="374"/>
      <c r="AT385" s="374"/>
      <c r="AU385" s="374"/>
      <c r="AV385" s="374"/>
      <c r="AW385" s="423"/>
      <c r="AX385" s="423"/>
      <c r="AY385" s="423"/>
      <c r="AZ385" s="423"/>
      <c r="BA385" s="423"/>
      <c r="BB385" s="423"/>
    </row>
    <row r="386" spans="1:54" s="314" customFormat="1" ht="11.85" customHeight="1">
      <c r="A386" s="424">
        <v>2802</v>
      </c>
      <c r="B386" s="584"/>
      <c r="C386" s="355" t="s">
        <v>842</v>
      </c>
      <c r="D386" s="351"/>
      <c r="E386" s="351"/>
      <c r="F386" s="837" t="s">
        <v>2319</v>
      </c>
      <c r="G386" s="838" t="s">
        <v>2319</v>
      </c>
      <c r="H386" s="1955">
        <v>0</v>
      </c>
      <c r="I386" s="374"/>
      <c r="J386" s="424">
        <v>2802</v>
      </c>
      <c r="K386" s="584"/>
      <c r="L386" s="355" t="s">
        <v>4273</v>
      </c>
      <c r="M386" s="351"/>
      <c r="N386" s="351"/>
      <c r="O386" s="837" t="s">
        <v>2319</v>
      </c>
      <c r="P386" s="2255" t="s">
        <v>2319</v>
      </c>
      <c r="Q386" s="2170">
        <v>0</v>
      </c>
      <c r="R386" s="374"/>
      <c r="S386" s="424">
        <v>2802</v>
      </c>
      <c r="T386" s="584"/>
      <c r="U386" s="355" t="s">
        <v>4273</v>
      </c>
      <c r="V386" s="351"/>
      <c r="W386" s="351"/>
      <c r="X386" s="837" t="s">
        <v>2319</v>
      </c>
      <c r="Y386" s="2255" t="s">
        <v>2319</v>
      </c>
      <c r="Z386" s="2170">
        <v>0</v>
      </c>
      <c r="AA386" s="374"/>
      <c r="AB386" s="374"/>
      <c r="AC386" s="374"/>
      <c r="AD386" s="374"/>
      <c r="AE386" s="374"/>
      <c r="AF386" s="374"/>
      <c r="AG386" s="374"/>
      <c r="AH386" s="374"/>
      <c r="AI386" s="374"/>
      <c r="AJ386" s="374"/>
      <c r="AK386" s="374"/>
      <c r="AL386" s="374"/>
      <c r="AM386" s="374"/>
      <c r="AN386" s="374"/>
      <c r="AO386" s="374"/>
      <c r="AP386" s="374"/>
      <c r="AQ386" s="374"/>
      <c r="AR386" s="374"/>
      <c r="AS386" s="374"/>
      <c r="AT386" s="374"/>
      <c r="AU386" s="374"/>
      <c r="AV386" s="374"/>
      <c r="AW386" s="423"/>
      <c r="AX386" s="423"/>
      <c r="AY386" s="423"/>
      <c r="AZ386" s="423"/>
      <c r="BA386" s="423"/>
      <c r="BB386" s="423"/>
    </row>
    <row r="387" spans="1:54" s="314" customFormat="1" ht="11.85" customHeight="1">
      <c r="A387" s="424">
        <v>2803</v>
      </c>
      <c r="B387" s="584"/>
      <c r="C387" s="355" t="s">
        <v>844</v>
      </c>
      <c r="D387" s="351"/>
      <c r="E387" s="351"/>
      <c r="F387" s="837" t="s">
        <v>2319</v>
      </c>
      <c r="G387" s="838" t="s">
        <v>2319</v>
      </c>
      <c r="H387" s="1955">
        <v>0</v>
      </c>
      <c r="I387" s="374"/>
      <c r="J387" s="424">
        <v>2803</v>
      </c>
      <c r="K387" s="584"/>
      <c r="L387" s="355" t="s">
        <v>4242</v>
      </c>
      <c r="M387" s="351"/>
      <c r="N387" s="351"/>
      <c r="O387" s="837">
        <v>9</v>
      </c>
      <c r="P387" s="2255">
        <v>500</v>
      </c>
      <c r="Q387" s="2170">
        <f>SUM(O387*P387)</f>
        <v>4500</v>
      </c>
      <c r="R387" s="374"/>
      <c r="S387" s="424">
        <v>2803</v>
      </c>
      <c r="T387" s="584"/>
      <c r="U387" s="355" t="s">
        <v>4274</v>
      </c>
      <c r="V387" s="351"/>
      <c r="W387" s="351"/>
      <c r="X387" s="837" t="s">
        <v>2319</v>
      </c>
      <c r="Y387" s="2255" t="s">
        <v>2319</v>
      </c>
      <c r="Z387" s="2170">
        <v>0</v>
      </c>
      <c r="AA387" s="374"/>
      <c r="AB387" s="374"/>
      <c r="AC387" s="374"/>
      <c r="AD387" s="374"/>
      <c r="AE387" s="374"/>
      <c r="AF387" s="374"/>
      <c r="AG387" s="374"/>
      <c r="AH387" s="374"/>
      <c r="AI387" s="374"/>
      <c r="AJ387" s="374"/>
      <c r="AK387" s="374"/>
      <c r="AL387" s="374"/>
      <c r="AM387" s="374"/>
      <c r="AN387" s="374"/>
      <c r="AO387" s="374"/>
      <c r="AP387" s="374"/>
      <c r="AQ387" s="374"/>
      <c r="AR387" s="374"/>
      <c r="AS387" s="374"/>
      <c r="AT387" s="374"/>
      <c r="AU387" s="374"/>
      <c r="AV387" s="374"/>
      <c r="AW387" s="423"/>
      <c r="AX387" s="423"/>
      <c r="AY387" s="423"/>
      <c r="AZ387" s="423"/>
      <c r="BA387" s="423"/>
      <c r="BB387" s="423"/>
    </row>
    <row r="388" spans="1:54" s="314" customFormat="1" ht="11.85" customHeight="1">
      <c r="A388" s="424">
        <v>2804</v>
      </c>
      <c r="B388" s="584"/>
      <c r="C388" s="355" t="s">
        <v>845</v>
      </c>
      <c r="D388" s="351"/>
      <c r="E388" s="351"/>
      <c r="F388" s="837" t="s">
        <v>2319</v>
      </c>
      <c r="G388" s="838" t="s">
        <v>2319</v>
      </c>
      <c r="H388" s="1955">
        <v>0</v>
      </c>
      <c r="I388" s="374"/>
      <c r="J388" s="424">
        <v>2804</v>
      </c>
      <c r="K388" s="584"/>
      <c r="L388" s="355" t="s">
        <v>4275</v>
      </c>
      <c r="M388" s="351"/>
      <c r="N388" s="351"/>
      <c r="O388" s="837" t="s">
        <v>2319</v>
      </c>
      <c r="P388" s="2255" t="s">
        <v>2319</v>
      </c>
      <c r="Q388" s="2170">
        <v>0</v>
      </c>
      <c r="R388" s="374"/>
      <c r="S388" s="424">
        <v>2804</v>
      </c>
      <c r="T388" s="584"/>
      <c r="U388" s="355" t="s">
        <v>4275</v>
      </c>
      <c r="V388" s="351"/>
      <c r="W388" s="351"/>
      <c r="X388" s="837" t="s">
        <v>2319</v>
      </c>
      <c r="Y388" s="2255" t="s">
        <v>2319</v>
      </c>
      <c r="Z388" s="2170">
        <v>0</v>
      </c>
      <c r="AA388" s="374"/>
      <c r="AB388" s="374"/>
      <c r="AC388" s="374"/>
      <c r="AD388" s="374"/>
      <c r="AE388" s="374"/>
      <c r="AF388" s="374"/>
      <c r="AG388" s="374"/>
      <c r="AH388" s="374"/>
      <c r="AI388" s="374"/>
      <c r="AJ388" s="374"/>
      <c r="AK388" s="374"/>
      <c r="AL388" s="374"/>
      <c r="AM388" s="374"/>
      <c r="AN388" s="374"/>
      <c r="AO388" s="374"/>
      <c r="AP388" s="374"/>
      <c r="AQ388" s="374"/>
      <c r="AR388" s="374"/>
      <c r="AS388" s="374"/>
      <c r="AT388" s="374"/>
      <c r="AU388" s="374"/>
      <c r="AV388" s="374"/>
      <c r="AW388" s="423"/>
      <c r="AX388" s="423"/>
      <c r="AY388" s="423"/>
      <c r="AZ388" s="423"/>
      <c r="BA388" s="423"/>
      <c r="BB388" s="423"/>
    </row>
    <row r="389" spans="1:54" s="314" customFormat="1" ht="11.85" customHeight="1">
      <c r="A389" s="424">
        <v>2805</v>
      </c>
      <c r="B389" s="584"/>
      <c r="C389" s="355" t="s">
        <v>843</v>
      </c>
      <c r="D389" s="351"/>
      <c r="E389" s="351"/>
      <c r="F389" s="837" t="s">
        <v>2319</v>
      </c>
      <c r="G389" s="838" t="s">
        <v>2319</v>
      </c>
      <c r="H389" s="1955">
        <v>0</v>
      </c>
      <c r="I389" s="374"/>
      <c r="J389" s="424">
        <v>2805</v>
      </c>
      <c r="K389" s="584"/>
      <c r="L389" s="355" t="s">
        <v>3361</v>
      </c>
      <c r="M389" s="351"/>
      <c r="N389" s="351"/>
      <c r="O389" s="837" t="s">
        <v>2319</v>
      </c>
      <c r="P389" s="2255" t="s">
        <v>2319</v>
      </c>
      <c r="Q389" s="2170">
        <v>0</v>
      </c>
      <c r="R389" s="374"/>
      <c r="S389" s="424">
        <v>2805</v>
      </c>
      <c r="T389" s="584"/>
      <c r="U389" s="355" t="s">
        <v>3361</v>
      </c>
      <c r="V389" s="351"/>
      <c r="W389" s="351"/>
      <c r="X389" s="837" t="s">
        <v>2319</v>
      </c>
      <c r="Y389" s="2255" t="s">
        <v>2319</v>
      </c>
      <c r="Z389" s="2170">
        <v>0</v>
      </c>
      <c r="AA389" s="374"/>
      <c r="AB389" s="374"/>
      <c r="AC389" s="374"/>
      <c r="AD389" s="374"/>
      <c r="AE389" s="374"/>
      <c r="AF389" s="374"/>
      <c r="AG389" s="374"/>
      <c r="AH389" s="374"/>
      <c r="AI389" s="374"/>
      <c r="AJ389" s="374"/>
      <c r="AK389" s="374"/>
      <c r="AL389" s="374"/>
      <c r="AM389" s="374"/>
      <c r="AN389" s="374"/>
      <c r="AO389" s="374"/>
      <c r="AP389" s="374"/>
      <c r="AQ389" s="374"/>
      <c r="AR389" s="374"/>
      <c r="AS389" s="374"/>
      <c r="AT389" s="374"/>
      <c r="AU389" s="374"/>
      <c r="AV389" s="374"/>
      <c r="AW389" s="423"/>
      <c r="AX389" s="423"/>
      <c r="AY389" s="423"/>
      <c r="AZ389" s="423"/>
      <c r="BA389" s="423"/>
      <c r="BB389" s="423"/>
    </row>
    <row r="390" spans="1:54" s="314" customFormat="1" ht="11.85" customHeight="1">
      <c r="A390" s="424">
        <v>2806</v>
      </c>
      <c r="B390" s="584"/>
      <c r="C390" s="355" t="s">
        <v>4271</v>
      </c>
      <c r="D390" s="351"/>
      <c r="E390" s="351"/>
      <c r="F390" s="837" t="s">
        <v>2319</v>
      </c>
      <c r="G390" s="838" t="s">
        <v>2319</v>
      </c>
      <c r="H390" s="1955">
        <v>0</v>
      </c>
      <c r="I390" s="374"/>
      <c r="J390" s="424">
        <v>2806</v>
      </c>
      <c r="K390" s="584"/>
      <c r="L390" s="355" t="s">
        <v>4271</v>
      </c>
      <c r="M390" s="351"/>
      <c r="N390" s="351"/>
      <c r="O390" s="837" t="s">
        <v>2319</v>
      </c>
      <c r="P390" s="2255" t="s">
        <v>2319</v>
      </c>
      <c r="Q390" s="2170">
        <v>0</v>
      </c>
      <c r="R390" s="374"/>
      <c r="S390" s="424">
        <v>2806</v>
      </c>
      <c r="T390" s="584"/>
      <c r="U390" s="355" t="s">
        <v>4271</v>
      </c>
      <c r="V390" s="351"/>
      <c r="W390" s="351"/>
      <c r="X390" s="837" t="s">
        <v>2319</v>
      </c>
      <c r="Y390" s="2255" t="s">
        <v>2319</v>
      </c>
      <c r="Z390" s="2170">
        <v>0</v>
      </c>
      <c r="AA390" s="374"/>
      <c r="AB390" s="374"/>
      <c r="AC390" s="374"/>
      <c r="AD390" s="374"/>
      <c r="AE390" s="374"/>
      <c r="AF390" s="374"/>
      <c r="AG390" s="374"/>
      <c r="AH390" s="374"/>
      <c r="AI390" s="374"/>
      <c r="AJ390" s="374"/>
      <c r="AK390" s="374"/>
      <c r="AL390" s="374"/>
      <c r="AM390" s="374"/>
      <c r="AN390" s="374"/>
      <c r="AO390" s="374"/>
      <c r="AP390" s="374"/>
      <c r="AQ390" s="374"/>
      <c r="AR390" s="374"/>
      <c r="AS390" s="374"/>
      <c r="AT390" s="374"/>
      <c r="AU390" s="374"/>
      <c r="AV390" s="374"/>
      <c r="AW390" s="423"/>
      <c r="AX390" s="423"/>
      <c r="AY390" s="423"/>
      <c r="AZ390" s="423"/>
      <c r="BA390" s="423"/>
      <c r="BB390" s="423"/>
    </row>
    <row r="391" spans="1:54" ht="11.85" customHeight="1">
      <c r="A391" s="473"/>
      <c r="F391" s="843"/>
      <c r="G391" s="844"/>
      <c r="H391" s="1064"/>
      <c r="I391" s="262"/>
      <c r="J391" s="473"/>
      <c r="O391" s="843"/>
      <c r="P391" s="2256"/>
      <c r="Q391" s="2254"/>
      <c r="R391" s="262"/>
      <c r="S391" s="473"/>
      <c r="X391" s="843"/>
      <c r="Y391" s="2256"/>
      <c r="Z391" s="2254"/>
    </row>
    <row r="392" spans="1:54" s="1106" customFormat="1" ht="14.25" customHeight="1">
      <c r="A392" s="1104">
        <v>2900</v>
      </c>
      <c r="B392" s="1116" t="s">
        <v>3362</v>
      </c>
      <c r="F392" s="1107" t="s">
        <v>2319</v>
      </c>
      <c r="G392" s="1108"/>
      <c r="H392" s="1954">
        <f>SUM(H394:H408)</f>
        <v>25500</v>
      </c>
      <c r="I392" s="330"/>
      <c r="J392" s="1104">
        <v>2900</v>
      </c>
      <c r="K392" s="1116" t="s">
        <v>3362</v>
      </c>
      <c r="O392" s="1107" t="s">
        <v>2319</v>
      </c>
      <c r="P392" s="2252"/>
      <c r="Q392" s="2169">
        <f>SUM(Q394:Q408)</f>
        <v>18237.75</v>
      </c>
      <c r="R392" s="313"/>
      <c r="S392" s="1104">
        <v>2900</v>
      </c>
      <c r="T392" s="1116" t="s">
        <v>3362</v>
      </c>
      <c r="X392" s="1107" t="s">
        <v>2319</v>
      </c>
      <c r="Y392" s="2252"/>
      <c r="Z392" s="2169">
        <f>SUM(Z394:Z408)</f>
        <v>14982.29</v>
      </c>
      <c r="AA392" s="313"/>
      <c r="AB392" s="313"/>
      <c r="AC392" s="313"/>
      <c r="AD392" s="313"/>
      <c r="AE392" s="313"/>
      <c r="AF392" s="313"/>
      <c r="AG392" s="313"/>
      <c r="AH392" s="313"/>
      <c r="AI392" s="313"/>
      <c r="AJ392" s="313"/>
      <c r="AK392" s="313"/>
      <c r="AL392" s="313"/>
      <c r="AM392" s="313"/>
      <c r="AN392" s="313"/>
      <c r="AO392" s="313"/>
      <c r="AP392" s="313"/>
      <c r="AQ392" s="313"/>
      <c r="AR392" s="313"/>
      <c r="AS392" s="313"/>
      <c r="AT392" s="313"/>
      <c r="AU392" s="313"/>
      <c r="AV392" s="313"/>
      <c r="AW392" s="451"/>
      <c r="AX392" s="451"/>
      <c r="AY392" s="451"/>
      <c r="AZ392" s="451"/>
      <c r="BA392" s="451"/>
      <c r="BB392" s="451"/>
    </row>
    <row r="393" spans="1:54" s="419" customFormat="1" ht="11.85" customHeight="1">
      <c r="A393" s="473"/>
      <c r="B393" s="594"/>
      <c r="F393" s="1005"/>
      <c r="G393" s="845"/>
      <c r="H393" s="1064"/>
      <c r="I393" s="262"/>
      <c r="J393" s="473"/>
      <c r="K393" s="594"/>
      <c r="O393" s="1005"/>
      <c r="P393" s="2271"/>
      <c r="Q393" s="2254"/>
      <c r="R393" s="262"/>
      <c r="S393" s="473"/>
      <c r="T393" s="594"/>
      <c r="X393" s="1005"/>
      <c r="Y393" s="2271"/>
      <c r="Z393" s="2254"/>
      <c r="AA393" s="262"/>
      <c r="AB393" s="262"/>
      <c r="AC393" s="262"/>
      <c r="AD393" s="262"/>
      <c r="AE393" s="262"/>
      <c r="AF393" s="262"/>
      <c r="AG393" s="262"/>
      <c r="AH393" s="262"/>
      <c r="AI393" s="262"/>
      <c r="AJ393" s="262"/>
      <c r="AK393" s="262"/>
      <c r="AL393" s="262"/>
      <c r="AM393" s="262"/>
      <c r="AN393" s="262"/>
      <c r="AO393" s="262"/>
      <c r="AP393" s="262"/>
      <c r="AQ393" s="262"/>
      <c r="AR393" s="262"/>
      <c r="AS393" s="262"/>
      <c r="AT393" s="262"/>
      <c r="AU393" s="262"/>
      <c r="AV393" s="262"/>
    </row>
    <row r="394" spans="1:54" ht="11.85" customHeight="1">
      <c r="A394" s="424">
        <v>2901</v>
      </c>
      <c r="B394" s="586"/>
      <c r="C394" s="342" t="s">
        <v>1282</v>
      </c>
      <c r="D394" s="343"/>
      <c r="E394" s="343"/>
      <c r="F394" s="837"/>
      <c r="G394" s="838"/>
      <c r="H394" s="1955">
        <v>5000</v>
      </c>
      <c r="I394" s="262"/>
      <c r="J394" s="424">
        <v>2901</v>
      </c>
      <c r="K394" s="586"/>
      <c r="L394" s="342" t="s">
        <v>1282</v>
      </c>
      <c r="M394" s="343"/>
      <c r="N394" s="343"/>
      <c r="O394" s="837"/>
      <c r="P394" s="2255"/>
      <c r="Q394" s="2170">
        <v>5000</v>
      </c>
      <c r="R394" s="262"/>
      <c r="S394" s="424">
        <v>2901</v>
      </c>
      <c r="T394" s="586"/>
      <c r="U394" s="342" t="s">
        <v>1282</v>
      </c>
      <c r="V394" s="343"/>
      <c r="W394" s="343"/>
      <c r="X394" s="837"/>
      <c r="Y394" s="2255"/>
      <c r="Z394" s="2170">
        <v>6722.29</v>
      </c>
    </row>
    <row r="395" spans="1:54" ht="11.85" customHeight="1" thickBot="1">
      <c r="A395" s="424">
        <v>2902</v>
      </c>
      <c r="B395" s="586"/>
      <c r="C395" s="342" t="s">
        <v>1283</v>
      </c>
      <c r="D395" s="343"/>
      <c r="E395" s="343"/>
      <c r="F395" s="1071"/>
      <c r="G395" s="1072"/>
      <c r="H395" s="1955">
        <v>0</v>
      </c>
      <c r="I395" s="262"/>
      <c r="J395" s="424">
        <v>2902</v>
      </c>
      <c r="K395" s="586"/>
      <c r="L395" s="342" t="s">
        <v>1283</v>
      </c>
      <c r="M395" s="343"/>
      <c r="N395" s="343"/>
      <c r="O395" s="837"/>
      <c r="P395" s="2255"/>
      <c r="Q395" s="2170">
        <v>0</v>
      </c>
      <c r="R395" s="262"/>
      <c r="S395" s="424">
        <v>2902</v>
      </c>
      <c r="T395" s="586"/>
      <c r="U395" s="342" t="s">
        <v>1283</v>
      </c>
      <c r="V395" s="343"/>
      <c r="W395" s="343"/>
      <c r="X395" s="837"/>
      <c r="Y395" s="2255"/>
      <c r="Z395" s="2170">
        <v>0</v>
      </c>
    </row>
    <row r="396" spans="1:54" ht="11.85" customHeight="1" thickBot="1">
      <c r="A396" s="424">
        <v>2903</v>
      </c>
      <c r="B396" s="586"/>
      <c r="C396" s="342" t="s">
        <v>3363</v>
      </c>
      <c r="D396" s="343"/>
      <c r="E396" s="380"/>
      <c r="F396" s="1842"/>
      <c r="G396" s="1843"/>
      <c r="H396" s="1955">
        <v>0</v>
      </c>
      <c r="I396" s="262"/>
      <c r="J396" s="424">
        <v>2903</v>
      </c>
      <c r="K396" s="586"/>
      <c r="L396" s="342" t="s">
        <v>3363</v>
      </c>
      <c r="M396" s="343"/>
      <c r="N396" s="343"/>
      <c r="O396" s="1842" t="s">
        <v>697</v>
      </c>
      <c r="P396" s="2277">
        <v>244625</v>
      </c>
      <c r="Q396" s="2170">
        <f>SUM(P396*6/1000)</f>
        <v>1467.75</v>
      </c>
      <c r="R396" s="262"/>
      <c r="S396" s="424">
        <v>2903</v>
      </c>
      <c r="T396" s="586"/>
      <c r="U396" s="342" t="s">
        <v>3363</v>
      </c>
      <c r="V396" s="343"/>
      <c r="W396" s="343"/>
      <c r="X396" s="1842" t="s">
        <v>697</v>
      </c>
      <c r="Y396" s="2277">
        <f>+Z14*0.006</f>
        <v>1564.8361200000002</v>
      </c>
      <c r="Z396" s="2170">
        <v>0</v>
      </c>
    </row>
    <row r="397" spans="1:54" ht="11.85" customHeight="1">
      <c r="A397" s="424">
        <v>2904</v>
      </c>
      <c r="B397" s="586"/>
      <c r="C397" s="342" t="s">
        <v>495</v>
      </c>
      <c r="D397" s="343"/>
      <c r="E397" s="343"/>
      <c r="F397" s="1840"/>
      <c r="G397" s="1841"/>
      <c r="H397" s="1955">
        <v>11000</v>
      </c>
      <c r="I397" s="262"/>
      <c r="J397" s="424">
        <v>2904</v>
      </c>
      <c r="K397" s="586"/>
      <c r="L397" s="342" t="s">
        <v>495</v>
      </c>
      <c r="M397" s="343"/>
      <c r="N397" s="343"/>
      <c r="O397" s="837"/>
      <c r="P397" s="2255"/>
      <c r="Q397" s="2170">
        <v>10850</v>
      </c>
      <c r="R397" s="262"/>
      <c r="S397" s="424">
        <v>2904</v>
      </c>
      <c r="T397" s="586"/>
      <c r="U397" s="342" t="s">
        <v>495</v>
      </c>
      <c r="V397" s="343"/>
      <c r="W397" s="343"/>
      <c r="X397" s="837"/>
      <c r="Y397" s="2255"/>
      <c r="Z397" s="2170">
        <v>6640</v>
      </c>
    </row>
    <row r="398" spans="1:54" ht="11.85" customHeight="1">
      <c r="A398" s="424">
        <v>2905</v>
      </c>
      <c r="B398" s="586"/>
      <c r="C398" s="342" t="s">
        <v>3364</v>
      </c>
      <c r="D398" s="343"/>
      <c r="E398" s="343"/>
      <c r="F398" s="837"/>
      <c r="G398" s="838"/>
      <c r="H398" s="1955">
        <v>100</v>
      </c>
      <c r="I398" s="262"/>
      <c r="J398" s="424">
        <v>2905</v>
      </c>
      <c r="K398" s="586"/>
      <c r="L398" s="2500" t="s">
        <v>895</v>
      </c>
      <c r="M398" s="2494"/>
      <c r="N398" s="343"/>
      <c r="O398" s="837"/>
      <c r="P398" s="2255"/>
      <c r="Q398" s="2170">
        <v>150</v>
      </c>
      <c r="R398" s="262"/>
      <c r="S398" s="424">
        <v>2905</v>
      </c>
      <c r="T398" s="586"/>
      <c r="U398" s="342" t="s">
        <v>3364</v>
      </c>
      <c r="V398" s="343"/>
      <c r="W398" s="343"/>
      <c r="X398" s="837"/>
      <c r="Y398" s="2255"/>
      <c r="Z398" s="2170">
        <v>150</v>
      </c>
    </row>
    <row r="399" spans="1:54" ht="11.85" customHeight="1">
      <c r="A399" s="424">
        <v>2906</v>
      </c>
      <c r="B399" s="586"/>
      <c r="C399" s="342" t="s">
        <v>846</v>
      </c>
      <c r="D399" s="343"/>
      <c r="E399" s="343"/>
      <c r="F399" s="837"/>
      <c r="G399" s="838"/>
      <c r="H399" s="1955">
        <v>0</v>
      </c>
      <c r="I399" s="262"/>
      <c r="J399" s="424">
        <v>2906</v>
      </c>
      <c r="K399" s="586"/>
      <c r="L399" s="342" t="s">
        <v>497</v>
      </c>
      <c r="M399" s="343"/>
      <c r="N399" s="343"/>
      <c r="O399" s="837"/>
      <c r="P399" s="2255"/>
      <c r="Q399" s="2170">
        <v>0</v>
      </c>
      <c r="R399" s="262"/>
      <c r="S399" s="424">
        <v>2906</v>
      </c>
      <c r="T399" s="586"/>
      <c r="U399" s="342" t="s">
        <v>497</v>
      </c>
      <c r="V399" s="343"/>
      <c r="W399" s="343"/>
      <c r="X399" s="837"/>
      <c r="Y399" s="2255"/>
      <c r="Z399" s="2170">
        <v>0</v>
      </c>
    </row>
    <row r="400" spans="1:54" s="314" customFormat="1" ht="11.85" customHeight="1">
      <c r="A400" s="424">
        <v>2907</v>
      </c>
      <c r="B400" s="584"/>
      <c r="C400" s="349" t="s">
        <v>498</v>
      </c>
      <c r="D400" s="351"/>
      <c r="E400" s="351"/>
      <c r="F400" s="837"/>
      <c r="G400" s="838"/>
      <c r="H400" s="1955">
        <v>0</v>
      </c>
      <c r="I400" s="262"/>
      <c r="J400" s="424">
        <v>2907</v>
      </c>
      <c r="K400" s="584"/>
      <c r="L400" s="349" t="s">
        <v>498</v>
      </c>
      <c r="M400" s="351"/>
      <c r="N400" s="351"/>
      <c r="O400" s="837"/>
      <c r="P400" s="2255"/>
      <c r="Q400" s="2170">
        <v>0</v>
      </c>
      <c r="R400" s="374"/>
      <c r="S400" s="424">
        <v>2907</v>
      </c>
      <c r="T400" s="584"/>
      <c r="U400" s="349" t="s">
        <v>498</v>
      </c>
      <c r="V400" s="351"/>
      <c r="W400" s="351"/>
      <c r="X400" s="837"/>
      <c r="Y400" s="2255"/>
      <c r="Z400" s="2170">
        <v>0</v>
      </c>
      <c r="AA400" s="374"/>
      <c r="AB400" s="374"/>
      <c r="AC400" s="374"/>
      <c r="AD400" s="374"/>
      <c r="AE400" s="374"/>
      <c r="AF400" s="374"/>
      <c r="AG400" s="374"/>
      <c r="AH400" s="374"/>
      <c r="AI400" s="374"/>
      <c r="AJ400" s="374"/>
      <c r="AK400" s="374"/>
      <c r="AL400" s="374"/>
      <c r="AM400" s="374"/>
      <c r="AN400" s="374"/>
      <c r="AO400" s="374"/>
      <c r="AP400" s="374"/>
      <c r="AQ400" s="374"/>
      <c r="AR400" s="374"/>
      <c r="AS400" s="374"/>
      <c r="AT400" s="374"/>
      <c r="AU400" s="374"/>
      <c r="AV400" s="374"/>
      <c r="AW400" s="423"/>
      <c r="AX400" s="423"/>
      <c r="AY400" s="423"/>
      <c r="AZ400" s="423"/>
      <c r="BA400" s="423"/>
      <c r="BB400" s="423"/>
    </row>
    <row r="401" spans="1:54" ht="11.85" customHeight="1">
      <c r="A401" s="424">
        <v>2908</v>
      </c>
      <c r="B401" s="586"/>
      <c r="C401" s="342" t="s">
        <v>499</v>
      </c>
      <c r="D401" s="343"/>
      <c r="E401" s="343"/>
      <c r="F401" s="837"/>
      <c r="G401" s="838"/>
      <c r="H401" s="1955">
        <v>500</v>
      </c>
      <c r="I401" s="262"/>
      <c r="J401" s="424">
        <v>2908</v>
      </c>
      <c r="K401" s="586"/>
      <c r="L401" s="342" t="s">
        <v>499</v>
      </c>
      <c r="M401" s="343"/>
      <c r="N401" s="343"/>
      <c r="O401" s="837"/>
      <c r="P401" s="2255"/>
      <c r="Q401" s="2170">
        <v>500</v>
      </c>
      <c r="R401" s="262"/>
      <c r="S401" s="424">
        <v>2908</v>
      </c>
      <c r="T401" s="586"/>
      <c r="U401" s="342" t="s">
        <v>499</v>
      </c>
      <c r="V401" s="343"/>
      <c r="W401" s="343"/>
      <c r="X401" s="837"/>
      <c r="Y401" s="2255"/>
      <c r="Z401" s="2170">
        <v>0</v>
      </c>
    </row>
    <row r="402" spans="1:54" ht="11.85" hidden="1" customHeight="1">
      <c r="A402" s="424">
        <v>2909</v>
      </c>
      <c r="B402" s="586"/>
      <c r="C402" s="342"/>
      <c r="D402" s="343"/>
      <c r="E402" s="343"/>
      <c r="F402" s="837"/>
      <c r="G402" s="838"/>
      <c r="H402" s="1955"/>
      <c r="I402" s="262"/>
      <c r="J402" s="424">
        <v>2909</v>
      </c>
      <c r="K402" s="586"/>
      <c r="L402" s="342"/>
      <c r="M402" s="343"/>
      <c r="N402" s="343"/>
      <c r="O402" s="837"/>
      <c r="P402" s="2255"/>
      <c r="Q402" s="2170"/>
      <c r="R402" s="262"/>
      <c r="S402" s="424">
        <v>2909</v>
      </c>
      <c r="T402" s="586"/>
      <c r="U402" s="342"/>
      <c r="V402" s="343"/>
      <c r="W402" s="343"/>
      <c r="X402" s="837"/>
      <c r="Y402" s="2255"/>
      <c r="Z402" s="2170"/>
    </row>
    <row r="403" spans="1:54" s="411" customFormat="1" ht="11.85" customHeight="1">
      <c r="A403" s="424">
        <v>2910</v>
      </c>
      <c r="B403" s="593"/>
      <c r="C403" s="426" t="s">
        <v>500</v>
      </c>
      <c r="D403" s="476"/>
      <c r="E403" s="476"/>
      <c r="F403" s="837"/>
      <c r="G403" s="838"/>
      <c r="H403" s="1955">
        <v>0</v>
      </c>
      <c r="I403" s="262"/>
      <c r="J403" s="424">
        <v>2910</v>
      </c>
      <c r="K403" s="593"/>
      <c r="L403" s="426" t="s">
        <v>500</v>
      </c>
      <c r="M403" s="476"/>
      <c r="N403" s="476"/>
      <c r="O403" s="837"/>
      <c r="P403" s="2255"/>
      <c r="Q403" s="2170">
        <v>0</v>
      </c>
      <c r="R403" s="410"/>
      <c r="S403" s="424">
        <v>2910</v>
      </c>
      <c r="T403" s="593"/>
      <c r="U403" s="426" t="s">
        <v>500</v>
      </c>
      <c r="V403" s="476"/>
      <c r="W403" s="476"/>
      <c r="X403" s="837"/>
      <c r="Y403" s="2255"/>
      <c r="Z403" s="2170">
        <v>0</v>
      </c>
      <c r="AA403" s="410"/>
      <c r="AB403" s="410"/>
      <c r="AC403" s="410"/>
      <c r="AD403" s="410"/>
      <c r="AE403" s="410"/>
      <c r="AF403" s="410"/>
      <c r="AG403" s="410"/>
      <c r="AH403" s="410"/>
      <c r="AI403" s="410"/>
      <c r="AJ403" s="410"/>
      <c r="AK403" s="410"/>
      <c r="AL403" s="410"/>
      <c r="AM403" s="410"/>
      <c r="AN403" s="410"/>
      <c r="AO403" s="410"/>
      <c r="AP403" s="410"/>
      <c r="AQ403" s="410"/>
      <c r="AR403" s="410"/>
      <c r="AS403" s="410"/>
      <c r="AT403" s="410"/>
      <c r="AU403" s="410"/>
      <c r="AV403" s="410"/>
    </row>
    <row r="404" spans="1:54" ht="11.85" customHeight="1">
      <c r="A404" s="424">
        <v>2911</v>
      </c>
      <c r="B404" s="586"/>
      <c r="C404" s="342" t="s">
        <v>501</v>
      </c>
      <c r="D404" s="343"/>
      <c r="E404" s="343"/>
      <c r="F404" s="837"/>
      <c r="G404" s="838"/>
      <c r="H404" s="1955">
        <v>0</v>
      </c>
      <c r="I404" s="262"/>
      <c r="J404" s="424">
        <v>2911</v>
      </c>
      <c r="K404" s="586"/>
      <c r="L404" s="342" t="s">
        <v>501</v>
      </c>
      <c r="M404" s="343"/>
      <c r="N404" s="343"/>
      <c r="O404" s="837"/>
      <c r="P404" s="2255"/>
      <c r="Q404" s="2170">
        <v>0</v>
      </c>
      <c r="R404" s="262"/>
      <c r="S404" s="424">
        <v>2911</v>
      </c>
      <c r="T404" s="586"/>
      <c r="U404" s="342" t="s">
        <v>4205</v>
      </c>
      <c r="V404" s="343"/>
      <c r="W404" s="343"/>
      <c r="X404" s="837">
        <v>2</v>
      </c>
      <c r="Y404" s="2255">
        <v>450</v>
      </c>
      <c r="Z404" s="2170">
        <f>(X404*Y404)</f>
        <v>900</v>
      </c>
    </row>
    <row r="405" spans="1:54" ht="11.85" customHeight="1">
      <c r="A405" s="424">
        <v>2912</v>
      </c>
      <c r="B405" s="586"/>
      <c r="C405" s="349" t="s">
        <v>502</v>
      </c>
      <c r="D405" s="383"/>
      <c r="E405" s="383"/>
      <c r="F405" s="837"/>
      <c r="G405" s="838"/>
      <c r="H405" s="1955">
        <v>100</v>
      </c>
      <c r="I405" s="262"/>
      <c r="J405" s="424">
        <v>2912</v>
      </c>
      <c r="K405" s="586"/>
      <c r="L405" s="349" t="s">
        <v>502</v>
      </c>
      <c r="M405" s="383"/>
      <c r="N405" s="383"/>
      <c r="O405" s="837"/>
      <c r="P405" s="2255"/>
      <c r="Q405" s="2170">
        <v>100</v>
      </c>
      <c r="R405" s="262"/>
      <c r="S405" s="424">
        <v>2912</v>
      </c>
      <c r="T405" s="586"/>
      <c r="U405" s="349" t="s">
        <v>502</v>
      </c>
      <c r="V405" s="383"/>
      <c r="W405" s="383"/>
      <c r="X405" s="837"/>
      <c r="Y405" s="2255"/>
      <c r="Z405" s="2170">
        <v>0</v>
      </c>
    </row>
    <row r="406" spans="1:54" ht="11.85" customHeight="1">
      <c r="A406" s="424">
        <v>2913</v>
      </c>
      <c r="B406" s="586"/>
      <c r="C406" s="342" t="s">
        <v>503</v>
      </c>
      <c r="D406" s="477"/>
      <c r="E406" s="477"/>
      <c r="F406" s="837"/>
      <c r="G406" s="838"/>
      <c r="H406" s="1955">
        <v>0</v>
      </c>
      <c r="I406" s="262"/>
      <c r="J406" s="424">
        <v>2913</v>
      </c>
      <c r="K406" s="586"/>
      <c r="L406" s="342" t="s">
        <v>503</v>
      </c>
      <c r="M406" s="477"/>
      <c r="N406" s="477"/>
      <c r="O406" s="837"/>
      <c r="P406" s="2255"/>
      <c r="Q406" s="2170">
        <v>0</v>
      </c>
      <c r="R406" s="262"/>
      <c r="S406" s="424">
        <v>2913</v>
      </c>
      <c r="T406" s="586"/>
      <c r="U406" s="342" t="s">
        <v>503</v>
      </c>
      <c r="V406" s="477"/>
      <c r="W406" s="477"/>
      <c r="X406" s="837"/>
      <c r="Y406" s="2255"/>
      <c r="Z406" s="2170">
        <v>0</v>
      </c>
    </row>
    <row r="407" spans="1:54" s="314" customFormat="1" ht="11.85" customHeight="1">
      <c r="A407" s="424">
        <v>2914</v>
      </c>
      <c r="B407" s="584"/>
      <c r="C407" s="355" t="s">
        <v>4154</v>
      </c>
      <c r="D407" s="350"/>
      <c r="E407" s="350"/>
      <c r="F407" s="837"/>
      <c r="G407" s="838"/>
      <c r="H407" s="1955">
        <v>5600</v>
      </c>
      <c r="I407" s="374"/>
      <c r="J407" s="424">
        <v>2914</v>
      </c>
      <c r="K407" s="584"/>
      <c r="L407" s="2493" t="s">
        <v>384</v>
      </c>
      <c r="M407" s="2494"/>
      <c r="N407" s="350"/>
      <c r="O407" s="837"/>
      <c r="P407" s="2255"/>
      <c r="Q407" s="2170">
        <v>170</v>
      </c>
      <c r="R407" s="374"/>
      <c r="S407" s="424">
        <v>2914</v>
      </c>
      <c r="T407" s="584"/>
      <c r="U407" s="355" t="s">
        <v>504</v>
      </c>
      <c r="V407" s="350"/>
      <c r="W407" s="350"/>
      <c r="X407" s="837"/>
      <c r="Y407" s="2255"/>
      <c r="Z407" s="2170">
        <v>570</v>
      </c>
      <c r="AA407" s="374"/>
      <c r="AB407" s="374"/>
      <c r="AC407" s="374"/>
      <c r="AD407" s="374"/>
      <c r="AE407" s="374"/>
      <c r="AF407" s="374"/>
      <c r="AG407" s="374"/>
      <c r="AH407" s="374"/>
      <c r="AI407" s="374"/>
      <c r="AJ407" s="374"/>
      <c r="AK407" s="374"/>
      <c r="AL407" s="374"/>
      <c r="AM407" s="374"/>
      <c r="AN407" s="374"/>
      <c r="AO407" s="374"/>
      <c r="AP407" s="374"/>
      <c r="AQ407" s="374"/>
      <c r="AR407" s="374"/>
      <c r="AS407" s="374"/>
      <c r="AT407" s="374"/>
      <c r="AU407" s="374"/>
      <c r="AV407" s="374"/>
      <c r="AW407" s="423"/>
      <c r="AX407" s="423"/>
      <c r="AY407" s="423"/>
      <c r="AZ407" s="423"/>
      <c r="BA407" s="423"/>
      <c r="BB407" s="423"/>
    </row>
    <row r="408" spans="1:54" s="314" customFormat="1" ht="11.85" customHeight="1">
      <c r="A408" s="424">
        <v>2915</v>
      </c>
      <c r="B408" s="584"/>
      <c r="C408" s="2493" t="s">
        <v>897</v>
      </c>
      <c r="D408" s="2494"/>
      <c r="E408" s="350"/>
      <c r="F408" s="837"/>
      <c r="G408" s="838"/>
      <c r="H408" s="2160">
        <v>3200</v>
      </c>
      <c r="I408" s="374"/>
      <c r="J408" s="424">
        <v>2915</v>
      </c>
      <c r="K408" s="584"/>
      <c r="L408" s="355" t="s">
        <v>897</v>
      </c>
      <c r="M408" s="350"/>
      <c r="N408" s="350"/>
      <c r="O408" s="837"/>
      <c r="P408" s="2255"/>
      <c r="Q408" s="2170">
        <v>0</v>
      </c>
      <c r="R408" s="374"/>
      <c r="S408" s="424">
        <v>2915</v>
      </c>
      <c r="T408" s="584"/>
      <c r="U408" s="355" t="s">
        <v>3416</v>
      </c>
      <c r="V408" s="350"/>
      <c r="W408" s="350"/>
      <c r="X408" s="837"/>
      <c r="Y408" s="2255"/>
      <c r="Z408" s="2170">
        <v>0</v>
      </c>
      <c r="AA408" s="374"/>
      <c r="AB408" s="374"/>
      <c r="AC408" s="374"/>
      <c r="AD408" s="374"/>
      <c r="AE408" s="374"/>
      <c r="AF408" s="374"/>
      <c r="AG408" s="374"/>
      <c r="AH408" s="374"/>
      <c r="AI408" s="374"/>
      <c r="AJ408" s="374"/>
      <c r="AK408" s="374"/>
      <c r="AL408" s="374"/>
      <c r="AM408" s="374"/>
      <c r="AN408" s="374"/>
      <c r="AO408" s="374"/>
      <c r="AP408" s="374"/>
      <c r="AQ408" s="374"/>
      <c r="AR408" s="374"/>
      <c r="AS408" s="374"/>
      <c r="AT408" s="374"/>
      <c r="AU408" s="374"/>
      <c r="AV408" s="374"/>
      <c r="AW408" s="423"/>
      <c r="AX408" s="423"/>
      <c r="AY408" s="423"/>
      <c r="AZ408" s="423"/>
      <c r="BA408" s="423"/>
      <c r="BB408" s="423"/>
    </row>
    <row r="409" spans="1:54" ht="11.85" customHeight="1">
      <c r="A409" s="473" t="s">
        <v>2319</v>
      </c>
      <c r="C409" s="270"/>
      <c r="D409" s="270"/>
      <c r="E409" s="270"/>
      <c r="F409" s="843"/>
      <c r="G409" s="844"/>
      <c r="H409" s="1067"/>
      <c r="I409" s="262"/>
      <c r="J409" s="473" t="s">
        <v>2319</v>
      </c>
      <c r="L409" s="270"/>
      <c r="M409" s="270"/>
      <c r="N409" s="270"/>
      <c r="O409" s="843"/>
      <c r="P409" s="2256"/>
      <c r="Q409" s="2258"/>
      <c r="R409" s="262"/>
      <c r="S409" s="473" t="s">
        <v>2319</v>
      </c>
      <c r="U409" s="270"/>
      <c r="V409" s="270"/>
      <c r="W409" s="270"/>
      <c r="X409" s="843"/>
      <c r="Y409" s="2256"/>
      <c r="Z409" s="2258"/>
    </row>
    <row r="410" spans="1:54" s="1106" customFormat="1" ht="12" customHeight="1">
      <c r="A410" s="1104">
        <v>3000</v>
      </c>
      <c r="B410" s="1116" t="s">
        <v>3365</v>
      </c>
      <c r="C410" s="1118"/>
      <c r="D410" s="1119"/>
      <c r="E410" s="1119"/>
      <c r="F410" s="1689" t="s">
        <v>219</v>
      </c>
      <c r="G410" s="1690" t="s">
        <v>220</v>
      </c>
      <c r="H410" s="1954">
        <f>SUM(H412:H420)</f>
        <v>0</v>
      </c>
      <c r="I410" s="330"/>
      <c r="J410" s="1104">
        <v>3000</v>
      </c>
      <c r="K410" s="1116" t="s">
        <v>3365</v>
      </c>
      <c r="L410" s="1118"/>
      <c r="M410" s="1119"/>
      <c r="N410" s="1119"/>
      <c r="O410" s="1689" t="s">
        <v>219</v>
      </c>
      <c r="P410" s="2278" t="s">
        <v>220</v>
      </c>
      <c r="Q410" s="2169">
        <f>SUM(Q412:Q420)</f>
        <v>5000</v>
      </c>
      <c r="R410" s="313"/>
      <c r="S410" s="1104">
        <v>3000</v>
      </c>
      <c r="T410" s="1116" t="s">
        <v>3365</v>
      </c>
      <c r="U410" s="1118"/>
      <c r="V410" s="1119"/>
      <c r="W410" s="1119"/>
      <c r="X410" s="1689" t="s">
        <v>219</v>
      </c>
      <c r="Y410" s="2278" t="s">
        <v>220</v>
      </c>
      <c r="Z410" s="2169">
        <f>SUM(Z412:Z420)</f>
        <v>7440.72</v>
      </c>
      <c r="AA410" s="313"/>
      <c r="AB410" s="313"/>
      <c r="AC410" s="313"/>
      <c r="AD410" s="313"/>
      <c r="AE410" s="313"/>
      <c r="AF410" s="313"/>
      <c r="AG410" s="313"/>
      <c r="AH410" s="313"/>
      <c r="AI410" s="313"/>
      <c r="AJ410" s="313"/>
      <c r="AK410" s="313"/>
      <c r="AL410" s="313"/>
      <c r="AM410" s="313"/>
      <c r="AN410" s="313"/>
      <c r="AO410" s="313"/>
      <c r="AP410" s="313"/>
      <c r="AQ410" s="313"/>
      <c r="AR410" s="313"/>
      <c r="AS410" s="313"/>
      <c r="AT410" s="313"/>
      <c r="AU410" s="313"/>
      <c r="AV410" s="313"/>
      <c r="AW410" s="451"/>
      <c r="AX410" s="451"/>
      <c r="AY410" s="451"/>
      <c r="AZ410" s="451"/>
      <c r="BA410" s="451"/>
      <c r="BB410" s="451"/>
    </row>
    <row r="411" spans="1:54" s="419" customFormat="1" ht="11.85" customHeight="1">
      <c r="A411" s="466"/>
      <c r="B411" s="585"/>
      <c r="C411" s="1006"/>
      <c r="D411" s="1006"/>
      <c r="E411" s="1006"/>
      <c r="F411" s="1005"/>
      <c r="G411" s="845"/>
      <c r="H411" s="1064"/>
      <c r="I411" s="262"/>
      <c r="J411" s="466"/>
      <c r="K411" s="585"/>
      <c r="L411" s="1006"/>
      <c r="M411" s="1006"/>
      <c r="N411" s="1006"/>
      <c r="O411" s="1005"/>
      <c r="P411" s="2271"/>
      <c r="Q411" s="2254"/>
      <c r="R411" s="262"/>
      <c r="S411" s="466"/>
      <c r="T411" s="585"/>
      <c r="U411" s="1006"/>
      <c r="V411" s="1006"/>
      <c r="W411" s="1006"/>
      <c r="X411" s="1005"/>
      <c r="Y411" s="2271"/>
      <c r="Z411" s="2254"/>
      <c r="AA411" s="262"/>
      <c r="AB411" s="262"/>
      <c r="AC411" s="262"/>
      <c r="AD411" s="262"/>
      <c r="AE411" s="262"/>
      <c r="AF411" s="262"/>
      <c r="AG411" s="262"/>
      <c r="AH411" s="262"/>
      <c r="AI411" s="262"/>
      <c r="AJ411" s="262"/>
      <c r="AK411" s="262"/>
      <c r="AL411" s="262"/>
      <c r="AM411" s="262"/>
      <c r="AN411" s="262"/>
      <c r="AO411" s="262"/>
      <c r="AP411" s="262"/>
      <c r="AQ411" s="262"/>
      <c r="AR411" s="262"/>
      <c r="AS411" s="262"/>
      <c r="AT411" s="262"/>
      <c r="AU411" s="262"/>
      <c r="AV411" s="262"/>
    </row>
    <row r="412" spans="1:54" ht="11.85" customHeight="1">
      <c r="A412" s="347">
        <v>3001</v>
      </c>
      <c r="B412" s="586"/>
      <c r="C412" s="381" t="s">
        <v>506</v>
      </c>
      <c r="D412" s="383"/>
      <c r="E412" s="383"/>
      <c r="F412" s="837"/>
      <c r="G412" s="1964" t="s">
        <v>2319</v>
      </c>
      <c r="H412" s="1955"/>
      <c r="I412" s="262"/>
      <c r="J412" s="347">
        <v>3001</v>
      </c>
      <c r="K412" s="586"/>
      <c r="L412" s="381" t="s">
        <v>506</v>
      </c>
      <c r="M412" s="383"/>
      <c r="N412" s="383"/>
      <c r="O412" s="837"/>
      <c r="P412" s="2255" t="s">
        <v>2319</v>
      </c>
      <c r="Q412" s="2170">
        <v>0</v>
      </c>
      <c r="R412" s="262"/>
      <c r="S412" s="347">
        <v>3001</v>
      </c>
      <c r="T412" s="586"/>
      <c r="U412" s="381"/>
      <c r="V412" s="383"/>
      <c r="W412" s="383"/>
      <c r="X412" s="837"/>
      <c r="Y412" s="2255" t="s">
        <v>2319</v>
      </c>
      <c r="Z412" s="2170"/>
    </row>
    <row r="413" spans="1:54" ht="11.85" customHeight="1">
      <c r="A413" s="347">
        <v>3002</v>
      </c>
      <c r="B413" s="586"/>
      <c r="C413" s="342" t="s">
        <v>507</v>
      </c>
      <c r="D413" s="477"/>
      <c r="E413" s="477"/>
      <c r="F413" s="837"/>
      <c r="G413" s="1964"/>
      <c r="H413" s="1955">
        <v>0</v>
      </c>
      <c r="I413" s="262"/>
      <c r="J413" s="347">
        <v>3002</v>
      </c>
      <c r="K413" s="586"/>
      <c r="L413" s="342" t="s">
        <v>507</v>
      </c>
      <c r="M413" s="477"/>
      <c r="N413" s="477"/>
      <c r="O413" s="837"/>
      <c r="P413" s="2255"/>
      <c r="Q413" s="2170">
        <v>0</v>
      </c>
      <c r="R413" s="262"/>
      <c r="S413" s="347">
        <v>3002</v>
      </c>
      <c r="T413" s="586"/>
      <c r="U413" s="342" t="s">
        <v>4203</v>
      </c>
      <c r="V413" s="477"/>
      <c r="W413" s="477"/>
      <c r="X413" s="837"/>
      <c r="Y413" s="2255"/>
      <c r="Z413" s="2170">
        <v>6338.64</v>
      </c>
    </row>
    <row r="414" spans="1:54" ht="11.85" customHeight="1">
      <c r="A414" s="347">
        <v>3003</v>
      </c>
      <c r="B414" s="586"/>
      <c r="C414" s="342" t="s">
        <v>423</v>
      </c>
      <c r="D414" s="477"/>
      <c r="E414" s="477"/>
      <c r="F414" s="837"/>
      <c r="G414" s="1964"/>
      <c r="H414" s="1955">
        <v>0</v>
      </c>
      <c r="I414" s="262"/>
      <c r="J414" s="347">
        <v>3003</v>
      </c>
      <c r="K414" s="586"/>
      <c r="L414" s="342" t="s">
        <v>423</v>
      </c>
      <c r="M414" s="477"/>
      <c r="N414" s="477"/>
      <c r="O414" s="837"/>
      <c r="P414" s="2255"/>
      <c r="Q414" s="2170">
        <v>0</v>
      </c>
      <c r="R414" s="262"/>
      <c r="S414" s="347">
        <v>3003</v>
      </c>
      <c r="T414" s="586"/>
      <c r="U414" s="342" t="s">
        <v>4204</v>
      </c>
      <c r="V414" s="477"/>
      <c r="W414" s="477"/>
      <c r="X414" s="837"/>
      <c r="Y414" s="2255"/>
      <c r="Z414" s="2255">
        <v>1102.08</v>
      </c>
    </row>
    <row r="415" spans="1:54" ht="11.85" customHeight="1">
      <c r="A415" s="347">
        <v>3004</v>
      </c>
      <c r="B415" s="586"/>
      <c r="C415" s="342" t="s">
        <v>424</v>
      </c>
      <c r="D415" s="477"/>
      <c r="E415" s="477"/>
      <c r="F415" s="837"/>
      <c r="G415" s="1964"/>
      <c r="H415" s="1955"/>
      <c r="I415" s="262"/>
      <c r="J415" s="347">
        <v>3004</v>
      </c>
      <c r="K415" s="586"/>
      <c r="L415" s="342" t="s">
        <v>1060</v>
      </c>
      <c r="M415" s="477"/>
      <c r="N415" s="477"/>
      <c r="O415" s="837"/>
      <c r="P415" s="2255"/>
      <c r="Q415" s="2170">
        <v>5000</v>
      </c>
      <c r="R415" s="262"/>
      <c r="S415" s="347">
        <v>3004</v>
      </c>
      <c r="T415" s="586"/>
      <c r="U415" s="342"/>
      <c r="V415" s="477"/>
      <c r="W415" s="477"/>
      <c r="X415" s="837"/>
      <c r="Y415" s="2255"/>
      <c r="Z415" s="2170">
        <v>0</v>
      </c>
    </row>
    <row r="416" spans="1:54" ht="11.85" customHeight="1">
      <c r="A416" s="347">
        <v>3005</v>
      </c>
      <c r="B416" s="586"/>
      <c r="C416" s="342" t="s">
        <v>218</v>
      </c>
      <c r="D416" s="477"/>
      <c r="E416" s="1688"/>
      <c r="F416" s="1069">
        <v>0</v>
      </c>
      <c r="G416" s="1968">
        <v>0</v>
      </c>
      <c r="H416" s="1955">
        <f>G416*F416</f>
        <v>0</v>
      </c>
      <c r="I416" s="262"/>
      <c r="J416" s="347">
        <v>3005</v>
      </c>
      <c r="K416" s="586"/>
      <c r="L416" s="342"/>
      <c r="M416" s="477"/>
      <c r="N416" s="477"/>
      <c r="O416" s="1069">
        <v>0</v>
      </c>
      <c r="P416" s="2274">
        <v>0</v>
      </c>
      <c r="Q416" s="2170">
        <f>P416*O416</f>
        <v>0</v>
      </c>
      <c r="R416" s="262"/>
      <c r="S416" s="347">
        <v>3005</v>
      </c>
      <c r="T416" s="586"/>
      <c r="U416" s="342"/>
      <c r="V416" s="477"/>
      <c r="W416" s="477"/>
      <c r="X416" s="1069">
        <v>0</v>
      </c>
      <c r="Y416" s="2274">
        <v>0</v>
      </c>
      <c r="Z416" s="2170">
        <f>Y416*X416</f>
        <v>0</v>
      </c>
    </row>
    <row r="417" spans="1:54" ht="11.85" customHeight="1">
      <c r="A417" s="347">
        <v>3006</v>
      </c>
      <c r="B417" s="586"/>
      <c r="C417" s="342" t="s">
        <v>184</v>
      </c>
      <c r="D417" s="477"/>
      <c r="E417" s="477"/>
      <c r="F417" s="1069">
        <v>0</v>
      </c>
      <c r="G417" s="1968">
        <v>0</v>
      </c>
      <c r="H417" s="1955">
        <f>G417*F417</f>
        <v>0</v>
      </c>
      <c r="I417" s="262"/>
      <c r="J417" s="347">
        <v>3006</v>
      </c>
      <c r="K417" s="586"/>
      <c r="L417" s="342"/>
      <c r="M417" s="477"/>
      <c r="N417" s="477"/>
      <c r="O417" s="1069">
        <v>0</v>
      </c>
      <c r="P417" s="2274">
        <v>0</v>
      </c>
      <c r="Q417" s="2170">
        <f>P417*O417</f>
        <v>0</v>
      </c>
      <c r="R417" s="262"/>
      <c r="S417" s="347">
        <v>3006</v>
      </c>
      <c r="T417" s="586"/>
      <c r="U417" s="342"/>
      <c r="V417" s="477"/>
      <c r="W417" s="477"/>
      <c r="X417" s="1069">
        <v>0</v>
      </c>
      <c r="Y417" s="2274">
        <v>0</v>
      </c>
      <c r="Z417" s="2170">
        <f>Y417*X417</f>
        <v>0</v>
      </c>
    </row>
    <row r="418" spans="1:54" ht="11.85" customHeight="1">
      <c r="A418" s="347">
        <v>3007</v>
      </c>
      <c r="B418" s="586"/>
      <c r="C418" s="342" t="s">
        <v>222</v>
      </c>
      <c r="D418" s="477"/>
      <c r="E418" s="477"/>
      <c r="F418" s="1069">
        <v>0</v>
      </c>
      <c r="G418" s="1968">
        <v>0</v>
      </c>
      <c r="H418" s="1955">
        <f>G418*F418</f>
        <v>0</v>
      </c>
      <c r="I418" s="262"/>
      <c r="J418" s="347">
        <v>3007</v>
      </c>
      <c r="K418" s="586"/>
      <c r="L418" s="342"/>
      <c r="M418" s="477"/>
      <c r="N418" s="477"/>
      <c r="O418" s="1069">
        <v>0</v>
      </c>
      <c r="P418" s="2274">
        <v>0</v>
      </c>
      <c r="Q418" s="2170">
        <f>P418*O418</f>
        <v>0</v>
      </c>
      <c r="R418" s="262"/>
      <c r="S418" s="347">
        <v>3007</v>
      </c>
      <c r="T418" s="586"/>
      <c r="U418" s="342"/>
      <c r="V418" s="477"/>
      <c r="W418" s="477"/>
      <c r="X418" s="1069">
        <v>0</v>
      </c>
      <c r="Y418" s="2274">
        <v>0</v>
      </c>
      <c r="Z418" s="2170">
        <f>Y418*X418</f>
        <v>0</v>
      </c>
    </row>
    <row r="419" spans="1:54" ht="11.85" customHeight="1">
      <c r="A419" s="347">
        <v>3008</v>
      </c>
      <c r="B419" s="586"/>
      <c r="C419" s="342" t="s">
        <v>221</v>
      </c>
      <c r="D419" s="477"/>
      <c r="E419" s="477"/>
      <c r="F419" s="1069">
        <v>0</v>
      </c>
      <c r="G419" s="1968">
        <v>0</v>
      </c>
      <c r="H419" s="1955">
        <f>G419*F419</f>
        <v>0</v>
      </c>
      <c r="I419" s="262"/>
      <c r="J419" s="347">
        <v>3008</v>
      </c>
      <c r="K419" s="586"/>
      <c r="L419" s="342"/>
      <c r="M419" s="477"/>
      <c r="N419" s="477"/>
      <c r="O419" s="1069">
        <v>0</v>
      </c>
      <c r="P419" s="2274">
        <v>0</v>
      </c>
      <c r="Q419" s="2170">
        <f>P419*O419</f>
        <v>0</v>
      </c>
      <c r="R419" s="262"/>
      <c r="S419" s="347">
        <v>3008</v>
      </c>
      <c r="T419" s="586"/>
      <c r="U419" s="342"/>
      <c r="V419" s="477"/>
      <c r="W419" s="477"/>
      <c r="X419" s="1069">
        <v>0</v>
      </c>
      <c r="Y419" s="2274">
        <v>0</v>
      </c>
      <c r="Z419" s="2170">
        <f>Y419*X419</f>
        <v>0</v>
      </c>
    </row>
    <row r="420" spans="1:54" ht="11.85" customHeight="1">
      <c r="A420" s="347">
        <v>3009</v>
      </c>
      <c r="B420" s="586"/>
      <c r="C420" s="381" t="s">
        <v>3416</v>
      </c>
      <c r="D420" s="382"/>
      <c r="E420" s="382"/>
      <c r="F420" s="837"/>
      <c r="G420" s="1964"/>
      <c r="H420" s="1955">
        <v>0</v>
      </c>
      <c r="I420" s="262"/>
      <c r="J420" s="347">
        <v>3009</v>
      </c>
      <c r="K420" s="586"/>
      <c r="L420" s="381" t="s">
        <v>3416</v>
      </c>
      <c r="M420" s="382"/>
      <c r="N420" s="382"/>
      <c r="O420" s="837"/>
      <c r="P420" s="2255"/>
      <c r="Q420" s="2170">
        <v>0</v>
      </c>
      <c r="R420" s="262"/>
      <c r="S420" s="347">
        <v>3009</v>
      </c>
      <c r="T420" s="586"/>
      <c r="U420" s="381" t="s">
        <v>3416</v>
      </c>
      <c r="V420" s="382"/>
      <c r="W420" s="382"/>
      <c r="X420" s="837"/>
      <c r="Y420" s="2255"/>
      <c r="Z420" s="2170">
        <v>0</v>
      </c>
    </row>
    <row r="421" spans="1:54" ht="11.85" customHeight="1">
      <c r="A421" s="386"/>
      <c r="C421" s="270"/>
      <c r="D421" s="480"/>
      <c r="E421" s="480"/>
      <c r="F421" s="843"/>
      <c r="G421" s="844"/>
      <c r="H421" s="1064"/>
      <c r="I421" s="262"/>
      <c r="J421" s="386"/>
      <c r="L421" s="270"/>
      <c r="M421" s="480"/>
      <c r="N421" s="480"/>
      <c r="O421" s="843"/>
      <c r="P421" s="2256"/>
      <c r="Q421" s="2254"/>
      <c r="R421" s="262"/>
      <c r="S421" s="386"/>
      <c r="U421" s="270"/>
      <c r="V421" s="480"/>
      <c r="W421" s="480"/>
      <c r="X421" s="843"/>
      <c r="Y421" s="2256"/>
      <c r="Z421" s="2254"/>
    </row>
    <row r="422" spans="1:54" s="1106" customFormat="1" ht="12" customHeight="1">
      <c r="A422" s="1104">
        <v>3100</v>
      </c>
      <c r="B422" s="1105" t="s">
        <v>425</v>
      </c>
      <c r="F422" s="1107" t="s">
        <v>2319</v>
      </c>
      <c r="G422" s="1108"/>
      <c r="H422" s="1954">
        <f>SUM(H424:H428)</f>
        <v>20000</v>
      </c>
      <c r="I422" s="330"/>
      <c r="J422" s="1104">
        <v>3100</v>
      </c>
      <c r="K422" s="1105" t="s">
        <v>425</v>
      </c>
      <c r="O422" s="1107" t="s">
        <v>2319</v>
      </c>
      <c r="P422" s="2252"/>
      <c r="Q422" s="2169">
        <f>SUM(Q424:Q429)</f>
        <v>18907</v>
      </c>
      <c r="R422" s="313"/>
      <c r="S422" s="1104">
        <v>3100</v>
      </c>
      <c r="T422" s="1105" t="s">
        <v>425</v>
      </c>
      <c r="X422" s="1107" t="s">
        <v>2319</v>
      </c>
      <c r="Y422" s="2252"/>
      <c r="Z422" s="2169">
        <f>+Z426+Z429+Z428+Z427</f>
        <v>0</v>
      </c>
      <c r="AA422" s="313"/>
      <c r="AB422" s="313"/>
      <c r="AC422" s="313"/>
      <c r="AD422" s="313"/>
      <c r="AE422" s="313"/>
      <c r="AF422" s="313"/>
      <c r="AG422" s="313"/>
      <c r="AH422" s="313"/>
      <c r="AI422" s="313"/>
      <c r="AJ422" s="313"/>
      <c r="AK422" s="313"/>
      <c r="AL422" s="313"/>
      <c r="AM422" s="313"/>
      <c r="AN422" s="313"/>
      <c r="AO422" s="313"/>
      <c r="AP422" s="313"/>
      <c r="AQ422" s="313"/>
      <c r="AR422" s="313"/>
      <c r="AS422" s="313"/>
      <c r="AT422" s="313"/>
      <c r="AU422" s="313"/>
      <c r="AV422" s="313"/>
      <c r="AW422" s="451"/>
      <c r="AX422" s="451"/>
      <c r="AY422" s="451"/>
      <c r="AZ422" s="451"/>
      <c r="BA422" s="451"/>
      <c r="BB422" s="451"/>
    </row>
    <row r="423" spans="1:54" s="419" customFormat="1" ht="11.85" customHeight="1">
      <c r="A423" s="466"/>
      <c r="B423" s="594"/>
      <c r="C423" s="490"/>
      <c r="D423" s="364"/>
      <c r="E423" s="364"/>
      <c r="F423" s="1005"/>
      <c r="G423" s="845"/>
      <c r="H423" s="1064"/>
      <c r="I423" s="262"/>
      <c r="J423" s="466"/>
      <c r="K423" s="594"/>
      <c r="L423" s="490"/>
      <c r="M423" s="364"/>
      <c r="N423" s="364"/>
      <c r="O423" s="1005"/>
      <c r="P423" s="2271"/>
      <c r="Q423" s="2254"/>
      <c r="R423" s="262"/>
      <c r="S423" s="466"/>
      <c r="T423" s="594"/>
      <c r="U423" s="490"/>
      <c r="V423" s="364"/>
      <c r="W423" s="364"/>
      <c r="X423" s="1005"/>
      <c r="Y423" s="2271"/>
      <c r="Z423" s="2254"/>
      <c r="AA423" s="262"/>
      <c r="AB423" s="262"/>
      <c r="AC423" s="262"/>
      <c r="AD423" s="262"/>
      <c r="AE423" s="262"/>
      <c r="AF423" s="262"/>
      <c r="AG423" s="262"/>
      <c r="AH423" s="262"/>
      <c r="AI423" s="262"/>
      <c r="AJ423" s="262"/>
      <c r="AK423" s="262"/>
      <c r="AL423" s="262"/>
      <c r="AM423" s="262"/>
      <c r="AN423" s="262"/>
      <c r="AO423" s="262"/>
      <c r="AP423" s="262"/>
      <c r="AQ423" s="262"/>
      <c r="AR423" s="262"/>
      <c r="AS423" s="262"/>
      <c r="AT423" s="262"/>
      <c r="AU423" s="262"/>
      <c r="AV423" s="262"/>
    </row>
    <row r="424" spans="1:54" ht="11.85" customHeight="1">
      <c r="A424" s="362">
        <v>3101</v>
      </c>
      <c r="B424" s="586"/>
      <c r="C424" s="426" t="s">
        <v>3366</v>
      </c>
      <c r="D424" s="477"/>
      <c r="E424" s="477"/>
      <c r="F424" s="837" t="s">
        <v>2319</v>
      </c>
      <c r="G424" s="838" t="s">
        <v>2319</v>
      </c>
      <c r="H424" s="1955">
        <v>20000</v>
      </c>
      <c r="I424" s="262"/>
      <c r="J424" s="362">
        <v>3101</v>
      </c>
      <c r="K424" s="586"/>
      <c r="L424" s="426" t="s">
        <v>3366</v>
      </c>
      <c r="M424" s="477"/>
      <c r="N424" s="477"/>
      <c r="O424" s="837" t="s">
        <v>2319</v>
      </c>
      <c r="P424" s="2255" t="s">
        <v>2319</v>
      </c>
      <c r="Q424" s="2170">
        <v>17857</v>
      </c>
      <c r="R424" s="262"/>
      <c r="S424" s="362">
        <v>3101</v>
      </c>
      <c r="T424" s="586"/>
      <c r="U424" s="426" t="s">
        <v>3366</v>
      </c>
      <c r="V424" s="477"/>
      <c r="W424" s="477"/>
      <c r="X424" s="837" t="s">
        <v>2319</v>
      </c>
      <c r="Y424" s="2255" t="s">
        <v>2319</v>
      </c>
      <c r="Z424" s="2170">
        <v>0</v>
      </c>
    </row>
    <row r="425" spans="1:54" ht="11.85" customHeight="1">
      <c r="A425" s="362">
        <v>3102</v>
      </c>
      <c r="B425" s="586"/>
      <c r="C425" s="426" t="s">
        <v>3367</v>
      </c>
      <c r="D425" s="382"/>
      <c r="E425" s="382"/>
      <c r="F425" s="837" t="s">
        <v>2319</v>
      </c>
      <c r="G425" s="838" t="s">
        <v>699</v>
      </c>
      <c r="H425" s="1955"/>
      <c r="I425" s="262"/>
      <c r="J425" s="362">
        <v>3102</v>
      </c>
      <c r="K425" s="586"/>
      <c r="L425" s="426" t="s">
        <v>3367</v>
      </c>
      <c r="M425" s="382"/>
      <c r="N425" s="382"/>
      <c r="O425" s="837" t="s">
        <v>2319</v>
      </c>
      <c r="P425" s="2255" t="s">
        <v>699</v>
      </c>
      <c r="Q425" s="2170">
        <v>0</v>
      </c>
      <c r="R425" s="262"/>
      <c r="S425" s="362">
        <v>3102</v>
      </c>
      <c r="T425" s="586"/>
      <c r="U425" s="426" t="s">
        <v>3367</v>
      </c>
      <c r="V425" s="382"/>
      <c r="W425" s="382"/>
      <c r="X425" s="837" t="s">
        <v>2319</v>
      </c>
      <c r="Y425" s="2255" t="s">
        <v>699</v>
      </c>
      <c r="Z425" s="2170">
        <v>0</v>
      </c>
    </row>
    <row r="426" spans="1:54" ht="11.85" customHeight="1">
      <c r="A426" s="362">
        <v>3103</v>
      </c>
      <c r="B426" s="586"/>
      <c r="C426" s="426" t="s">
        <v>426</v>
      </c>
      <c r="D426" s="383"/>
      <c r="E426" s="383"/>
      <c r="F426" s="837" t="s">
        <v>2319</v>
      </c>
      <c r="G426" s="838" t="s">
        <v>2319</v>
      </c>
      <c r="H426" s="1955">
        <v>0</v>
      </c>
      <c r="I426" s="262"/>
      <c r="J426" s="362">
        <v>3103</v>
      </c>
      <c r="K426" s="586"/>
      <c r="L426" s="426" t="s">
        <v>426</v>
      </c>
      <c r="M426" s="383"/>
      <c r="N426" s="383"/>
      <c r="O426" s="837" t="s">
        <v>2319</v>
      </c>
      <c r="P426" s="2255" t="s">
        <v>2319</v>
      </c>
      <c r="Q426" s="2170">
        <v>0</v>
      </c>
      <c r="R426" s="262"/>
      <c r="S426" s="362">
        <v>3103</v>
      </c>
      <c r="T426" s="586"/>
      <c r="U426" s="426" t="s">
        <v>426</v>
      </c>
      <c r="V426" s="383"/>
      <c r="W426" s="383"/>
      <c r="X426" s="837" t="s">
        <v>2319</v>
      </c>
      <c r="Y426" s="2255" t="s">
        <v>2319</v>
      </c>
      <c r="Z426" s="2170">
        <v>0</v>
      </c>
    </row>
    <row r="427" spans="1:54" ht="11.85" customHeight="1">
      <c r="A427" s="362">
        <v>3104</v>
      </c>
      <c r="B427" s="586"/>
      <c r="C427" s="426" t="s">
        <v>1089</v>
      </c>
      <c r="D427" s="383"/>
      <c r="E427" s="383"/>
      <c r="F427" s="837"/>
      <c r="G427" s="838"/>
      <c r="H427" s="1955">
        <v>0</v>
      </c>
      <c r="I427" s="262"/>
      <c r="J427" s="362">
        <v>3104</v>
      </c>
      <c r="K427" s="586"/>
      <c r="L427" s="426" t="s">
        <v>1089</v>
      </c>
      <c r="M427" s="383"/>
      <c r="N427" s="383"/>
      <c r="O427" s="837"/>
      <c r="P427" s="2255"/>
      <c r="Q427" s="2170">
        <v>0</v>
      </c>
      <c r="R427" s="262"/>
      <c r="S427" s="362">
        <v>3104</v>
      </c>
      <c r="T427" s="586"/>
      <c r="U427" s="426" t="s">
        <v>1089</v>
      </c>
      <c r="V427" s="383"/>
      <c r="W427" s="383"/>
      <c r="X427" s="837"/>
      <c r="Y427" s="2255"/>
      <c r="Z427" s="2170">
        <v>0</v>
      </c>
    </row>
    <row r="428" spans="1:54" ht="11.85" customHeight="1">
      <c r="A428" s="362">
        <v>3105</v>
      </c>
      <c r="B428" s="586"/>
      <c r="C428" s="426" t="s">
        <v>226</v>
      </c>
      <c r="D428" s="383"/>
      <c r="E428" s="383"/>
      <c r="F428" s="837"/>
      <c r="G428" s="838"/>
      <c r="H428" s="1982">
        <f>'Budget Checklist'!G64</f>
        <v>0</v>
      </c>
      <c r="I428" s="262"/>
      <c r="J428" s="362">
        <v>3105</v>
      </c>
      <c r="K428" s="586"/>
      <c r="L428" s="426" t="s">
        <v>226</v>
      </c>
      <c r="M428" s="383"/>
      <c r="N428" s="383"/>
      <c r="O428" s="837"/>
      <c r="P428" s="2255"/>
      <c r="Q428" s="2279">
        <v>0</v>
      </c>
      <c r="R428" s="262"/>
      <c r="S428" s="362">
        <v>3105</v>
      </c>
      <c r="T428" s="586"/>
      <c r="U428" s="426" t="s">
        <v>226</v>
      </c>
      <c r="V428" s="383"/>
      <c r="W428" s="383"/>
      <c r="X428" s="837"/>
      <c r="Y428" s="2255"/>
      <c r="Z428" s="2279">
        <v>0</v>
      </c>
    </row>
    <row r="429" spans="1:54" s="314" customFormat="1" ht="11.85" customHeight="1">
      <c r="A429" s="362">
        <v>3106</v>
      </c>
      <c r="B429" s="584"/>
      <c r="C429" s="349" t="s">
        <v>847</v>
      </c>
      <c r="D429" s="350"/>
      <c r="E429" s="350"/>
      <c r="F429" s="848"/>
      <c r="G429" s="838"/>
      <c r="H429" s="1065"/>
      <c r="I429" s="374"/>
      <c r="J429" s="362">
        <v>3106</v>
      </c>
      <c r="K429" s="584"/>
      <c r="L429" s="349" t="s">
        <v>884</v>
      </c>
      <c r="M429" s="350"/>
      <c r="N429" s="350"/>
      <c r="O429" s="848"/>
      <c r="P429" s="2255"/>
      <c r="Q429" s="2170">
        <v>1050</v>
      </c>
      <c r="R429" s="374"/>
      <c r="S429" s="362">
        <v>3106</v>
      </c>
      <c r="T429" s="584"/>
      <c r="U429" s="349" t="s">
        <v>3345</v>
      </c>
      <c r="V429" s="350"/>
      <c r="W429" s="350"/>
      <c r="X429" s="848"/>
      <c r="Y429" s="2255"/>
      <c r="Z429" s="2170">
        <v>0</v>
      </c>
      <c r="AA429" s="374"/>
      <c r="AB429" s="374"/>
      <c r="AC429" s="374"/>
      <c r="AD429" s="374"/>
      <c r="AE429" s="374"/>
      <c r="AF429" s="374"/>
      <c r="AG429" s="374"/>
      <c r="AH429" s="374"/>
      <c r="AI429" s="374"/>
      <c r="AJ429" s="374"/>
      <c r="AK429" s="374"/>
      <c r="AL429" s="374"/>
      <c r="AM429" s="374"/>
      <c r="AN429" s="374"/>
      <c r="AO429" s="374"/>
      <c r="AP429" s="374"/>
      <c r="AQ429" s="374"/>
      <c r="AR429" s="374"/>
      <c r="AS429" s="374"/>
      <c r="AT429" s="374"/>
      <c r="AU429" s="374"/>
      <c r="AV429" s="374"/>
      <c r="AW429" s="423"/>
      <c r="AX429" s="423"/>
      <c r="AY429" s="423"/>
      <c r="AZ429" s="423"/>
      <c r="BA429" s="423"/>
      <c r="BB429" s="423"/>
    </row>
    <row r="430" spans="1:54" s="714" customFormat="1" ht="11.85" customHeight="1">
      <c r="A430" s="715"/>
      <c r="B430" s="716"/>
      <c r="C430" s="717"/>
      <c r="D430" s="718"/>
      <c r="E430" s="718"/>
      <c r="F430" s="849"/>
      <c r="G430" s="850"/>
      <c r="H430" s="863"/>
      <c r="I430" s="262"/>
      <c r="J430" s="719"/>
      <c r="K430" s="720"/>
      <c r="N430" s="718"/>
      <c r="O430" s="849"/>
      <c r="P430" s="2280"/>
      <c r="Q430" s="2281"/>
      <c r="R430" s="262"/>
      <c r="T430" s="716"/>
      <c r="W430" s="718"/>
      <c r="X430" s="849"/>
      <c r="Y430" s="2280"/>
      <c r="Z430" s="2281"/>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419"/>
      <c r="AX430" s="419"/>
      <c r="AY430" s="419"/>
      <c r="AZ430" s="419"/>
      <c r="BA430" s="419"/>
      <c r="BB430" s="419"/>
    </row>
    <row r="431" spans="1:54" ht="11.85" customHeight="1">
      <c r="A431" s="482"/>
      <c r="C431" s="270"/>
      <c r="D431" s="480"/>
      <c r="E431" s="480"/>
      <c r="F431" s="851"/>
      <c r="G431" s="852"/>
      <c r="H431" s="864"/>
      <c r="I431" s="262"/>
      <c r="J431" s="277"/>
      <c r="K431" s="599"/>
      <c r="N431" s="480"/>
      <c r="O431" s="851"/>
      <c r="P431" s="2282"/>
      <c r="Q431" s="2283"/>
      <c r="R431" s="262"/>
      <c r="W431" s="480"/>
      <c r="X431" s="851"/>
      <c r="Y431" s="2282"/>
      <c r="Z431" s="2283"/>
    </row>
    <row r="432" spans="1:54" s="419" customFormat="1" ht="11.85" customHeight="1" thickBot="1">
      <c r="A432" s="484"/>
      <c r="B432" s="594"/>
      <c r="F432" s="853"/>
      <c r="G432" s="854"/>
      <c r="H432" s="865"/>
      <c r="I432" s="262"/>
      <c r="J432" s="262"/>
      <c r="K432" s="595"/>
      <c r="O432" s="853"/>
      <c r="P432" s="2284"/>
      <c r="Q432" s="2285"/>
      <c r="R432" s="262"/>
      <c r="T432" s="594"/>
      <c r="X432" s="853"/>
      <c r="Y432" s="2284"/>
      <c r="Z432" s="2285"/>
      <c r="AA432" s="262"/>
      <c r="AB432" s="262"/>
      <c r="AC432" s="262"/>
      <c r="AD432" s="262"/>
      <c r="AE432" s="262"/>
      <c r="AF432" s="262"/>
      <c r="AG432" s="262"/>
      <c r="AH432" s="262"/>
      <c r="AI432" s="262"/>
      <c r="AJ432" s="262"/>
      <c r="AK432" s="262"/>
      <c r="AL432" s="262"/>
      <c r="AM432" s="262"/>
      <c r="AN432" s="262"/>
      <c r="AO432" s="262"/>
      <c r="AP432" s="262"/>
      <c r="AQ432" s="262"/>
      <c r="AR432" s="262"/>
      <c r="AS432" s="262"/>
      <c r="AT432" s="262"/>
      <c r="AU432" s="262"/>
      <c r="AV432" s="262"/>
    </row>
    <row r="433" spans="1:54" s="591" customFormat="1" ht="21.75" customHeight="1" thickBot="1">
      <c r="A433" s="1861"/>
      <c r="D433" s="1862"/>
      <c r="E433" s="1863" t="s">
        <v>3396</v>
      </c>
      <c r="F433" s="1864"/>
      <c r="G433" s="1865"/>
      <c r="H433" s="1866"/>
      <c r="I433" s="600"/>
      <c r="J433" s="600"/>
      <c r="K433" s="600"/>
      <c r="M433" s="1862"/>
      <c r="N433" s="1863" t="s">
        <v>3397</v>
      </c>
      <c r="O433" s="1864"/>
      <c r="P433" s="2286"/>
      <c r="Q433" s="2287"/>
      <c r="R433" s="1867"/>
      <c r="V433" s="1862"/>
      <c r="W433" s="1863" t="s">
        <v>581</v>
      </c>
      <c r="X433" s="1864"/>
      <c r="Y433" s="2286"/>
      <c r="Z433" s="2287"/>
      <c r="AA433" s="1867"/>
      <c r="AB433" s="1867"/>
      <c r="AC433" s="1867"/>
      <c r="AD433" s="1867"/>
      <c r="AE433" s="1867"/>
      <c r="AF433" s="1867"/>
      <c r="AG433" s="1867"/>
      <c r="AH433" s="1867"/>
      <c r="AI433" s="1867"/>
      <c r="AJ433" s="1867"/>
      <c r="AK433" s="1867"/>
      <c r="AL433" s="1867"/>
      <c r="AM433" s="1867"/>
      <c r="AN433" s="1867"/>
      <c r="AO433" s="1867"/>
      <c r="AP433" s="1867"/>
      <c r="AQ433" s="1867"/>
      <c r="AR433" s="1867"/>
      <c r="AS433" s="1867"/>
      <c r="AT433" s="1867"/>
      <c r="AU433" s="1867"/>
      <c r="AV433" s="1867"/>
    </row>
    <row r="434" spans="1:54" s="419" customFormat="1" ht="30.75" customHeight="1">
      <c r="A434" s="484"/>
      <c r="B434" s="594"/>
      <c r="D434" s="1087" t="s">
        <v>1841</v>
      </c>
      <c r="F434" s="853"/>
      <c r="G434" s="854"/>
      <c r="H434" s="1860" t="s">
        <v>3458</v>
      </c>
      <c r="I434" s="262"/>
      <c r="J434" s="262"/>
      <c r="K434" s="594"/>
      <c r="M434" s="1087" t="s">
        <v>1841</v>
      </c>
      <c r="O434" s="853"/>
      <c r="P434" s="2284"/>
      <c r="Q434" s="2288" t="s">
        <v>3458</v>
      </c>
      <c r="R434" s="262"/>
      <c r="T434" s="594"/>
      <c r="V434" s="1087" t="s">
        <v>1841</v>
      </c>
      <c r="X434" s="853"/>
      <c r="Y434" s="2284"/>
      <c r="Z434" s="2288" t="s">
        <v>3458</v>
      </c>
      <c r="AA434" s="262"/>
      <c r="AB434" s="262"/>
      <c r="AC434" s="262"/>
      <c r="AD434" s="262"/>
      <c r="AE434" s="262"/>
      <c r="AF434" s="262"/>
      <c r="AG434" s="262"/>
      <c r="AH434" s="262"/>
      <c r="AI434" s="262"/>
      <c r="AJ434" s="262"/>
      <c r="AK434" s="262"/>
      <c r="AL434" s="262"/>
      <c r="AM434" s="262"/>
      <c r="AN434" s="262"/>
      <c r="AO434" s="262"/>
      <c r="AP434" s="262"/>
      <c r="AQ434" s="262"/>
      <c r="AR434" s="262"/>
      <c r="AS434" s="262"/>
      <c r="AT434" s="262"/>
      <c r="AU434" s="262"/>
      <c r="AV434" s="262"/>
    </row>
    <row r="435" spans="1:54" s="357" customFormat="1" ht="11.85" customHeight="1">
      <c r="A435" s="1075"/>
      <c r="B435" s="1088" t="s">
        <v>4255</v>
      </c>
      <c r="C435" s="355"/>
      <c r="D435" s="1859" t="s">
        <v>3460</v>
      </c>
      <c r="E435" s="1080"/>
      <c r="F435" s="1084"/>
      <c r="G435" s="1852" t="s">
        <v>3461</v>
      </c>
      <c r="H435" s="1089"/>
      <c r="I435" s="1123"/>
      <c r="J435" s="1075"/>
      <c r="K435" s="1088" t="s">
        <v>4255</v>
      </c>
      <c r="L435" s="355"/>
      <c r="M435" s="1859" t="s">
        <v>3460</v>
      </c>
      <c r="N435" s="1080"/>
      <c r="O435" s="1084"/>
      <c r="P435" s="2289" t="s">
        <v>3461</v>
      </c>
      <c r="Q435" s="2290">
        <f>SUM(Q436:Q443)</f>
        <v>0</v>
      </c>
      <c r="R435" s="1123"/>
      <c r="S435" s="1075"/>
      <c r="T435" s="1088" t="s">
        <v>4255</v>
      </c>
      <c r="U435" s="355"/>
      <c r="V435" s="1859" t="s">
        <v>3460</v>
      </c>
      <c r="W435" s="1080"/>
      <c r="X435" s="1084"/>
      <c r="Y435" s="2289" t="s">
        <v>3461</v>
      </c>
      <c r="Z435" s="2290">
        <f>SUM(Z436:Z443)</f>
        <v>0</v>
      </c>
      <c r="AA435" s="374"/>
      <c r="AB435" s="374"/>
      <c r="AC435" s="374"/>
      <c r="AD435" s="374"/>
      <c r="AE435" s="374"/>
      <c r="AF435" s="374"/>
      <c r="AG435" s="374"/>
      <c r="AH435" s="374"/>
      <c r="AI435" s="374"/>
      <c r="AJ435" s="374"/>
      <c r="AK435" s="374"/>
      <c r="AL435" s="374"/>
      <c r="AM435" s="374"/>
      <c r="AN435" s="374"/>
      <c r="AO435" s="374"/>
      <c r="AP435" s="374"/>
      <c r="AQ435" s="374"/>
      <c r="AR435" s="374"/>
      <c r="AS435" s="374"/>
      <c r="AT435" s="374"/>
      <c r="AU435" s="374"/>
      <c r="AV435" s="374"/>
      <c r="AW435" s="1123"/>
      <c r="AX435" s="1123"/>
      <c r="AY435" s="1123"/>
      <c r="AZ435" s="1123"/>
      <c r="BA435" s="1123"/>
      <c r="BB435" s="1123"/>
    </row>
    <row r="436" spans="1:54" s="314" customFormat="1" ht="11.85" customHeight="1">
      <c r="A436" s="1075"/>
      <c r="B436" s="1086" t="s">
        <v>4259</v>
      </c>
      <c r="C436" s="358"/>
      <c r="D436" s="357" t="s">
        <v>2359</v>
      </c>
      <c r="E436" s="1076"/>
      <c r="F436" s="1077"/>
      <c r="G436" s="1946">
        <v>39614</v>
      </c>
      <c r="H436" s="1090"/>
      <c r="I436" s="374"/>
      <c r="J436" s="1075"/>
      <c r="K436" s="1086" t="s">
        <v>4259</v>
      </c>
      <c r="L436" s="358"/>
      <c r="M436" s="357"/>
      <c r="N436" s="1076"/>
      <c r="O436" s="1077"/>
      <c r="P436" s="2291"/>
      <c r="Q436" s="2292">
        <v>0</v>
      </c>
      <c r="R436" s="374"/>
      <c r="S436" s="1075"/>
      <c r="T436" s="1086" t="s">
        <v>4259</v>
      </c>
      <c r="U436" s="358"/>
      <c r="V436" s="357"/>
      <c r="W436" s="1076"/>
      <c r="X436" s="1077"/>
      <c r="Y436" s="2291"/>
      <c r="Z436" s="2292">
        <v>0</v>
      </c>
      <c r="AA436" s="374"/>
      <c r="AB436" s="374"/>
      <c r="AC436" s="374"/>
      <c r="AD436" s="374"/>
      <c r="AE436" s="374"/>
      <c r="AF436" s="374"/>
      <c r="AG436" s="374"/>
      <c r="AH436" s="374"/>
      <c r="AI436" s="374"/>
      <c r="AJ436" s="374"/>
      <c r="AK436" s="374"/>
      <c r="AL436" s="374"/>
      <c r="AM436" s="374"/>
      <c r="AN436" s="374"/>
      <c r="AO436" s="374"/>
      <c r="AP436" s="374"/>
      <c r="AQ436" s="374"/>
      <c r="AR436" s="374"/>
      <c r="AS436" s="374"/>
      <c r="AT436" s="374"/>
      <c r="AU436" s="374"/>
      <c r="AV436" s="374"/>
      <c r="AW436" s="423"/>
      <c r="AX436" s="423"/>
      <c r="AY436" s="423"/>
      <c r="AZ436" s="423"/>
      <c r="BA436" s="423"/>
      <c r="BB436" s="423"/>
    </row>
    <row r="437" spans="1:54" s="314" customFormat="1" ht="11.85" customHeight="1">
      <c r="A437" s="424"/>
      <c r="B437" s="1086" t="s">
        <v>4260</v>
      </c>
      <c r="C437" s="358"/>
      <c r="D437" s="357" t="s">
        <v>2360</v>
      </c>
      <c r="E437" s="1068"/>
      <c r="F437" s="1069"/>
      <c r="G437" s="1946">
        <v>39615</v>
      </c>
      <c r="H437" s="1090"/>
      <c r="I437" s="374"/>
      <c r="J437" s="424"/>
      <c r="K437" s="1086" t="s">
        <v>4260</v>
      </c>
      <c r="L437" s="358"/>
      <c r="M437" s="357"/>
      <c r="N437" s="1068"/>
      <c r="O437" s="1069"/>
      <c r="P437" s="2291"/>
      <c r="Q437" s="2292">
        <v>0</v>
      </c>
      <c r="R437" s="374"/>
      <c r="S437" s="424"/>
      <c r="T437" s="1086" t="s">
        <v>4260</v>
      </c>
      <c r="U437" s="358"/>
      <c r="V437" s="357"/>
      <c r="W437" s="1068"/>
      <c r="X437" s="1069"/>
      <c r="Y437" s="2291"/>
      <c r="Z437" s="2292">
        <v>0</v>
      </c>
      <c r="AA437" s="374"/>
      <c r="AB437" s="374"/>
      <c r="AC437" s="374"/>
      <c r="AD437" s="374"/>
      <c r="AE437" s="374"/>
      <c r="AF437" s="374"/>
      <c r="AG437" s="374"/>
      <c r="AH437" s="374"/>
      <c r="AI437" s="374"/>
      <c r="AJ437" s="374"/>
      <c r="AK437" s="374"/>
      <c r="AL437" s="374"/>
      <c r="AM437" s="374"/>
      <c r="AN437" s="374"/>
      <c r="AO437" s="374"/>
      <c r="AP437" s="374"/>
      <c r="AQ437" s="374"/>
      <c r="AR437" s="374"/>
      <c r="AS437" s="374"/>
      <c r="AT437" s="374"/>
      <c r="AU437" s="374"/>
      <c r="AV437" s="374"/>
      <c r="AW437" s="423"/>
      <c r="AX437" s="423"/>
      <c r="AY437" s="423"/>
      <c r="AZ437" s="423"/>
      <c r="BA437" s="423"/>
      <c r="BB437" s="423"/>
    </row>
    <row r="438" spans="1:54" s="314" customFormat="1" ht="11.85" customHeight="1">
      <c r="A438" s="424"/>
      <c r="B438" s="1086" t="s">
        <v>4261</v>
      </c>
      <c r="C438" s="358"/>
      <c r="D438" s="357" t="s">
        <v>2361</v>
      </c>
      <c r="E438" s="1068"/>
      <c r="F438" s="1069"/>
      <c r="G438" s="1946">
        <v>39616</v>
      </c>
      <c r="H438" s="1090"/>
      <c r="I438" s="374"/>
      <c r="J438" s="424"/>
      <c r="K438" s="1086" t="s">
        <v>4261</v>
      </c>
      <c r="L438" s="358"/>
      <c r="M438" s="357"/>
      <c r="N438" s="1068"/>
      <c r="O438" s="1069"/>
      <c r="P438" s="2291"/>
      <c r="Q438" s="2292">
        <f t="shared" ref="Q438:Q443" si="22">+$G438*$F438*$E438</f>
        <v>0</v>
      </c>
      <c r="R438" s="374"/>
      <c r="S438" s="424"/>
      <c r="T438" s="1086" t="s">
        <v>4261</v>
      </c>
      <c r="U438" s="358"/>
      <c r="V438" s="357"/>
      <c r="W438" s="1068"/>
      <c r="X438" s="1069"/>
      <c r="Y438" s="2291"/>
      <c r="Z438" s="2292">
        <f t="shared" ref="Z438:Z443" si="23">+$G438*$F438*$E438</f>
        <v>0</v>
      </c>
      <c r="AA438" s="374"/>
      <c r="AB438" s="374"/>
      <c r="AC438" s="374"/>
      <c r="AD438" s="374"/>
      <c r="AE438" s="374"/>
      <c r="AF438" s="374"/>
      <c r="AG438" s="374"/>
      <c r="AH438" s="374"/>
      <c r="AI438" s="374"/>
      <c r="AJ438" s="374"/>
      <c r="AK438" s="374"/>
      <c r="AL438" s="374"/>
      <c r="AM438" s="374"/>
      <c r="AN438" s="374"/>
      <c r="AO438" s="374"/>
      <c r="AP438" s="374"/>
      <c r="AQ438" s="374"/>
      <c r="AR438" s="374"/>
      <c r="AS438" s="374"/>
      <c r="AT438" s="374"/>
      <c r="AU438" s="374"/>
      <c r="AV438" s="374"/>
      <c r="AW438" s="423"/>
      <c r="AX438" s="423"/>
      <c r="AY438" s="423"/>
      <c r="AZ438" s="423"/>
      <c r="BA438" s="423"/>
      <c r="BB438" s="423"/>
    </row>
    <row r="439" spans="1:54" s="314" customFormat="1" ht="11.85" customHeight="1">
      <c r="A439" s="424"/>
      <c r="B439" s="1086" t="s">
        <v>4262</v>
      </c>
      <c r="C439" s="358"/>
      <c r="D439" s="357" t="s">
        <v>2362</v>
      </c>
      <c r="E439" s="1068"/>
      <c r="F439" s="1069"/>
      <c r="G439" s="1946">
        <v>39617</v>
      </c>
      <c r="H439" s="1090"/>
      <c r="I439" s="374"/>
      <c r="J439" s="424"/>
      <c r="K439" s="1086" t="s">
        <v>4262</v>
      </c>
      <c r="L439" s="358"/>
      <c r="M439" s="357"/>
      <c r="N439" s="1068"/>
      <c r="O439" s="1069"/>
      <c r="P439" s="2291"/>
      <c r="Q439" s="2292">
        <f t="shared" si="22"/>
        <v>0</v>
      </c>
      <c r="R439" s="374"/>
      <c r="S439" s="424"/>
      <c r="T439" s="1086" t="s">
        <v>4262</v>
      </c>
      <c r="U439" s="358"/>
      <c r="V439" s="357"/>
      <c r="W439" s="1068"/>
      <c r="X439" s="1069"/>
      <c r="Y439" s="2291"/>
      <c r="Z439" s="2292">
        <f t="shared" si="23"/>
        <v>0</v>
      </c>
      <c r="AA439" s="374"/>
      <c r="AB439" s="374"/>
      <c r="AC439" s="374"/>
      <c r="AD439" s="374"/>
      <c r="AE439" s="374"/>
      <c r="AF439" s="374"/>
      <c r="AG439" s="374"/>
      <c r="AH439" s="374"/>
      <c r="AI439" s="374"/>
      <c r="AJ439" s="374"/>
      <c r="AK439" s="374"/>
      <c r="AL439" s="374"/>
      <c r="AM439" s="374"/>
      <c r="AN439" s="374"/>
      <c r="AO439" s="374"/>
      <c r="AP439" s="374"/>
      <c r="AQ439" s="374"/>
      <c r="AR439" s="374"/>
      <c r="AS439" s="374"/>
      <c r="AT439" s="374"/>
      <c r="AU439" s="374"/>
      <c r="AV439" s="374"/>
      <c r="AW439" s="423"/>
      <c r="AX439" s="423"/>
      <c r="AY439" s="423"/>
      <c r="AZ439" s="423"/>
      <c r="BA439" s="423"/>
      <c r="BB439" s="423"/>
    </row>
    <row r="440" spans="1:54" s="314" customFormat="1" ht="11.85" customHeight="1">
      <c r="A440" s="424"/>
      <c r="B440" s="1086" t="s">
        <v>4263</v>
      </c>
      <c r="C440" s="358"/>
      <c r="D440" s="357" t="s">
        <v>2363</v>
      </c>
      <c r="E440" s="1068"/>
      <c r="F440" s="1069"/>
      <c r="G440" s="1946">
        <v>39618</v>
      </c>
      <c r="H440" s="1090"/>
      <c r="I440" s="374"/>
      <c r="J440" s="424"/>
      <c r="K440" s="1086" t="s">
        <v>4263</v>
      </c>
      <c r="L440" s="358"/>
      <c r="M440" s="357"/>
      <c r="N440" s="1068"/>
      <c r="O440" s="1069"/>
      <c r="P440" s="2291"/>
      <c r="Q440" s="2292">
        <f t="shared" si="22"/>
        <v>0</v>
      </c>
      <c r="R440" s="374"/>
      <c r="S440" s="424"/>
      <c r="T440" s="1086" t="s">
        <v>4263</v>
      </c>
      <c r="U440" s="358"/>
      <c r="V440" s="357"/>
      <c r="W440" s="1068"/>
      <c r="X440" s="1069"/>
      <c r="Y440" s="2291"/>
      <c r="Z440" s="2292">
        <f t="shared" si="23"/>
        <v>0</v>
      </c>
      <c r="AA440" s="374"/>
      <c r="AB440" s="374"/>
      <c r="AC440" s="374"/>
      <c r="AD440" s="374"/>
      <c r="AE440" s="374"/>
      <c r="AF440" s="374"/>
      <c r="AG440" s="374"/>
      <c r="AH440" s="374"/>
      <c r="AI440" s="374"/>
      <c r="AJ440" s="374"/>
      <c r="AK440" s="374"/>
      <c r="AL440" s="374"/>
      <c r="AM440" s="374"/>
      <c r="AN440" s="374"/>
      <c r="AO440" s="374"/>
      <c r="AP440" s="374"/>
      <c r="AQ440" s="374"/>
      <c r="AR440" s="374"/>
      <c r="AS440" s="374"/>
      <c r="AT440" s="374"/>
      <c r="AU440" s="374"/>
      <c r="AV440" s="374"/>
      <c r="AW440" s="423"/>
      <c r="AX440" s="423"/>
      <c r="AY440" s="423"/>
      <c r="AZ440" s="423"/>
      <c r="BA440" s="423"/>
      <c r="BB440" s="423"/>
    </row>
    <row r="441" spans="1:54" s="314" customFormat="1" ht="11.85" customHeight="1">
      <c r="A441" s="424"/>
      <c r="B441" s="1086" t="s">
        <v>4264</v>
      </c>
      <c r="C441" s="358"/>
      <c r="D441" s="357"/>
      <c r="E441" s="1068"/>
      <c r="F441" s="1069"/>
      <c r="G441" s="1946"/>
      <c r="H441" s="1090"/>
      <c r="I441" s="374"/>
      <c r="J441" s="424"/>
      <c r="K441" s="1086" t="s">
        <v>4264</v>
      </c>
      <c r="L441" s="358"/>
      <c r="M441" s="357"/>
      <c r="N441" s="1068"/>
      <c r="O441" s="1069"/>
      <c r="P441" s="2291"/>
      <c r="Q441" s="2292">
        <f t="shared" si="22"/>
        <v>0</v>
      </c>
      <c r="R441" s="374"/>
      <c r="S441" s="424"/>
      <c r="T441" s="1086" t="s">
        <v>4264</v>
      </c>
      <c r="U441" s="358"/>
      <c r="V441" s="357"/>
      <c r="W441" s="1068"/>
      <c r="X441" s="1069"/>
      <c r="Y441" s="2291"/>
      <c r="Z441" s="2292">
        <f t="shared" si="23"/>
        <v>0</v>
      </c>
      <c r="AA441" s="374"/>
      <c r="AB441" s="374"/>
      <c r="AC441" s="374"/>
      <c r="AD441" s="374"/>
      <c r="AE441" s="374"/>
      <c r="AF441" s="374"/>
      <c r="AG441" s="374"/>
      <c r="AH441" s="374"/>
      <c r="AI441" s="374"/>
      <c r="AJ441" s="374"/>
      <c r="AK441" s="374"/>
      <c r="AL441" s="374"/>
      <c r="AM441" s="374"/>
      <c r="AN441" s="374"/>
      <c r="AO441" s="374"/>
      <c r="AP441" s="374"/>
      <c r="AQ441" s="374"/>
      <c r="AR441" s="374"/>
      <c r="AS441" s="374"/>
      <c r="AT441" s="374"/>
      <c r="AU441" s="374"/>
      <c r="AV441" s="374"/>
      <c r="AW441" s="423"/>
      <c r="AX441" s="423"/>
      <c r="AY441" s="423"/>
      <c r="AZ441" s="423"/>
      <c r="BA441" s="423"/>
      <c r="BB441" s="423"/>
    </row>
    <row r="442" spans="1:54" s="314" customFormat="1" ht="11.85" customHeight="1">
      <c r="A442" s="424"/>
      <c r="B442" s="1086" t="s">
        <v>4265</v>
      </c>
      <c r="C442" s="358"/>
      <c r="D442" s="357"/>
      <c r="E442" s="1068"/>
      <c r="F442" s="1069"/>
      <c r="G442" s="1946"/>
      <c r="H442" s="1090"/>
      <c r="I442" s="374"/>
      <c r="J442" s="424"/>
      <c r="K442" s="1086" t="s">
        <v>4265</v>
      </c>
      <c r="L442" s="358"/>
      <c r="M442" s="357"/>
      <c r="N442" s="1068"/>
      <c r="O442" s="1069"/>
      <c r="P442" s="2291"/>
      <c r="Q442" s="2292">
        <f t="shared" si="22"/>
        <v>0</v>
      </c>
      <c r="R442" s="374"/>
      <c r="S442" s="424"/>
      <c r="T442" s="1086" t="s">
        <v>4265</v>
      </c>
      <c r="U442" s="358"/>
      <c r="V442" s="357"/>
      <c r="W442" s="1068"/>
      <c r="X442" s="1069"/>
      <c r="Y442" s="2291"/>
      <c r="Z442" s="2292">
        <f t="shared" si="23"/>
        <v>0</v>
      </c>
      <c r="AA442" s="374"/>
      <c r="AB442" s="374"/>
      <c r="AC442" s="374"/>
      <c r="AD442" s="374"/>
      <c r="AE442" s="374"/>
      <c r="AF442" s="374"/>
      <c r="AG442" s="374"/>
      <c r="AH442" s="374"/>
      <c r="AI442" s="374"/>
      <c r="AJ442" s="374"/>
      <c r="AK442" s="374"/>
      <c r="AL442" s="374"/>
      <c r="AM442" s="374"/>
      <c r="AN442" s="374"/>
      <c r="AO442" s="374"/>
      <c r="AP442" s="374"/>
      <c r="AQ442" s="374"/>
      <c r="AR442" s="374"/>
      <c r="AS442" s="374"/>
      <c r="AT442" s="374"/>
      <c r="AU442" s="374"/>
      <c r="AV442" s="374"/>
      <c r="AW442" s="423"/>
      <c r="AX442" s="423"/>
      <c r="AY442" s="423"/>
      <c r="AZ442" s="423"/>
      <c r="BA442" s="423"/>
      <c r="BB442" s="423"/>
    </row>
    <row r="443" spans="1:54" s="314" customFormat="1" ht="11.85" customHeight="1">
      <c r="A443" s="424"/>
      <c r="B443" s="1086" t="s">
        <v>2316</v>
      </c>
      <c r="C443" s="355"/>
      <c r="D443" s="357"/>
      <c r="E443" s="1068"/>
      <c r="F443" s="1069"/>
      <c r="G443" s="1854"/>
      <c r="H443" s="1090"/>
      <c r="I443" s="374"/>
      <c r="J443" s="424"/>
      <c r="K443" s="610"/>
      <c r="L443" s="355"/>
      <c r="M443" s="357"/>
      <c r="N443" s="1068"/>
      <c r="O443" s="1069"/>
      <c r="P443" s="2291"/>
      <c r="Q443" s="2292">
        <f t="shared" si="22"/>
        <v>0</v>
      </c>
      <c r="R443" s="374"/>
      <c r="S443" s="424"/>
      <c r="T443" s="610"/>
      <c r="U443" s="355"/>
      <c r="V443" s="357"/>
      <c r="W443" s="1068"/>
      <c r="X443" s="1069"/>
      <c r="Y443" s="2291"/>
      <c r="Z443" s="2292">
        <f t="shared" si="23"/>
        <v>0</v>
      </c>
      <c r="AA443" s="374"/>
      <c r="AB443" s="374"/>
      <c r="AC443" s="374"/>
      <c r="AD443" s="374"/>
      <c r="AE443" s="374"/>
      <c r="AF443" s="374"/>
      <c r="AG443" s="374"/>
      <c r="AH443" s="374"/>
      <c r="AI443" s="374"/>
      <c r="AJ443" s="374"/>
      <c r="AK443" s="374"/>
      <c r="AL443" s="374"/>
      <c r="AM443" s="374"/>
      <c r="AN443" s="374"/>
      <c r="AO443" s="374"/>
      <c r="AP443" s="374"/>
      <c r="AQ443" s="374"/>
      <c r="AR443" s="374"/>
      <c r="AS443" s="374"/>
      <c r="AT443" s="374"/>
      <c r="AU443" s="374"/>
      <c r="AV443" s="374"/>
      <c r="AW443" s="423"/>
      <c r="AX443" s="423"/>
      <c r="AY443" s="423"/>
      <c r="AZ443" s="423"/>
      <c r="BA443" s="423"/>
      <c r="BB443" s="423"/>
    </row>
    <row r="444" spans="1:54" s="419" customFormat="1" ht="11.85" customHeight="1">
      <c r="A444" s="484"/>
      <c r="B444" s="1086" t="s">
        <v>2317</v>
      </c>
      <c r="D444" s="357"/>
      <c r="E444" s="1068"/>
      <c r="F444" s="1069"/>
      <c r="G444" s="1946"/>
      <c r="H444" s="866"/>
      <c r="I444" s="262"/>
      <c r="K444" s="592"/>
      <c r="O444" s="855"/>
      <c r="P444" s="2293"/>
      <c r="Q444" s="2294"/>
      <c r="R444" s="262"/>
      <c r="T444" s="592"/>
      <c r="X444" s="855"/>
      <c r="Y444" s="2293"/>
      <c r="Z444" s="2294"/>
      <c r="AA444" s="262"/>
      <c r="AB444" s="262"/>
      <c r="AC444" s="262"/>
      <c r="AD444" s="262"/>
      <c r="AE444" s="262"/>
      <c r="AF444" s="262"/>
      <c r="AG444" s="262"/>
      <c r="AH444" s="262"/>
      <c r="AI444" s="262"/>
      <c r="AJ444" s="262"/>
      <c r="AK444" s="262"/>
      <c r="AL444" s="262"/>
      <c r="AM444" s="262"/>
      <c r="AN444" s="262"/>
      <c r="AO444" s="262"/>
      <c r="AP444" s="262"/>
      <c r="AQ444" s="262"/>
      <c r="AR444" s="262"/>
      <c r="AS444" s="262"/>
      <c r="AT444" s="262"/>
      <c r="AU444" s="262"/>
      <c r="AV444" s="262"/>
    </row>
    <row r="445" spans="1:54" s="419" customFormat="1" ht="11.85" customHeight="1">
      <c r="A445" s="484"/>
      <c r="B445" s="592"/>
      <c r="D445" s="357"/>
      <c r="F445" s="855"/>
      <c r="G445" s="1855"/>
      <c r="H445" s="866"/>
      <c r="I445" s="262"/>
      <c r="K445" s="592"/>
      <c r="O445" s="855"/>
      <c r="P445" s="2293"/>
      <c r="Q445" s="2294"/>
      <c r="R445" s="262"/>
      <c r="T445" s="592"/>
      <c r="X445" s="855"/>
      <c r="Y445" s="2293"/>
      <c r="Z445" s="2294"/>
      <c r="AA445" s="262"/>
      <c r="AB445" s="262"/>
      <c r="AC445" s="262"/>
      <c r="AD445" s="262"/>
      <c r="AE445" s="262"/>
      <c r="AF445" s="262"/>
      <c r="AG445" s="262"/>
      <c r="AH445" s="262"/>
      <c r="AI445" s="262"/>
      <c r="AJ445" s="262"/>
      <c r="AK445" s="262"/>
      <c r="AL445" s="262"/>
      <c r="AM445" s="262"/>
      <c r="AN445" s="262"/>
      <c r="AO445" s="262"/>
      <c r="AP445" s="262"/>
      <c r="AQ445" s="262"/>
      <c r="AR445" s="262"/>
      <c r="AS445" s="262"/>
      <c r="AT445" s="262"/>
      <c r="AU445" s="262"/>
      <c r="AV445" s="262"/>
    </row>
    <row r="446" spans="1:54" s="357" customFormat="1" ht="11.85" customHeight="1">
      <c r="A446" s="1075"/>
      <c r="B446" s="1088" t="s">
        <v>4256</v>
      </c>
      <c r="C446" s="355"/>
      <c r="D446" s="1859" t="s">
        <v>3460</v>
      </c>
      <c r="E446" s="1080"/>
      <c r="F446" s="1084"/>
      <c r="G446" s="1852" t="s">
        <v>3461</v>
      </c>
      <c r="H446" s="1089"/>
      <c r="I446" s="1123"/>
      <c r="J446" s="1075"/>
      <c r="K446" s="1088" t="s">
        <v>4256</v>
      </c>
      <c r="L446" s="355"/>
      <c r="M446" s="1859" t="s">
        <v>3460</v>
      </c>
      <c r="N446" s="1080"/>
      <c r="O446" s="1084"/>
      <c r="P446" s="2289" t="s">
        <v>3461</v>
      </c>
      <c r="Q446" s="2290">
        <f>SUM(Q447:Q454)</f>
        <v>0</v>
      </c>
      <c r="R446" s="1123"/>
      <c r="S446" s="1075"/>
      <c r="T446" s="1088" t="s">
        <v>4256</v>
      </c>
      <c r="U446" s="355"/>
      <c r="V446" s="1859" t="s">
        <v>3460</v>
      </c>
      <c r="W446" s="1080"/>
      <c r="X446" s="1084"/>
      <c r="Y446" s="2289" t="s">
        <v>3461</v>
      </c>
      <c r="Z446" s="2290">
        <f>SUM(Z447:Z454)</f>
        <v>0</v>
      </c>
      <c r="AA446" s="374"/>
      <c r="AB446" s="374"/>
      <c r="AC446" s="374"/>
      <c r="AD446" s="374"/>
      <c r="AE446" s="374"/>
      <c r="AF446" s="374"/>
      <c r="AG446" s="374"/>
      <c r="AH446" s="374"/>
      <c r="AI446" s="374"/>
      <c r="AJ446" s="374"/>
      <c r="AK446" s="374"/>
      <c r="AL446" s="374"/>
      <c r="AM446" s="374"/>
      <c r="AN446" s="374"/>
      <c r="AO446" s="374"/>
      <c r="AP446" s="374"/>
      <c r="AQ446" s="374"/>
      <c r="AR446" s="374"/>
      <c r="AS446" s="374"/>
      <c r="AT446" s="374"/>
      <c r="AU446" s="374"/>
      <c r="AV446" s="374"/>
      <c r="AW446" s="1123"/>
      <c r="AX446" s="1123"/>
      <c r="AY446" s="1123"/>
      <c r="AZ446" s="1123"/>
      <c r="BA446" s="1123"/>
      <c r="BB446" s="1123"/>
    </row>
    <row r="447" spans="1:54" s="314" customFormat="1" ht="11.85" customHeight="1">
      <c r="A447" s="1075"/>
      <c r="B447" s="1086" t="s">
        <v>4259</v>
      </c>
      <c r="C447" s="358"/>
      <c r="D447" s="357" t="s">
        <v>2359</v>
      </c>
      <c r="E447" s="1076"/>
      <c r="F447" s="1077"/>
      <c r="G447" s="1946">
        <v>39614</v>
      </c>
      <c r="H447" s="1089"/>
      <c r="I447" s="374"/>
      <c r="J447" s="1075"/>
      <c r="K447" s="1086" t="s">
        <v>4259</v>
      </c>
      <c r="L447" s="358"/>
      <c r="M447" s="357"/>
      <c r="N447" s="1076"/>
      <c r="O447" s="1077"/>
      <c r="P447" s="2291"/>
      <c r="Q447" s="2292">
        <v>0</v>
      </c>
      <c r="R447" s="374"/>
      <c r="S447" s="1075"/>
      <c r="T447" s="1086" t="s">
        <v>4259</v>
      </c>
      <c r="U447" s="358"/>
      <c r="V447" s="357"/>
      <c r="W447" s="1076"/>
      <c r="X447" s="1077"/>
      <c r="Y447" s="2291"/>
      <c r="Z447" s="2292">
        <v>0</v>
      </c>
      <c r="AA447" s="374"/>
      <c r="AB447" s="374"/>
      <c r="AC447" s="374"/>
      <c r="AD447" s="374"/>
      <c r="AE447" s="374"/>
      <c r="AF447" s="374"/>
      <c r="AG447" s="374"/>
      <c r="AH447" s="374"/>
      <c r="AI447" s="374"/>
      <c r="AJ447" s="374"/>
      <c r="AK447" s="374"/>
      <c r="AL447" s="374"/>
      <c r="AM447" s="374"/>
      <c r="AN447" s="374"/>
      <c r="AO447" s="374"/>
      <c r="AP447" s="374"/>
      <c r="AQ447" s="374"/>
      <c r="AR447" s="374"/>
      <c r="AS447" s="374"/>
      <c r="AT447" s="374"/>
      <c r="AU447" s="374"/>
      <c r="AV447" s="374"/>
      <c r="AW447" s="423"/>
      <c r="AX447" s="423"/>
      <c r="AY447" s="423"/>
      <c r="AZ447" s="423"/>
      <c r="BA447" s="423"/>
      <c r="BB447" s="423"/>
    </row>
    <row r="448" spans="1:54" s="314" customFormat="1" ht="11.85" customHeight="1">
      <c r="A448" s="424"/>
      <c r="B448" s="1086" t="s">
        <v>4260</v>
      </c>
      <c r="C448" s="358"/>
      <c r="D448" s="357" t="s">
        <v>2360</v>
      </c>
      <c r="E448" s="1068"/>
      <c r="F448" s="1069"/>
      <c r="G448" s="1946">
        <v>39615</v>
      </c>
      <c r="H448" s="1089"/>
      <c r="I448" s="374"/>
      <c r="J448" s="424"/>
      <c r="K448" s="1086" t="s">
        <v>4260</v>
      </c>
      <c r="L448" s="358"/>
      <c r="M448" s="357"/>
      <c r="N448" s="1068"/>
      <c r="O448" s="1069"/>
      <c r="P448" s="2291"/>
      <c r="Q448" s="2292">
        <f t="shared" ref="Q448:Q454" si="24">+$G448*$F448*$E448</f>
        <v>0</v>
      </c>
      <c r="R448" s="374"/>
      <c r="S448" s="424"/>
      <c r="T448" s="1086" t="s">
        <v>4260</v>
      </c>
      <c r="U448" s="358"/>
      <c r="V448" s="357"/>
      <c r="W448" s="1068"/>
      <c r="X448" s="1069"/>
      <c r="Y448" s="2291"/>
      <c r="Z448" s="2292">
        <f t="shared" ref="Z448:Z454" si="25">+$G448*$F448*$E448</f>
        <v>0</v>
      </c>
      <c r="AA448" s="374"/>
      <c r="AB448" s="374"/>
      <c r="AC448" s="374"/>
      <c r="AD448" s="374"/>
      <c r="AE448" s="374"/>
      <c r="AF448" s="374"/>
      <c r="AG448" s="374"/>
      <c r="AH448" s="374"/>
      <c r="AI448" s="374"/>
      <c r="AJ448" s="374"/>
      <c r="AK448" s="374"/>
      <c r="AL448" s="374"/>
      <c r="AM448" s="374"/>
      <c r="AN448" s="374"/>
      <c r="AO448" s="374"/>
      <c r="AP448" s="374"/>
      <c r="AQ448" s="374"/>
      <c r="AR448" s="374"/>
      <c r="AS448" s="374"/>
      <c r="AT448" s="374"/>
      <c r="AU448" s="374"/>
      <c r="AV448" s="374"/>
      <c r="AW448" s="423"/>
      <c r="AX448" s="423"/>
      <c r="AY448" s="423"/>
      <c r="AZ448" s="423"/>
      <c r="BA448" s="423"/>
      <c r="BB448" s="423"/>
    </row>
    <row r="449" spans="1:54" s="314" customFormat="1" ht="11.85" customHeight="1">
      <c r="A449" s="424"/>
      <c r="B449" s="1086" t="s">
        <v>4261</v>
      </c>
      <c r="C449" s="358"/>
      <c r="D449" s="357" t="s">
        <v>2361</v>
      </c>
      <c r="E449" s="1068"/>
      <c r="F449" s="1069"/>
      <c r="G449" s="1946">
        <v>39616</v>
      </c>
      <c r="H449" s="1089"/>
      <c r="I449" s="374"/>
      <c r="J449" s="424"/>
      <c r="K449" s="1086" t="s">
        <v>4261</v>
      </c>
      <c r="L449" s="358"/>
      <c r="M449" s="357"/>
      <c r="N449" s="1068"/>
      <c r="O449" s="1069"/>
      <c r="P449" s="2291"/>
      <c r="Q449" s="2292">
        <f t="shared" si="24"/>
        <v>0</v>
      </c>
      <c r="R449" s="374"/>
      <c r="S449" s="424"/>
      <c r="T449" s="1086" t="s">
        <v>4261</v>
      </c>
      <c r="U449" s="358"/>
      <c r="V449" s="357"/>
      <c r="W449" s="1068"/>
      <c r="X449" s="1069"/>
      <c r="Y449" s="2291"/>
      <c r="Z449" s="2292">
        <f t="shared" si="25"/>
        <v>0</v>
      </c>
      <c r="AA449" s="374"/>
      <c r="AB449" s="374"/>
      <c r="AC449" s="374"/>
      <c r="AD449" s="374"/>
      <c r="AE449" s="374"/>
      <c r="AF449" s="374"/>
      <c r="AG449" s="374"/>
      <c r="AH449" s="374"/>
      <c r="AI449" s="374"/>
      <c r="AJ449" s="374"/>
      <c r="AK449" s="374"/>
      <c r="AL449" s="374"/>
      <c r="AM449" s="374"/>
      <c r="AN449" s="374"/>
      <c r="AO449" s="374"/>
      <c r="AP449" s="374"/>
      <c r="AQ449" s="374"/>
      <c r="AR449" s="374"/>
      <c r="AS449" s="374"/>
      <c r="AT449" s="374"/>
      <c r="AU449" s="374"/>
      <c r="AV449" s="374"/>
      <c r="AW449" s="423"/>
      <c r="AX449" s="423"/>
      <c r="AY449" s="423"/>
      <c r="AZ449" s="423"/>
      <c r="BA449" s="423"/>
      <c r="BB449" s="423"/>
    </row>
    <row r="450" spans="1:54" s="314" customFormat="1" ht="11.85" customHeight="1">
      <c r="A450" s="424"/>
      <c r="B450" s="1086" t="s">
        <v>4262</v>
      </c>
      <c r="C450" s="358"/>
      <c r="D450" s="357" t="s">
        <v>2362</v>
      </c>
      <c r="E450" s="1068"/>
      <c r="F450" s="1069"/>
      <c r="G450" s="1946">
        <v>39617</v>
      </c>
      <c r="H450" s="1089"/>
      <c r="I450" s="374"/>
      <c r="J450" s="424"/>
      <c r="K450" s="1086" t="s">
        <v>4262</v>
      </c>
      <c r="L450" s="358"/>
      <c r="M450" s="357"/>
      <c r="N450" s="1068"/>
      <c r="O450" s="1069"/>
      <c r="P450" s="2291"/>
      <c r="Q450" s="2292">
        <f t="shared" si="24"/>
        <v>0</v>
      </c>
      <c r="R450" s="374"/>
      <c r="S450" s="424"/>
      <c r="T450" s="1086" t="s">
        <v>4262</v>
      </c>
      <c r="U450" s="358"/>
      <c r="V450" s="357"/>
      <c r="W450" s="1068"/>
      <c r="X450" s="1069"/>
      <c r="Y450" s="2291"/>
      <c r="Z450" s="2292">
        <f t="shared" si="25"/>
        <v>0</v>
      </c>
      <c r="AA450" s="374"/>
      <c r="AB450" s="374"/>
      <c r="AC450" s="374"/>
      <c r="AD450" s="374"/>
      <c r="AE450" s="374"/>
      <c r="AF450" s="374"/>
      <c r="AG450" s="374"/>
      <c r="AH450" s="374"/>
      <c r="AI450" s="374"/>
      <c r="AJ450" s="374"/>
      <c r="AK450" s="374"/>
      <c r="AL450" s="374"/>
      <c r="AM450" s="374"/>
      <c r="AN450" s="374"/>
      <c r="AO450" s="374"/>
      <c r="AP450" s="374"/>
      <c r="AQ450" s="374"/>
      <c r="AR450" s="374"/>
      <c r="AS450" s="374"/>
      <c r="AT450" s="374"/>
      <c r="AU450" s="374"/>
      <c r="AV450" s="374"/>
      <c r="AW450" s="423"/>
      <c r="AX450" s="423"/>
      <c r="AY450" s="423"/>
      <c r="AZ450" s="423"/>
      <c r="BA450" s="423"/>
      <c r="BB450" s="423"/>
    </row>
    <row r="451" spans="1:54" s="314" customFormat="1" ht="11.85" customHeight="1">
      <c r="A451" s="424"/>
      <c r="B451" s="1086" t="s">
        <v>4263</v>
      </c>
      <c r="C451" s="358"/>
      <c r="D451" s="357" t="s">
        <v>2363</v>
      </c>
      <c r="E451" s="1068"/>
      <c r="F451" s="1069"/>
      <c r="G451" s="1946">
        <v>39618</v>
      </c>
      <c r="H451" s="1089"/>
      <c r="I451" s="374"/>
      <c r="J451" s="424"/>
      <c r="K451" s="1086" t="s">
        <v>4263</v>
      </c>
      <c r="L451" s="358"/>
      <c r="M451" s="357"/>
      <c r="N451" s="1068"/>
      <c r="O451" s="1069"/>
      <c r="P451" s="2291"/>
      <c r="Q451" s="2292">
        <f t="shared" si="24"/>
        <v>0</v>
      </c>
      <c r="R451" s="374"/>
      <c r="S451" s="424"/>
      <c r="T451" s="1086" t="s">
        <v>4263</v>
      </c>
      <c r="U451" s="358"/>
      <c r="V451" s="357"/>
      <c r="W451" s="1068"/>
      <c r="X451" s="1069"/>
      <c r="Y451" s="2291"/>
      <c r="Z451" s="2292">
        <f t="shared" si="25"/>
        <v>0</v>
      </c>
      <c r="AA451" s="374"/>
      <c r="AB451" s="374"/>
      <c r="AC451" s="374"/>
      <c r="AD451" s="374"/>
      <c r="AE451" s="374"/>
      <c r="AF451" s="374"/>
      <c r="AG451" s="374"/>
      <c r="AH451" s="374"/>
      <c r="AI451" s="374"/>
      <c r="AJ451" s="374"/>
      <c r="AK451" s="374"/>
      <c r="AL451" s="374"/>
      <c r="AM451" s="374"/>
      <c r="AN451" s="374"/>
      <c r="AO451" s="374"/>
      <c r="AP451" s="374"/>
      <c r="AQ451" s="374"/>
      <c r="AR451" s="374"/>
      <c r="AS451" s="374"/>
      <c r="AT451" s="374"/>
      <c r="AU451" s="374"/>
      <c r="AV451" s="374"/>
      <c r="AW451" s="423"/>
      <c r="AX451" s="423"/>
      <c r="AY451" s="423"/>
      <c r="AZ451" s="423"/>
      <c r="BA451" s="423"/>
      <c r="BB451" s="423"/>
    </row>
    <row r="452" spans="1:54" s="314" customFormat="1" ht="11.85" customHeight="1">
      <c r="A452" s="424"/>
      <c r="B452" s="1086" t="s">
        <v>4264</v>
      </c>
      <c r="C452" s="358"/>
      <c r="D452" s="357"/>
      <c r="E452" s="1068"/>
      <c r="F452" s="1069"/>
      <c r="G452" s="1854"/>
      <c r="H452" s="1089"/>
      <c r="I452" s="374"/>
      <c r="J452" s="424"/>
      <c r="K452" s="1086" t="s">
        <v>4264</v>
      </c>
      <c r="L452" s="358"/>
      <c r="M452" s="357"/>
      <c r="N452" s="1068"/>
      <c r="O452" s="1069"/>
      <c r="P452" s="2291"/>
      <c r="Q452" s="2292">
        <f t="shared" si="24"/>
        <v>0</v>
      </c>
      <c r="R452" s="374"/>
      <c r="S452" s="424"/>
      <c r="T452" s="1086" t="s">
        <v>4264</v>
      </c>
      <c r="U452" s="358"/>
      <c r="V452" s="357"/>
      <c r="W452" s="1068"/>
      <c r="X452" s="1069"/>
      <c r="Y452" s="2291"/>
      <c r="Z452" s="2292">
        <f t="shared" si="25"/>
        <v>0</v>
      </c>
      <c r="AA452" s="374"/>
      <c r="AB452" s="374"/>
      <c r="AC452" s="374"/>
      <c r="AD452" s="374"/>
      <c r="AE452" s="374"/>
      <c r="AF452" s="374"/>
      <c r="AG452" s="374"/>
      <c r="AH452" s="374"/>
      <c r="AI452" s="374"/>
      <c r="AJ452" s="374"/>
      <c r="AK452" s="374"/>
      <c r="AL452" s="374"/>
      <c r="AM452" s="374"/>
      <c r="AN452" s="374"/>
      <c r="AO452" s="374"/>
      <c r="AP452" s="374"/>
      <c r="AQ452" s="374"/>
      <c r="AR452" s="374"/>
      <c r="AS452" s="374"/>
      <c r="AT452" s="374"/>
      <c r="AU452" s="374"/>
      <c r="AV452" s="374"/>
      <c r="AW452" s="423"/>
      <c r="AX452" s="423"/>
      <c r="AY452" s="423"/>
      <c r="AZ452" s="423"/>
      <c r="BA452" s="423"/>
      <c r="BB452" s="423"/>
    </row>
    <row r="453" spans="1:54" s="314" customFormat="1" ht="11.85" customHeight="1">
      <c r="A453" s="424"/>
      <c r="B453" s="1086" t="s">
        <v>4265</v>
      </c>
      <c r="C453" s="358"/>
      <c r="D453" s="357"/>
      <c r="E453" s="1068"/>
      <c r="F453" s="1069"/>
      <c r="G453" s="1946"/>
      <c r="H453" s="1089"/>
      <c r="I453" s="374"/>
      <c r="J453" s="424"/>
      <c r="K453" s="1086" t="s">
        <v>4265</v>
      </c>
      <c r="L453" s="358"/>
      <c r="M453" s="357"/>
      <c r="N453" s="1068"/>
      <c r="O453" s="1069"/>
      <c r="P453" s="2291"/>
      <c r="Q453" s="2292">
        <f t="shared" si="24"/>
        <v>0</v>
      </c>
      <c r="R453" s="374"/>
      <c r="S453" s="424"/>
      <c r="T453" s="1086" t="s">
        <v>4265</v>
      </c>
      <c r="U453" s="358"/>
      <c r="V453" s="357"/>
      <c r="W453" s="1068"/>
      <c r="X453" s="1069"/>
      <c r="Y453" s="2291"/>
      <c r="Z453" s="2292">
        <f t="shared" si="25"/>
        <v>0</v>
      </c>
      <c r="AA453" s="374"/>
      <c r="AB453" s="374"/>
      <c r="AC453" s="374"/>
      <c r="AD453" s="374"/>
      <c r="AE453" s="374"/>
      <c r="AF453" s="374"/>
      <c r="AG453" s="374"/>
      <c r="AH453" s="374"/>
      <c r="AI453" s="374"/>
      <c r="AJ453" s="374"/>
      <c r="AK453" s="374"/>
      <c r="AL453" s="374"/>
      <c r="AM453" s="374"/>
      <c r="AN453" s="374"/>
      <c r="AO453" s="374"/>
      <c r="AP453" s="374"/>
      <c r="AQ453" s="374"/>
      <c r="AR453" s="374"/>
      <c r="AS453" s="374"/>
      <c r="AT453" s="374"/>
      <c r="AU453" s="374"/>
      <c r="AV453" s="374"/>
      <c r="AW453" s="423"/>
      <c r="AX453" s="423"/>
      <c r="AY453" s="423"/>
      <c r="AZ453" s="423"/>
      <c r="BA453" s="423"/>
      <c r="BB453" s="423"/>
    </row>
    <row r="454" spans="1:54" s="314" customFormat="1" ht="11.85" customHeight="1">
      <c r="A454" s="424"/>
      <c r="B454" s="1086" t="s">
        <v>2316</v>
      </c>
      <c r="C454" s="355"/>
      <c r="D454" s="357"/>
      <c r="E454" s="1068"/>
      <c r="F454" s="1069"/>
      <c r="G454" s="1854"/>
      <c r="H454" s="1089"/>
      <c r="I454" s="374"/>
      <c r="J454" s="424"/>
      <c r="K454" s="610"/>
      <c r="L454" s="355"/>
      <c r="M454" s="357"/>
      <c r="N454" s="1068"/>
      <c r="O454" s="1069"/>
      <c r="P454" s="2291"/>
      <c r="Q454" s="2292">
        <f t="shared" si="24"/>
        <v>0</v>
      </c>
      <c r="R454" s="374"/>
      <c r="S454" s="424"/>
      <c r="T454" s="610"/>
      <c r="U454" s="355"/>
      <c r="V454" s="357"/>
      <c r="W454" s="1068"/>
      <c r="X454" s="1069"/>
      <c r="Y454" s="2291"/>
      <c r="Z454" s="2292">
        <f t="shared" si="25"/>
        <v>0</v>
      </c>
      <c r="AA454" s="374"/>
      <c r="AB454" s="374"/>
      <c r="AC454" s="374"/>
      <c r="AD454" s="374"/>
      <c r="AE454" s="374"/>
      <c r="AF454" s="374"/>
      <c r="AG454" s="374"/>
      <c r="AH454" s="374"/>
      <c r="AI454" s="374"/>
      <c r="AJ454" s="374"/>
      <c r="AK454" s="374"/>
      <c r="AL454" s="374"/>
      <c r="AM454" s="374"/>
      <c r="AN454" s="374"/>
      <c r="AO454" s="374"/>
      <c r="AP454" s="374"/>
      <c r="AQ454" s="374"/>
      <c r="AR454" s="374"/>
      <c r="AS454" s="374"/>
      <c r="AT454" s="374"/>
      <c r="AU454" s="374"/>
      <c r="AV454" s="374"/>
      <c r="AW454" s="423"/>
      <c r="AX454" s="423"/>
      <c r="AY454" s="423"/>
      <c r="AZ454" s="423"/>
      <c r="BA454" s="423"/>
      <c r="BB454" s="423"/>
    </row>
    <row r="455" spans="1:54" s="423" customFormat="1" ht="11.85" customHeight="1">
      <c r="A455" s="1075"/>
      <c r="B455" s="1091"/>
      <c r="C455" s="426"/>
      <c r="D455" s="357"/>
      <c r="E455" s="419"/>
      <c r="F455" s="855"/>
      <c r="G455" s="1855"/>
      <c r="H455" s="866"/>
      <c r="I455" s="374"/>
      <c r="J455" s="1075"/>
      <c r="K455" s="1091"/>
      <c r="L455" s="426"/>
      <c r="M455" s="425"/>
      <c r="N455" s="419"/>
      <c r="O455" s="855"/>
      <c r="P455" s="2293"/>
      <c r="Q455" s="2294"/>
      <c r="R455" s="374"/>
      <c r="S455" s="1075"/>
      <c r="T455" s="1091"/>
      <c r="U455" s="426"/>
      <c r="V455" s="425"/>
      <c r="W455" s="419"/>
      <c r="X455" s="855"/>
      <c r="Y455" s="2293"/>
      <c r="Z455" s="2294"/>
      <c r="AA455" s="374"/>
      <c r="AB455" s="374"/>
      <c r="AC455" s="374"/>
      <c r="AD455" s="374"/>
      <c r="AE455" s="374"/>
      <c r="AF455" s="374"/>
      <c r="AG455" s="374"/>
      <c r="AH455" s="374"/>
      <c r="AI455" s="374"/>
      <c r="AJ455" s="374"/>
      <c r="AK455" s="374"/>
      <c r="AL455" s="374"/>
      <c r="AM455" s="374"/>
      <c r="AN455" s="374"/>
      <c r="AO455" s="374"/>
      <c r="AP455" s="374"/>
      <c r="AQ455" s="374"/>
      <c r="AR455" s="374"/>
      <c r="AS455" s="374"/>
      <c r="AT455" s="374"/>
      <c r="AU455" s="374"/>
      <c r="AV455" s="374"/>
    </row>
    <row r="456" spans="1:54" s="357" customFormat="1" ht="11.85" customHeight="1">
      <c r="A456" s="1075"/>
      <c r="B456" s="1088" t="s">
        <v>4257</v>
      </c>
      <c r="C456" s="355"/>
      <c r="D456" s="1859" t="s">
        <v>3460</v>
      </c>
      <c r="E456" s="1080"/>
      <c r="F456" s="1084"/>
      <c r="G456" s="1852" t="s">
        <v>3461</v>
      </c>
      <c r="H456" s="1089"/>
      <c r="I456" s="1123"/>
      <c r="J456" s="1075"/>
      <c r="K456" s="1088" t="s">
        <v>4257</v>
      </c>
      <c r="L456" s="355"/>
      <c r="M456" s="1859" t="s">
        <v>3460</v>
      </c>
      <c r="N456" s="1080"/>
      <c r="O456" s="1084"/>
      <c r="P456" s="2289" t="s">
        <v>3461</v>
      </c>
      <c r="Q456" s="2290">
        <f>SUM(Q457:Q464)</f>
        <v>0</v>
      </c>
      <c r="R456" s="1123"/>
      <c r="S456" s="1075"/>
      <c r="T456" s="1088" t="s">
        <v>4257</v>
      </c>
      <c r="U456" s="355"/>
      <c r="V456" s="1859" t="s">
        <v>3460</v>
      </c>
      <c r="W456" s="1080"/>
      <c r="X456" s="1084"/>
      <c r="Y456" s="2289" t="s">
        <v>3461</v>
      </c>
      <c r="Z456" s="2290">
        <f>SUM(Z457:Z464)</f>
        <v>0</v>
      </c>
      <c r="AA456" s="374"/>
      <c r="AB456" s="374"/>
      <c r="AC456" s="374"/>
      <c r="AD456" s="374"/>
      <c r="AE456" s="374"/>
      <c r="AF456" s="374"/>
      <c r="AG456" s="374"/>
      <c r="AH456" s="374"/>
      <c r="AI456" s="374"/>
      <c r="AJ456" s="374"/>
      <c r="AK456" s="374"/>
      <c r="AL456" s="374"/>
      <c r="AM456" s="374"/>
      <c r="AN456" s="374"/>
      <c r="AO456" s="374"/>
      <c r="AP456" s="374"/>
      <c r="AQ456" s="374"/>
      <c r="AR456" s="374"/>
      <c r="AS456" s="374"/>
      <c r="AT456" s="374"/>
      <c r="AU456" s="374"/>
      <c r="AV456" s="374"/>
      <c r="AW456" s="1123"/>
      <c r="AX456" s="1123"/>
      <c r="AY456" s="1123"/>
      <c r="AZ456" s="1123"/>
      <c r="BA456" s="1123"/>
      <c r="BB456" s="1123"/>
    </row>
    <row r="457" spans="1:54" s="314" customFormat="1" ht="11.85" customHeight="1">
      <c r="A457" s="1075"/>
      <c r="B457" s="1086" t="s">
        <v>4259</v>
      </c>
      <c r="C457" s="358"/>
      <c r="D457" s="357" t="s">
        <v>2359</v>
      </c>
      <c r="E457" s="1076"/>
      <c r="F457" s="1077"/>
      <c r="G457" s="1946">
        <v>39614</v>
      </c>
      <c r="H457" s="1089"/>
      <c r="I457" s="374"/>
      <c r="J457" s="1075"/>
      <c r="K457" s="1086" t="s">
        <v>4259</v>
      </c>
      <c r="L457" s="358"/>
      <c r="M457" s="357"/>
      <c r="N457" s="1076"/>
      <c r="O457" s="1077"/>
      <c r="P457" s="2291"/>
      <c r="Q457" s="2292">
        <f t="shared" ref="Q457:Q464" si="26">+$G457*$F457*$E457</f>
        <v>0</v>
      </c>
      <c r="R457" s="374"/>
      <c r="S457" s="1075"/>
      <c r="T457" s="1086" t="s">
        <v>4259</v>
      </c>
      <c r="U457" s="358"/>
      <c r="V457" s="357"/>
      <c r="W457" s="1076"/>
      <c r="X457" s="1077"/>
      <c r="Y457" s="2291"/>
      <c r="Z457" s="2292">
        <f t="shared" ref="Z457:Z464" si="27">+$G457*$F457*$E457</f>
        <v>0</v>
      </c>
      <c r="AA457" s="374"/>
      <c r="AB457" s="374"/>
      <c r="AC457" s="374"/>
      <c r="AD457" s="374"/>
      <c r="AE457" s="374"/>
      <c r="AF457" s="374"/>
      <c r="AG457" s="374"/>
      <c r="AH457" s="374"/>
      <c r="AI457" s="374"/>
      <c r="AJ457" s="374"/>
      <c r="AK457" s="374"/>
      <c r="AL457" s="374"/>
      <c r="AM457" s="374"/>
      <c r="AN457" s="374"/>
      <c r="AO457" s="374"/>
      <c r="AP457" s="374"/>
      <c r="AQ457" s="374"/>
      <c r="AR457" s="374"/>
      <c r="AS457" s="374"/>
      <c r="AT457" s="374"/>
      <c r="AU457" s="374"/>
      <c r="AV457" s="374"/>
      <c r="AW457" s="423"/>
      <c r="AX457" s="423"/>
      <c r="AY457" s="423"/>
      <c r="AZ457" s="423"/>
      <c r="BA457" s="423"/>
      <c r="BB457" s="423"/>
    </row>
    <row r="458" spans="1:54" s="314" customFormat="1" ht="11.85" customHeight="1">
      <c r="A458" s="424"/>
      <c r="B458" s="1086" t="s">
        <v>4260</v>
      </c>
      <c r="C458" s="358"/>
      <c r="D458" s="357" t="s">
        <v>2360</v>
      </c>
      <c r="E458" s="1068"/>
      <c r="F458" s="1069"/>
      <c r="G458" s="1946">
        <v>39615</v>
      </c>
      <c r="H458" s="1089"/>
      <c r="I458" s="374"/>
      <c r="J458" s="424"/>
      <c r="K458" s="1086" t="s">
        <v>4260</v>
      </c>
      <c r="L458" s="358"/>
      <c r="M458" s="357"/>
      <c r="N458" s="1068"/>
      <c r="O458" s="1069"/>
      <c r="P458" s="2291"/>
      <c r="Q458" s="2292">
        <f t="shared" si="26"/>
        <v>0</v>
      </c>
      <c r="R458" s="374"/>
      <c r="S458" s="424"/>
      <c r="T458" s="1086" t="s">
        <v>4260</v>
      </c>
      <c r="U458" s="358"/>
      <c r="V458" s="357"/>
      <c r="W458" s="1068"/>
      <c r="X458" s="1069"/>
      <c r="Y458" s="2291"/>
      <c r="Z458" s="2292">
        <f t="shared" si="27"/>
        <v>0</v>
      </c>
      <c r="AA458" s="374"/>
      <c r="AB458" s="374"/>
      <c r="AC458" s="374"/>
      <c r="AD458" s="374"/>
      <c r="AE458" s="374"/>
      <c r="AF458" s="374"/>
      <c r="AG458" s="374"/>
      <c r="AH458" s="374"/>
      <c r="AI458" s="374"/>
      <c r="AJ458" s="374"/>
      <c r="AK458" s="374"/>
      <c r="AL458" s="374"/>
      <c r="AM458" s="374"/>
      <c r="AN458" s="374"/>
      <c r="AO458" s="374"/>
      <c r="AP458" s="374"/>
      <c r="AQ458" s="374"/>
      <c r="AR458" s="374"/>
      <c r="AS458" s="374"/>
      <c r="AT458" s="374"/>
      <c r="AU458" s="374"/>
      <c r="AV458" s="374"/>
      <c r="AW458" s="423"/>
      <c r="AX458" s="423"/>
      <c r="AY458" s="423"/>
      <c r="AZ458" s="423"/>
      <c r="BA458" s="423"/>
      <c r="BB458" s="423"/>
    </row>
    <row r="459" spans="1:54" s="314" customFormat="1" ht="11.85" customHeight="1">
      <c r="A459" s="424"/>
      <c r="B459" s="1086" t="s">
        <v>4261</v>
      </c>
      <c r="C459" s="358"/>
      <c r="D459" s="357" t="s">
        <v>2361</v>
      </c>
      <c r="E459" s="1068"/>
      <c r="F459" s="1069"/>
      <c r="G459" s="1946">
        <v>39616</v>
      </c>
      <c r="H459" s="1089"/>
      <c r="I459" s="374"/>
      <c r="J459" s="424"/>
      <c r="K459" s="1086" t="s">
        <v>4261</v>
      </c>
      <c r="L459" s="358"/>
      <c r="M459" s="357"/>
      <c r="N459" s="1068"/>
      <c r="O459" s="1069"/>
      <c r="P459" s="2291"/>
      <c r="Q459" s="2292">
        <f t="shared" si="26"/>
        <v>0</v>
      </c>
      <c r="R459" s="374"/>
      <c r="S459" s="424"/>
      <c r="T459" s="1086" t="s">
        <v>4261</v>
      </c>
      <c r="U459" s="358"/>
      <c r="V459" s="357"/>
      <c r="W459" s="1068"/>
      <c r="X459" s="1069"/>
      <c r="Y459" s="2291"/>
      <c r="Z459" s="2292">
        <f t="shared" si="27"/>
        <v>0</v>
      </c>
      <c r="AA459" s="374"/>
      <c r="AB459" s="374"/>
      <c r="AC459" s="374"/>
      <c r="AD459" s="374"/>
      <c r="AE459" s="374"/>
      <c r="AF459" s="374"/>
      <c r="AG459" s="374"/>
      <c r="AH459" s="374"/>
      <c r="AI459" s="374"/>
      <c r="AJ459" s="374"/>
      <c r="AK459" s="374"/>
      <c r="AL459" s="374"/>
      <c r="AM459" s="374"/>
      <c r="AN459" s="374"/>
      <c r="AO459" s="374"/>
      <c r="AP459" s="374"/>
      <c r="AQ459" s="374"/>
      <c r="AR459" s="374"/>
      <c r="AS459" s="374"/>
      <c r="AT459" s="374"/>
      <c r="AU459" s="374"/>
      <c r="AV459" s="374"/>
      <c r="AW459" s="423"/>
      <c r="AX459" s="423"/>
      <c r="AY459" s="423"/>
      <c r="AZ459" s="423"/>
      <c r="BA459" s="423"/>
      <c r="BB459" s="423"/>
    </row>
    <row r="460" spans="1:54" s="314" customFormat="1" ht="11.85" customHeight="1">
      <c r="A460" s="424"/>
      <c r="B460" s="1086" t="s">
        <v>4262</v>
      </c>
      <c r="C460" s="358"/>
      <c r="D460" s="357" t="s">
        <v>2362</v>
      </c>
      <c r="E460" s="1068"/>
      <c r="F460" s="1069"/>
      <c r="G460" s="1946">
        <v>39617</v>
      </c>
      <c r="H460" s="1089"/>
      <c r="I460" s="374"/>
      <c r="J460" s="424"/>
      <c r="K460" s="1086" t="s">
        <v>4262</v>
      </c>
      <c r="L460" s="358"/>
      <c r="M460" s="357"/>
      <c r="N460" s="1068"/>
      <c r="O460" s="1069"/>
      <c r="P460" s="2291"/>
      <c r="Q460" s="2292">
        <f t="shared" si="26"/>
        <v>0</v>
      </c>
      <c r="R460" s="374"/>
      <c r="S460" s="424"/>
      <c r="T460" s="1086" t="s">
        <v>4262</v>
      </c>
      <c r="U460" s="358"/>
      <c r="V460" s="357"/>
      <c r="W460" s="1068"/>
      <c r="X460" s="1069"/>
      <c r="Y460" s="2291"/>
      <c r="Z460" s="2292">
        <f t="shared" si="27"/>
        <v>0</v>
      </c>
      <c r="AA460" s="374"/>
      <c r="AB460" s="374"/>
      <c r="AC460" s="374"/>
      <c r="AD460" s="374"/>
      <c r="AE460" s="374"/>
      <c r="AF460" s="374"/>
      <c r="AG460" s="374"/>
      <c r="AH460" s="374"/>
      <c r="AI460" s="374"/>
      <c r="AJ460" s="374"/>
      <c r="AK460" s="374"/>
      <c r="AL460" s="374"/>
      <c r="AM460" s="374"/>
      <c r="AN460" s="374"/>
      <c r="AO460" s="374"/>
      <c r="AP460" s="374"/>
      <c r="AQ460" s="374"/>
      <c r="AR460" s="374"/>
      <c r="AS460" s="374"/>
      <c r="AT460" s="374"/>
      <c r="AU460" s="374"/>
      <c r="AV460" s="374"/>
      <c r="AW460" s="423"/>
      <c r="AX460" s="423"/>
      <c r="AY460" s="423"/>
      <c r="AZ460" s="423"/>
      <c r="BA460" s="423"/>
      <c r="BB460" s="423"/>
    </row>
    <row r="461" spans="1:54" s="314" customFormat="1" ht="11.85" customHeight="1">
      <c r="A461" s="424"/>
      <c r="B461" s="1086" t="s">
        <v>4263</v>
      </c>
      <c r="C461" s="358"/>
      <c r="D461" s="357" t="s">
        <v>2363</v>
      </c>
      <c r="E461" s="1068"/>
      <c r="F461" s="1069"/>
      <c r="G461" s="1946">
        <v>39618</v>
      </c>
      <c r="H461" s="1089"/>
      <c r="I461" s="374"/>
      <c r="J461" s="424"/>
      <c r="K461" s="1086" t="s">
        <v>4263</v>
      </c>
      <c r="L461" s="358"/>
      <c r="M461" s="357"/>
      <c r="N461" s="1068"/>
      <c r="O461" s="1069"/>
      <c r="P461" s="2291"/>
      <c r="Q461" s="2292">
        <f t="shared" si="26"/>
        <v>0</v>
      </c>
      <c r="R461" s="374"/>
      <c r="S461" s="424"/>
      <c r="T461" s="1086" t="s">
        <v>4263</v>
      </c>
      <c r="U461" s="358"/>
      <c r="V461" s="357"/>
      <c r="W461" s="1068"/>
      <c r="X461" s="1069"/>
      <c r="Y461" s="2291"/>
      <c r="Z461" s="2292">
        <f t="shared" si="27"/>
        <v>0</v>
      </c>
      <c r="AA461" s="374"/>
      <c r="AB461" s="374"/>
      <c r="AC461" s="374"/>
      <c r="AD461" s="374"/>
      <c r="AE461" s="374"/>
      <c r="AF461" s="374"/>
      <c r="AG461" s="374"/>
      <c r="AH461" s="374"/>
      <c r="AI461" s="374"/>
      <c r="AJ461" s="374"/>
      <c r="AK461" s="374"/>
      <c r="AL461" s="374"/>
      <c r="AM461" s="374"/>
      <c r="AN461" s="374"/>
      <c r="AO461" s="374"/>
      <c r="AP461" s="374"/>
      <c r="AQ461" s="374"/>
      <c r="AR461" s="374"/>
      <c r="AS461" s="374"/>
      <c r="AT461" s="374"/>
      <c r="AU461" s="374"/>
      <c r="AV461" s="374"/>
      <c r="AW461" s="423"/>
      <c r="AX461" s="423"/>
      <c r="AY461" s="423"/>
      <c r="AZ461" s="423"/>
      <c r="BA461" s="423"/>
      <c r="BB461" s="423"/>
    </row>
    <row r="462" spans="1:54" s="314" customFormat="1" ht="11.85" customHeight="1">
      <c r="A462" s="424"/>
      <c r="B462" s="1086" t="s">
        <v>4264</v>
      </c>
      <c r="C462" s="358"/>
      <c r="D462" s="357"/>
      <c r="E462" s="1068"/>
      <c r="F462" s="1069"/>
      <c r="G462" s="1854"/>
      <c r="H462" s="1089"/>
      <c r="I462" s="374"/>
      <c r="J462" s="424"/>
      <c r="K462" s="1086" t="s">
        <v>4264</v>
      </c>
      <c r="L462" s="358"/>
      <c r="M462" s="357"/>
      <c r="N462" s="1068"/>
      <c r="O462" s="1069"/>
      <c r="P462" s="2291"/>
      <c r="Q462" s="2292">
        <f t="shared" si="26"/>
        <v>0</v>
      </c>
      <c r="R462" s="374"/>
      <c r="S462" s="424"/>
      <c r="T462" s="1086" t="s">
        <v>4264</v>
      </c>
      <c r="U462" s="358"/>
      <c r="V462" s="357"/>
      <c r="W462" s="1068"/>
      <c r="X462" s="1069"/>
      <c r="Y462" s="2291"/>
      <c r="Z462" s="2292">
        <f t="shared" si="27"/>
        <v>0</v>
      </c>
      <c r="AA462" s="374"/>
      <c r="AB462" s="374"/>
      <c r="AC462" s="374"/>
      <c r="AD462" s="374"/>
      <c r="AE462" s="374"/>
      <c r="AF462" s="374"/>
      <c r="AG462" s="374"/>
      <c r="AH462" s="374"/>
      <c r="AI462" s="374"/>
      <c r="AJ462" s="374"/>
      <c r="AK462" s="374"/>
      <c r="AL462" s="374"/>
      <c r="AM462" s="374"/>
      <c r="AN462" s="374"/>
      <c r="AO462" s="374"/>
      <c r="AP462" s="374"/>
      <c r="AQ462" s="374"/>
      <c r="AR462" s="374"/>
      <c r="AS462" s="374"/>
      <c r="AT462" s="374"/>
      <c r="AU462" s="374"/>
      <c r="AV462" s="374"/>
      <c r="AW462" s="423"/>
      <c r="AX462" s="423"/>
      <c r="AY462" s="423"/>
      <c r="AZ462" s="423"/>
      <c r="BA462" s="423"/>
      <c r="BB462" s="423"/>
    </row>
    <row r="463" spans="1:54" s="314" customFormat="1" ht="11.85" customHeight="1">
      <c r="A463" s="424"/>
      <c r="B463" s="1086" t="s">
        <v>4265</v>
      </c>
      <c r="C463" s="358"/>
      <c r="D463" s="357"/>
      <c r="E463" s="1068"/>
      <c r="F463" s="1069"/>
      <c r="G463" s="1946"/>
      <c r="H463" s="1090"/>
      <c r="I463" s="374"/>
      <c r="J463" s="424"/>
      <c r="K463" s="1086" t="s">
        <v>4265</v>
      </c>
      <c r="L463" s="358"/>
      <c r="M463" s="357"/>
      <c r="N463" s="1068"/>
      <c r="O463" s="1069"/>
      <c r="P463" s="2291"/>
      <c r="Q463" s="2292">
        <f t="shared" si="26"/>
        <v>0</v>
      </c>
      <c r="R463" s="374"/>
      <c r="S463" s="424"/>
      <c r="T463" s="1086" t="s">
        <v>4265</v>
      </c>
      <c r="U463" s="358"/>
      <c r="V463" s="357"/>
      <c r="W463" s="1068"/>
      <c r="X463" s="1069"/>
      <c r="Y463" s="2291"/>
      <c r="Z463" s="2292">
        <f t="shared" si="27"/>
        <v>0</v>
      </c>
      <c r="AA463" s="374"/>
      <c r="AB463" s="374"/>
      <c r="AC463" s="374"/>
      <c r="AD463" s="374"/>
      <c r="AE463" s="374"/>
      <c r="AF463" s="374"/>
      <c r="AG463" s="374"/>
      <c r="AH463" s="374"/>
      <c r="AI463" s="374"/>
      <c r="AJ463" s="374"/>
      <c r="AK463" s="374"/>
      <c r="AL463" s="374"/>
      <c r="AM463" s="374"/>
      <c r="AN463" s="374"/>
      <c r="AO463" s="374"/>
      <c r="AP463" s="374"/>
      <c r="AQ463" s="374"/>
      <c r="AR463" s="374"/>
      <c r="AS463" s="374"/>
      <c r="AT463" s="374"/>
      <c r="AU463" s="374"/>
      <c r="AV463" s="374"/>
      <c r="AW463" s="423"/>
      <c r="AX463" s="423"/>
      <c r="AY463" s="423"/>
      <c r="AZ463" s="423"/>
      <c r="BA463" s="423"/>
      <c r="BB463" s="423"/>
    </row>
    <row r="464" spans="1:54" s="314" customFormat="1" ht="11.85" customHeight="1">
      <c r="A464" s="424"/>
      <c r="B464" s="610"/>
      <c r="C464" s="355"/>
      <c r="D464" s="357"/>
      <c r="E464" s="1068"/>
      <c r="F464" s="1069"/>
      <c r="G464" s="1854"/>
      <c r="H464" s="1090"/>
      <c r="I464" s="374"/>
      <c r="J464" s="424"/>
      <c r="K464" s="610"/>
      <c r="L464" s="355"/>
      <c r="M464" s="357"/>
      <c r="N464" s="1068"/>
      <c r="O464" s="1069"/>
      <c r="P464" s="2291"/>
      <c r="Q464" s="2292">
        <f t="shared" si="26"/>
        <v>0</v>
      </c>
      <c r="R464" s="374"/>
      <c r="S464" s="424"/>
      <c r="T464" s="610"/>
      <c r="U464" s="355"/>
      <c r="V464" s="357"/>
      <c r="W464" s="1068"/>
      <c r="X464" s="1069"/>
      <c r="Y464" s="2291"/>
      <c r="Z464" s="2292">
        <f t="shared" si="27"/>
        <v>0</v>
      </c>
      <c r="AA464" s="374"/>
      <c r="AB464" s="374"/>
      <c r="AC464" s="374"/>
      <c r="AD464" s="374"/>
      <c r="AE464" s="374"/>
      <c r="AF464" s="374"/>
      <c r="AG464" s="374"/>
      <c r="AH464" s="374"/>
      <c r="AI464" s="374"/>
      <c r="AJ464" s="374"/>
      <c r="AK464" s="374"/>
      <c r="AL464" s="374"/>
      <c r="AM464" s="374"/>
      <c r="AN464" s="374"/>
      <c r="AO464" s="374"/>
      <c r="AP464" s="374"/>
      <c r="AQ464" s="374"/>
      <c r="AR464" s="374"/>
      <c r="AS464" s="374"/>
      <c r="AT464" s="374"/>
      <c r="AU464" s="374"/>
      <c r="AV464" s="374"/>
      <c r="AW464" s="423"/>
      <c r="AX464" s="423"/>
      <c r="AY464" s="423"/>
      <c r="AZ464" s="423"/>
      <c r="BA464" s="423"/>
      <c r="BB464" s="423"/>
    </row>
    <row r="465" spans="1:54" s="419" customFormat="1" ht="11.85" customHeight="1">
      <c r="A465" s="484"/>
      <c r="B465" s="592"/>
      <c r="F465" s="855"/>
      <c r="G465" s="1855"/>
      <c r="H465" s="866"/>
      <c r="I465" s="262"/>
      <c r="K465" s="592"/>
      <c r="O465" s="855"/>
      <c r="P465" s="2293"/>
      <c r="Q465" s="2294"/>
      <c r="R465" s="262"/>
      <c r="T465" s="592"/>
      <c r="X465" s="855"/>
      <c r="Y465" s="2293"/>
      <c r="Z465" s="2294"/>
      <c r="AA465" s="262"/>
      <c r="AB465" s="262"/>
      <c r="AC465" s="262"/>
      <c r="AD465" s="262"/>
      <c r="AE465" s="262"/>
      <c r="AF465" s="262"/>
      <c r="AG465" s="262"/>
      <c r="AH465" s="262"/>
      <c r="AI465" s="262"/>
      <c r="AJ465" s="262"/>
      <c r="AK465" s="262"/>
      <c r="AL465" s="262"/>
      <c r="AM465" s="262"/>
      <c r="AN465" s="262"/>
      <c r="AO465" s="262"/>
      <c r="AP465" s="262"/>
      <c r="AQ465" s="262"/>
      <c r="AR465" s="262"/>
      <c r="AS465" s="262"/>
      <c r="AT465" s="262"/>
      <c r="AU465" s="262"/>
      <c r="AV465" s="262"/>
    </row>
    <row r="466" spans="1:54" s="357" customFormat="1" ht="11.85" customHeight="1">
      <c r="A466" s="1075"/>
      <c r="B466" s="1088" t="s">
        <v>4258</v>
      </c>
      <c r="C466" s="355"/>
      <c r="D466" s="1859" t="s">
        <v>3460</v>
      </c>
      <c r="E466" s="1080"/>
      <c r="F466" s="1084"/>
      <c r="G466" s="1852" t="s">
        <v>3461</v>
      </c>
      <c r="H466" s="1089">
        <f>SUM(H467:H474)</f>
        <v>0</v>
      </c>
      <c r="I466" s="1123"/>
      <c r="J466" s="1075"/>
      <c r="K466" s="1088" t="s">
        <v>4258</v>
      </c>
      <c r="L466" s="355"/>
      <c r="M466" s="1859" t="s">
        <v>3460</v>
      </c>
      <c r="N466" s="1080"/>
      <c r="O466" s="1084"/>
      <c r="P466" s="2289" t="s">
        <v>3461</v>
      </c>
      <c r="Q466" s="2290">
        <f>SUM(Q467:Q474)</f>
        <v>0</v>
      </c>
      <c r="R466" s="1123"/>
      <c r="S466" s="1075"/>
      <c r="T466" s="1088" t="s">
        <v>4258</v>
      </c>
      <c r="U466" s="355"/>
      <c r="V466" s="1859" t="s">
        <v>3460</v>
      </c>
      <c r="W466" s="1080"/>
      <c r="X466" s="1084"/>
      <c r="Y466" s="2289" t="s">
        <v>3461</v>
      </c>
      <c r="Z466" s="2290">
        <f>SUM(Z467:Z474)</f>
        <v>0</v>
      </c>
      <c r="AA466" s="374"/>
      <c r="AB466" s="374"/>
      <c r="AC466" s="374"/>
      <c r="AD466" s="374"/>
      <c r="AE466" s="374"/>
      <c r="AF466" s="374"/>
      <c r="AG466" s="374"/>
      <c r="AH466" s="374"/>
      <c r="AI466" s="374"/>
      <c r="AJ466" s="374"/>
      <c r="AK466" s="374"/>
      <c r="AL466" s="374"/>
      <c r="AM466" s="374"/>
      <c r="AN466" s="374"/>
      <c r="AO466" s="374"/>
      <c r="AP466" s="374"/>
      <c r="AQ466" s="374"/>
      <c r="AR466" s="374"/>
      <c r="AS466" s="374"/>
      <c r="AT466" s="374"/>
      <c r="AU466" s="374"/>
      <c r="AV466" s="374"/>
      <c r="AW466" s="1123"/>
      <c r="AX466" s="1123"/>
      <c r="AY466" s="1123"/>
      <c r="AZ466" s="1123"/>
      <c r="BA466" s="1123"/>
      <c r="BB466" s="1123"/>
    </row>
    <row r="467" spans="1:54" s="314" customFormat="1" ht="11.85" customHeight="1">
      <c r="A467" s="1075"/>
      <c r="B467" s="1086" t="s">
        <v>4259</v>
      </c>
      <c r="C467" s="358"/>
      <c r="D467" s="357" t="s">
        <v>2359</v>
      </c>
      <c r="E467" s="1076"/>
      <c r="F467" s="1077"/>
      <c r="G467" s="1854">
        <v>39614</v>
      </c>
      <c r="H467" s="1090">
        <f t="shared" ref="H467:H474" si="28">+$G467*$F467*$E467</f>
        <v>0</v>
      </c>
      <c r="I467" s="374"/>
      <c r="J467" s="1075"/>
      <c r="K467" s="1086" t="s">
        <v>4259</v>
      </c>
      <c r="L467" s="358"/>
      <c r="M467" s="357"/>
      <c r="N467" s="1076"/>
      <c r="O467" s="1077"/>
      <c r="P467" s="2291"/>
      <c r="Q467" s="2292">
        <f t="shared" ref="Q467:Q474" si="29">+$G467*$F467*$E467</f>
        <v>0</v>
      </c>
      <c r="R467" s="374"/>
      <c r="S467" s="1075"/>
      <c r="T467" s="1086" t="s">
        <v>4259</v>
      </c>
      <c r="U467" s="358"/>
      <c r="V467" s="357"/>
      <c r="W467" s="1076"/>
      <c r="X467" s="1077"/>
      <c r="Y467" s="2291"/>
      <c r="Z467" s="2292">
        <f t="shared" ref="Z467:Z474" si="30">+$G467*$F467*$E467</f>
        <v>0</v>
      </c>
      <c r="AA467" s="374"/>
      <c r="AB467" s="374"/>
      <c r="AC467" s="374"/>
      <c r="AD467" s="374"/>
      <c r="AE467" s="374"/>
      <c r="AF467" s="374"/>
      <c r="AG467" s="374"/>
      <c r="AH467" s="374"/>
      <c r="AI467" s="374"/>
      <c r="AJ467" s="374"/>
      <c r="AK467" s="374"/>
      <c r="AL467" s="374"/>
      <c r="AM467" s="374"/>
      <c r="AN467" s="374"/>
      <c r="AO467" s="374"/>
      <c r="AP467" s="374"/>
      <c r="AQ467" s="374"/>
      <c r="AR467" s="374"/>
      <c r="AS467" s="374"/>
      <c r="AT467" s="374"/>
      <c r="AU467" s="374"/>
      <c r="AV467" s="374"/>
      <c r="AW467" s="423"/>
      <c r="AX467" s="423"/>
      <c r="AY467" s="423"/>
      <c r="AZ467" s="423"/>
      <c r="BA467" s="423"/>
      <c r="BB467" s="423"/>
    </row>
    <row r="468" spans="1:54" s="314" customFormat="1" ht="11.85" customHeight="1">
      <c r="A468" s="424"/>
      <c r="B468" s="1086" t="s">
        <v>4260</v>
      </c>
      <c r="C468" s="358"/>
      <c r="D468" s="357" t="s">
        <v>2360</v>
      </c>
      <c r="E468" s="1068"/>
      <c r="F468" s="1069"/>
      <c r="G468" s="1854">
        <v>39615</v>
      </c>
      <c r="H468" s="1090">
        <f t="shared" si="28"/>
        <v>0</v>
      </c>
      <c r="I468" s="374"/>
      <c r="J468" s="424"/>
      <c r="K468" s="1086" t="s">
        <v>4260</v>
      </c>
      <c r="L468" s="358"/>
      <c r="M468" s="357"/>
      <c r="N468" s="1068"/>
      <c r="O468" s="1069"/>
      <c r="P468" s="2291"/>
      <c r="Q468" s="2292">
        <f t="shared" si="29"/>
        <v>0</v>
      </c>
      <c r="R468" s="374"/>
      <c r="S468" s="424"/>
      <c r="T468" s="1086" t="s">
        <v>4260</v>
      </c>
      <c r="U468" s="358"/>
      <c r="V468" s="357"/>
      <c r="W468" s="1068"/>
      <c r="X468" s="1069"/>
      <c r="Y468" s="2291"/>
      <c r="Z468" s="2292">
        <f t="shared" si="30"/>
        <v>0</v>
      </c>
      <c r="AA468" s="374"/>
      <c r="AB468" s="374"/>
      <c r="AC468" s="374"/>
      <c r="AD468" s="374"/>
      <c r="AE468" s="374"/>
      <c r="AF468" s="374"/>
      <c r="AG468" s="374"/>
      <c r="AH468" s="374"/>
      <c r="AI468" s="374"/>
      <c r="AJ468" s="374"/>
      <c r="AK468" s="374"/>
      <c r="AL468" s="374"/>
      <c r="AM468" s="374"/>
      <c r="AN468" s="374"/>
      <c r="AO468" s="374"/>
      <c r="AP468" s="374"/>
      <c r="AQ468" s="374"/>
      <c r="AR468" s="374"/>
      <c r="AS468" s="374"/>
      <c r="AT468" s="374"/>
      <c r="AU468" s="374"/>
      <c r="AV468" s="374"/>
      <c r="AW468" s="423"/>
      <c r="AX468" s="423"/>
      <c r="AY468" s="423"/>
      <c r="AZ468" s="423"/>
      <c r="BA468" s="423"/>
      <c r="BB468" s="423"/>
    </row>
    <row r="469" spans="1:54" s="314" customFormat="1" ht="11.85" customHeight="1">
      <c r="A469" s="424"/>
      <c r="B469" s="1086" t="s">
        <v>4261</v>
      </c>
      <c r="C469" s="358"/>
      <c r="D469" s="357" t="s">
        <v>2361</v>
      </c>
      <c r="E469" s="1068"/>
      <c r="F469" s="1069"/>
      <c r="G469" s="1854">
        <v>39616</v>
      </c>
      <c r="H469" s="1090">
        <f t="shared" si="28"/>
        <v>0</v>
      </c>
      <c r="I469" s="374"/>
      <c r="J469" s="424"/>
      <c r="K469" s="1086" t="s">
        <v>4261</v>
      </c>
      <c r="L469" s="358"/>
      <c r="M469" s="357"/>
      <c r="N469" s="1068"/>
      <c r="O469" s="1069"/>
      <c r="P469" s="2291"/>
      <c r="Q469" s="2292">
        <f t="shared" si="29"/>
        <v>0</v>
      </c>
      <c r="R469" s="374"/>
      <c r="S469" s="424"/>
      <c r="T469" s="1086" t="s">
        <v>4261</v>
      </c>
      <c r="U469" s="358"/>
      <c r="V469" s="357"/>
      <c r="W469" s="1068"/>
      <c r="X469" s="1069"/>
      <c r="Y469" s="2291"/>
      <c r="Z469" s="2292">
        <f t="shared" si="30"/>
        <v>0</v>
      </c>
      <c r="AA469" s="374"/>
      <c r="AB469" s="374"/>
      <c r="AC469" s="374"/>
      <c r="AD469" s="374"/>
      <c r="AE469" s="374"/>
      <c r="AF469" s="374"/>
      <c r="AG469" s="374"/>
      <c r="AH469" s="374"/>
      <c r="AI469" s="374"/>
      <c r="AJ469" s="374"/>
      <c r="AK469" s="374"/>
      <c r="AL469" s="374"/>
      <c r="AM469" s="374"/>
      <c r="AN469" s="374"/>
      <c r="AO469" s="374"/>
      <c r="AP469" s="374"/>
      <c r="AQ469" s="374"/>
      <c r="AR469" s="374"/>
      <c r="AS469" s="374"/>
      <c r="AT469" s="374"/>
      <c r="AU469" s="374"/>
      <c r="AV469" s="374"/>
      <c r="AW469" s="423"/>
      <c r="AX469" s="423"/>
      <c r="AY469" s="423"/>
      <c r="AZ469" s="423"/>
      <c r="BA469" s="423"/>
      <c r="BB469" s="423"/>
    </row>
    <row r="470" spans="1:54" s="314" customFormat="1" ht="11.85" customHeight="1">
      <c r="A470" s="424"/>
      <c r="B470" s="1086" t="s">
        <v>4262</v>
      </c>
      <c r="C470" s="358"/>
      <c r="D470" s="357" t="s">
        <v>2362</v>
      </c>
      <c r="E470" s="1068"/>
      <c r="F470" s="1069"/>
      <c r="G470" s="1854">
        <v>39617</v>
      </c>
      <c r="H470" s="1090">
        <f t="shared" si="28"/>
        <v>0</v>
      </c>
      <c r="I470" s="374"/>
      <c r="J470" s="424"/>
      <c r="K470" s="1086" t="s">
        <v>4262</v>
      </c>
      <c r="L470" s="358"/>
      <c r="M470" s="357"/>
      <c r="N470" s="1068"/>
      <c r="O470" s="1069"/>
      <c r="P470" s="2291"/>
      <c r="Q470" s="2292">
        <f t="shared" si="29"/>
        <v>0</v>
      </c>
      <c r="R470" s="374"/>
      <c r="S470" s="424"/>
      <c r="T470" s="1086" t="s">
        <v>4262</v>
      </c>
      <c r="U470" s="358"/>
      <c r="V470" s="357"/>
      <c r="W470" s="1068"/>
      <c r="X470" s="1069"/>
      <c r="Y470" s="2291"/>
      <c r="Z470" s="2292">
        <f t="shared" si="30"/>
        <v>0</v>
      </c>
      <c r="AA470" s="374"/>
      <c r="AB470" s="374"/>
      <c r="AC470" s="374"/>
      <c r="AD470" s="374"/>
      <c r="AE470" s="374"/>
      <c r="AF470" s="374"/>
      <c r="AG470" s="374"/>
      <c r="AH470" s="374"/>
      <c r="AI470" s="374"/>
      <c r="AJ470" s="374"/>
      <c r="AK470" s="374"/>
      <c r="AL470" s="374"/>
      <c r="AM470" s="374"/>
      <c r="AN470" s="374"/>
      <c r="AO470" s="374"/>
      <c r="AP470" s="374"/>
      <c r="AQ470" s="374"/>
      <c r="AR470" s="374"/>
      <c r="AS470" s="374"/>
      <c r="AT470" s="374"/>
      <c r="AU470" s="374"/>
      <c r="AV470" s="374"/>
      <c r="AW470" s="423"/>
      <c r="AX470" s="423"/>
      <c r="AY470" s="423"/>
      <c r="AZ470" s="423"/>
      <c r="BA470" s="423"/>
      <c r="BB470" s="423"/>
    </row>
    <row r="471" spans="1:54" s="314" customFormat="1" ht="11.85" customHeight="1">
      <c r="A471" s="424"/>
      <c r="B471" s="1086" t="s">
        <v>4263</v>
      </c>
      <c r="C471" s="358"/>
      <c r="D471" s="357" t="s">
        <v>2363</v>
      </c>
      <c r="E471" s="1068"/>
      <c r="F471" s="1069"/>
      <c r="G471" s="1854">
        <v>39618</v>
      </c>
      <c r="H471" s="1090">
        <f t="shared" si="28"/>
        <v>0</v>
      </c>
      <c r="I471" s="374"/>
      <c r="J471" s="424"/>
      <c r="K471" s="1086" t="s">
        <v>4263</v>
      </c>
      <c r="L471" s="358"/>
      <c r="M471" s="357"/>
      <c r="N471" s="1068"/>
      <c r="O471" s="1069"/>
      <c r="P471" s="2291"/>
      <c r="Q471" s="2292">
        <f t="shared" si="29"/>
        <v>0</v>
      </c>
      <c r="R471" s="374"/>
      <c r="S471" s="424"/>
      <c r="T471" s="1086" t="s">
        <v>4263</v>
      </c>
      <c r="U471" s="358"/>
      <c r="V471" s="357"/>
      <c r="W471" s="1068"/>
      <c r="X471" s="1069"/>
      <c r="Y471" s="2291"/>
      <c r="Z471" s="2292">
        <f t="shared" si="30"/>
        <v>0</v>
      </c>
      <c r="AA471" s="374"/>
      <c r="AB471" s="374"/>
      <c r="AC471" s="374"/>
      <c r="AD471" s="374"/>
      <c r="AE471" s="374"/>
      <c r="AF471" s="374"/>
      <c r="AG471" s="374"/>
      <c r="AH471" s="374"/>
      <c r="AI471" s="374"/>
      <c r="AJ471" s="374"/>
      <c r="AK471" s="374"/>
      <c r="AL471" s="374"/>
      <c r="AM471" s="374"/>
      <c r="AN471" s="374"/>
      <c r="AO471" s="374"/>
      <c r="AP471" s="374"/>
      <c r="AQ471" s="374"/>
      <c r="AR471" s="374"/>
      <c r="AS471" s="374"/>
      <c r="AT471" s="374"/>
      <c r="AU471" s="374"/>
      <c r="AV471" s="374"/>
      <c r="AW471" s="423"/>
      <c r="AX471" s="423"/>
      <c r="AY471" s="423"/>
      <c r="AZ471" s="423"/>
      <c r="BA471" s="423"/>
      <c r="BB471" s="423"/>
    </row>
    <row r="472" spans="1:54" s="314" customFormat="1" ht="11.85" customHeight="1">
      <c r="A472" s="424"/>
      <c r="B472" s="1086" t="s">
        <v>4264</v>
      </c>
      <c r="C472" s="358"/>
      <c r="D472" s="357"/>
      <c r="E472" s="1068"/>
      <c r="F472" s="1069"/>
      <c r="G472" s="1854"/>
      <c r="H472" s="1090">
        <f t="shared" si="28"/>
        <v>0</v>
      </c>
      <c r="I472" s="374"/>
      <c r="J472" s="424"/>
      <c r="K472" s="1086" t="s">
        <v>4264</v>
      </c>
      <c r="L472" s="358"/>
      <c r="M472" s="357"/>
      <c r="N472" s="1068"/>
      <c r="O472" s="1069"/>
      <c r="P472" s="2291"/>
      <c r="Q472" s="2292">
        <f t="shared" si="29"/>
        <v>0</v>
      </c>
      <c r="R472" s="374"/>
      <c r="S472" s="424"/>
      <c r="T472" s="1086" t="s">
        <v>4264</v>
      </c>
      <c r="U472" s="358"/>
      <c r="V472" s="357"/>
      <c r="W472" s="1068"/>
      <c r="X472" s="1069"/>
      <c r="Y472" s="2291"/>
      <c r="Z472" s="2292">
        <f t="shared" si="30"/>
        <v>0</v>
      </c>
      <c r="AA472" s="374"/>
      <c r="AB472" s="374"/>
      <c r="AC472" s="374"/>
      <c r="AD472" s="374"/>
      <c r="AE472" s="374"/>
      <c r="AF472" s="374"/>
      <c r="AG472" s="374"/>
      <c r="AH472" s="374"/>
      <c r="AI472" s="374"/>
      <c r="AJ472" s="374"/>
      <c r="AK472" s="374"/>
      <c r="AL472" s="374"/>
      <c r="AM472" s="374"/>
      <c r="AN472" s="374"/>
      <c r="AO472" s="374"/>
      <c r="AP472" s="374"/>
      <c r="AQ472" s="374"/>
      <c r="AR472" s="374"/>
      <c r="AS472" s="374"/>
      <c r="AT472" s="374"/>
      <c r="AU472" s="374"/>
      <c r="AV472" s="374"/>
      <c r="AW472" s="423"/>
      <c r="AX472" s="423"/>
      <c r="AY472" s="423"/>
      <c r="AZ472" s="423"/>
      <c r="BA472" s="423"/>
      <c r="BB472" s="423"/>
    </row>
    <row r="473" spans="1:54" s="314" customFormat="1" ht="11.85" customHeight="1">
      <c r="A473" s="424"/>
      <c r="B473" s="1086" t="s">
        <v>4265</v>
      </c>
      <c r="C473" s="358"/>
      <c r="D473" s="357"/>
      <c r="E473" s="1068"/>
      <c r="F473" s="1069"/>
      <c r="G473" s="1854"/>
      <c r="H473" s="1090">
        <f t="shared" si="28"/>
        <v>0</v>
      </c>
      <c r="I473" s="374"/>
      <c r="J473" s="424"/>
      <c r="K473" s="1086" t="s">
        <v>4265</v>
      </c>
      <c r="L473" s="358"/>
      <c r="M473" s="357"/>
      <c r="N473" s="1068"/>
      <c r="O473" s="1069"/>
      <c r="P473" s="2291"/>
      <c r="Q473" s="2292">
        <f t="shared" si="29"/>
        <v>0</v>
      </c>
      <c r="R473" s="374"/>
      <c r="S473" s="424"/>
      <c r="T473" s="1086" t="s">
        <v>4265</v>
      </c>
      <c r="U473" s="358"/>
      <c r="V473" s="357"/>
      <c r="W473" s="1068"/>
      <c r="X473" s="1069"/>
      <c r="Y473" s="2291"/>
      <c r="Z473" s="2292">
        <f t="shared" si="30"/>
        <v>0</v>
      </c>
      <c r="AA473" s="374"/>
      <c r="AB473" s="374"/>
      <c r="AC473" s="374"/>
      <c r="AD473" s="374"/>
      <c r="AE473" s="374"/>
      <c r="AF473" s="374"/>
      <c r="AG473" s="374"/>
      <c r="AH473" s="374"/>
      <c r="AI473" s="374"/>
      <c r="AJ473" s="374"/>
      <c r="AK473" s="374"/>
      <c r="AL473" s="374"/>
      <c r="AM473" s="374"/>
      <c r="AN473" s="374"/>
      <c r="AO473" s="374"/>
      <c r="AP473" s="374"/>
      <c r="AQ473" s="374"/>
      <c r="AR473" s="374"/>
      <c r="AS473" s="374"/>
      <c r="AT473" s="374"/>
      <c r="AU473" s="374"/>
      <c r="AV473" s="374"/>
      <c r="AW473" s="423"/>
      <c r="AX473" s="423"/>
      <c r="AY473" s="423"/>
      <c r="AZ473" s="423"/>
      <c r="BA473" s="423"/>
      <c r="BB473" s="423"/>
    </row>
    <row r="474" spans="1:54" s="314" customFormat="1" ht="11.85" customHeight="1">
      <c r="A474" s="424"/>
      <c r="B474" s="610"/>
      <c r="C474" s="355"/>
      <c r="D474" s="357"/>
      <c r="E474" s="1068"/>
      <c r="F474" s="1069"/>
      <c r="G474" s="1854"/>
      <c r="H474" s="1090">
        <f t="shared" si="28"/>
        <v>0</v>
      </c>
      <c r="I474" s="374"/>
      <c r="J474" s="424"/>
      <c r="K474" s="610"/>
      <c r="L474" s="355"/>
      <c r="M474" s="357"/>
      <c r="N474" s="1068"/>
      <c r="O474" s="1069"/>
      <c r="P474" s="2291"/>
      <c r="Q474" s="2292">
        <f t="shared" si="29"/>
        <v>0</v>
      </c>
      <c r="R474" s="374"/>
      <c r="S474" s="424"/>
      <c r="T474" s="610"/>
      <c r="U474" s="355"/>
      <c r="V474" s="357"/>
      <c r="W474" s="1068"/>
      <c r="X474" s="1069"/>
      <c r="Y474" s="2291"/>
      <c r="Z474" s="2292">
        <f t="shared" si="30"/>
        <v>0</v>
      </c>
      <c r="AA474" s="374"/>
      <c r="AB474" s="374"/>
      <c r="AC474" s="374"/>
      <c r="AD474" s="374"/>
      <c r="AE474" s="374"/>
      <c r="AF474" s="374"/>
      <c r="AG474" s="374"/>
      <c r="AH474" s="374"/>
      <c r="AI474" s="374"/>
      <c r="AJ474" s="374"/>
      <c r="AK474" s="374"/>
      <c r="AL474" s="374"/>
      <c r="AM474" s="374"/>
      <c r="AN474" s="374"/>
      <c r="AO474" s="374"/>
      <c r="AP474" s="374"/>
      <c r="AQ474" s="374"/>
      <c r="AR474" s="374"/>
      <c r="AS474" s="374"/>
      <c r="AT474" s="374"/>
      <c r="AU474" s="374"/>
      <c r="AV474" s="374"/>
      <c r="AW474" s="423"/>
      <c r="AX474" s="423"/>
      <c r="AY474" s="423"/>
      <c r="AZ474" s="423"/>
      <c r="BA474" s="423"/>
      <c r="BB474" s="423"/>
    </row>
    <row r="475" spans="1:54" s="314" customFormat="1" ht="11.85" customHeight="1">
      <c r="A475" s="1075"/>
      <c r="B475" s="610"/>
      <c r="C475" s="355"/>
      <c r="D475" s="348"/>
      <c r="E475" s="419"/>
      <c r="F475" s="855"/>
      <c r="G475" s="1855"/>
      <c r="H475" s="866"/>
      <c r="I475" s="374"/>
      <c r="J475" s="1075"/>
      <c r="K475" s="610"/>
      <c r="L475" s="355"/>
      <c r="M475" s="348"/>
      <c r="N475" s="419"/>
      <c r="O475" s="855"/>
      <c r="P475" s="2293"/>
      <c r="Q475" s="2294"/>
      <c r="R475" s="374"/>
      <c r="S475" s="1075"/>
      <c r="T475" s="610"/>
      <c r="U475" s="355"/>
      <c r="V475" s="348"/>
      <c r="W475" s="419"/>
      <c r="X475" s="855"/>
      <c r="Y475" s="2293"/>
      <c r="Z475" s="2294"/>
      <c r="AA475" s="374"/>
      <c r="AB475" s="374"/>
      <c r="AC475" s="374"/>
      <c r="AD475" s="374"/>
      <c r="AE475" s="374"/>
      <c r="AF475" s="374"/>
      <c r="AG475" s="374"/>
      <c r="AH475" s="374"/>
      <c r="AI475" s="374"/>
      <c r="AJ475" s="374"/>
      <c r="AK475" s="374"/>
      <c r="AL475" s="374"/>
      <c r="AM475" s="374"/>
      <c r="AN475" s="374"/>
      <c r="AO475" s="374"/>
      <c r="AP475" s="374"/>
      <c r="AQ475" s="374"/>
      <c r="AR475" s="374"/>
      <c r="AS475" s="374"/>
      <c r="AT475" s="374"/>
      <c r="AU475" s="374"/>
      <c r="AV475" s="374"/>
      <c r="AW475" s="423"/>
      <c r="AX475" s="423"/>
      <c r="AY475" s="423"/>
      <c r="AZ475" s="423"/>
      <c r="BA475" s="423"/>
      <c r="BB475" s="423"/>
    </row>
    <row r="476" spans="1:54" s="357" customFormat="1" ht="11.85" customHeight="1">
      <c r="A476" s="1075"/>
      <c r="B476" s="1088" t="s">
        <v>848</v>
      </c>
      <c r="C476" s="1082"/>
      <c r="D476" s="1859" t="s">
        <v>3459</v>
      </c>
      <c r="E476" s="1080"/>
      <c r="F476" s="1084"/>
      <c r="G476" s="1852" t="s">
        <v>3461</v>
      </c>
      <c r="H476" s="1089">
        <f>SUM(H477:H485)</f>
        <v>0</v>
      </c>
      <c r="I476" s="1123"/>
      <c r="J476" s="1075"/>
      <c r="K476" s="1088" t="s">
        <v>848</v>
      </c>
      <c r="L476" s="1082"/>
      <c r="M476" s="1859" t="s">
        <v>3459</v>
      </c>
      <c r="N476" s="1080"/>
      <c r="O476" s="1084"/>
      <c r="P476" s="2289" t="s">
        <v>3461</v>
      </c>
      <c r="Q476" s="2290">
        <f>SUM(Q477:Q484)</f>
        <v>0</v>
      </c>
      <c r="R476" s="1123"/>
      <c r="S476" s="1075"/>
      <c r="T476" s="1088" t="s">
        <v>848</v>
      </c>
      <c r="U476" s="1082"/>
      <c r="V476" s="1859" t="s">
        <v>3459</v>
      </c>
      <c r="W476" s="1080"/>
      <c r="X476" s="1084"/>
      <c r="Y476" s="2289" t="s">
        <v>3461</v>
      </c>
      <c r="Z476" s="2290">
        <f>SUM(Z477:Z484)</f>
        <v>0</v>
      </c>
      <c r="AA476" s="374"/>
      <c r="AB476" s="374"/>
      <c r="AC476" s="374"/>
      <c r="AD476" s="374"/>
      <c r="AE476" s="374"/>
      <c r="AF476" s="374"/>
      <c r="AG476" s="374"/>
      <c r="AH476" s="374"/>
      <c r="AI476" s="374"/>
      <c r="AJ476" s="374"/>
      <c r="AK476" s="374"/>
      <c r="AL476" s="374"/>
      <c r="AM476" s="374"/>
      <c r="AN476" s="374"/>
      <c r="AO476" s="374"/>
      <c r="AP476" s="374"/>
      <c r="AQ476" s="374"/>
      <c r="AR476" s="374"/>
      <c r="AS476" s="374"/>
      <c r="AT476" s="374"/>
      <c r="AU476" s="374"/>
      <c r="AV476" s="374"/>
      <c r="AW476" s="1123"/>
      <c r="AX476" s="1123"/>
      <c r="AY476" s="1123"/>
      <c r="AZ476" s="1123"/>
      <c r="BA476" s="1123"/>
      <c r="BB476" s="1123"/>
    </row>
    <row r="477" spans="1:54" s="314" customFormat="1" ht="11.85" customHeight="1">
      <c r="A477" s="1075"/>
      <c r="B477" s="1086" t="s">
        <v>4259</v>
      </c>
      <c r="C477" s="358"/>
      <c r="D477" s="357" t="s">
        <v>2359</v>
      </c>
      <c r="E477" s="1076"/>
      <c r="F477" s="1077"/>
      <c r="G477" s="1856">
        <f>+G436</f>
        <v>39614</v>
      </c>
      <c r="H477" s="1090">
        <f t="shared" ref="H477:H485" si="31">+H467+H457+H447+H436</f>
        <v>0</v>
      </c>
      <c r="I477" s="374"/>
      <c r="J477" s="1075"/>
      <c r="K477" s="1086" t="s">
        <v>4259</v>
      </c>
      <c r="L477" s="358"/>
      <c r="M477" s="357"/>
      <c r="N477" s="1076"/>
      <c r="O477" s="1077"/>
      <c r="P477" s="2295"/>
      <c r="Q477" s="2292">
        <f t="shared" ref="Q477:Q484" si="32">+Q467+Q457+Q447+Q436</f>
        <v>0</v>
      </c>
      <c r="R477" s="374"/>
      <c r="S477" s="1075"/>
      <c r="T477" s="1086" t="s">
        <v>4259</v>
      </c>
      <c r="U477" s="358"/>
      <c r="V477" s="357">
        <f>+V436</f>
        <v>0</v>
      </c>
      <c r="W477" s="1076"/>
      <c r="X477" s="1077"/>
      <c r="Y477" s="2295"/>
      <c r="Z477" s="2292">
        <f t="shared" ref="Z477:Z484" si="33">+Z467+Z457+Z447+Z436</f>
        <v>0</v>
      </c>
      <c r="AA477" s="374"/>
      <c r="AB477" s="374"/>
      <c r="AC477" s="374"/>
      <c r="AD477" s="374"/>
      <c r="AE477" s="374"/>
      <c r="AF477" s="374"/>
      <c r="AG477" s="374"/>
      <c r="AH477" s="374"/>
      <c r="AI477" s="374"/>
      <c r="AJ477" s="374"/>
      <c r="AK477" s="374"/>
      <c r="AL477" s="374"/>
      <c r="AM477" s="374"/>
      <c r="AN477" s="374"/>
      <c r="AO477" s="374"/>
      <c r="AP477" s="374"/>
      <c r="AQ477" s="374"/>
      <c r="AR477" s="374"/>
      <c r="AS477" s="374"/>
      <c r="AT477" s="374"/>
      <c r="AU477" s="374"/>
      <c r="AV477" s="374"/>
      <c r="AW477" s="423"/>
      <c r="AX477" s="423"/>
      <c r="AY477" s="423"/>
      <c r="AZ477" s="423"/>
      <c r="BA477" s="423"/>
      <c r="BB477" s="423"/>
    </row>
    <row r="478" spans="1:54" s="314" customFormat="1" ht="11.85" customHeight="1">
      <c r="A478" s="424"/>
      <c r="B478" s="1086" t="s">
        <v>4260</v>
      </c>
      <c r="C478" s="358"/>
      <c r="D478" s="357" t="str">
        <f>+D437</f>
        <v>Monday</v>
      </c>
      <c r="E478" s="1068"/>
      <c r="F478" s="1069"/>
      <c r="G478" s="1856">
        <f>+G437</f>
        <v>39615</v>
      </c>
      <c r="H478" s="1090">
        <f t="shared" si="31"/>
        <v>0</v>
      </c>
      <c r="I478" s="374"/>
      <c r="J478" s="424"/>
      <c r="K478" s="1086" t="s">
        <v>4260</v>
      </c>
      <c r="L478" s="358"/>
      <c r="M478" s="357"/>
      <c r="N478" s="1068"/>
      <c r="O478" s="1069"/>
      <c r="P478" s="2295"/>
      <c r="Q478" s="2292">
        <f t="shared" si="32"/>
        <v>0</v>
      </c>
      <c r="R478" s="374"/>
      <c r="S478" s="424"/>
      <c r="T478" s="1086" t="s">
        <v>4260</v>
      </c>
      <c r="U478" s="358"/>
      <c r="V478" s="357">
        <f t="shared" ref="V478:V484" si="34">+V437</f>
        <v>0</v>
      </c>
      <c r="W478" s="1068"/>
      <c r="X478" s="1069"/>
      <c r="Y478" s="2295"/>
      <c r="Z478" s="2292">
        <f t="shared" si="33"/>
        <v>0</v>
      </c>
      <c r="AA478" s="374"/>
      <c r="AB478" s="374"/>
      <c r="AC478" s="374"/>
      <c r="AD478" s="374"/>
      <c r="AE478" s="374"/>
      <c r="AF478" s="374"/>
      <c r="AG478" s="374"/>
      <c r="AH478" s="374"/>
      <c r="AI478" s="374"/>
      <c r="AJ478" s="374"/>
      <c r="AK478" s="374"/>
      <c r="AL478" s="374"/>
      <c r="AM478" s="374"/>
      <c r="AN478" s="374"/>
      <c r="AO478" s="374"/>
      <c r="AP478" s="374"/>
      <c r="AQ478" s="374"/>
      <c r="AR478" s="374"/>
      <c r="AS478" s="374"/>
      <c r="AT478" s="374"/>
      <c r="AU478" s="374"/>
      <c r="AV478" s="374"/>
      <c r="AW478" s="423"/>
      <c r="AX478" s="423"/>
      <c r="AY478" s="423"/>
      <c r="AZ478" s="423"/>
      <c r="BA478" s="423"/>
      <c r="BB478" s="423"/>
    </row>
    <row r="479" spans="1:54" s="314" customFormat="1" ht="11.85" customHeight="1">
      <c r="A479" s="424"/>
      <c r="B479" s="1086" t="s">
        <v>4261</v>
      </c>
      <c r="C479" s="358"/>
      <c r="D479" s="357" t="str">
        <f>+D438</f>
        <v>Tuesday</v>
      </c>
      <c r="E479" s="1068"/>
      <c r="F479" s="1069"/>
      <c r="G479" s="1856">
        <f>+G438</f>
        <v>39616</v>
      </c>
      <c r="H479" s="1090">
        <f t="shared" si="31"/>
        <v>0</v>
      </c>
      <c r="I479" s="374"/>
      <c r="J479" s="424"/>
      <c r="K479" s="1086" t="s">
        <v>4261</v>
      </c>
      <c r="L479" s="358"/>
      <c r="M479" s="357"/>
      <c r="N479" s="1068"/>
      <c r="O479" s="1069"/>
      <c r="P479" s="2295"/>
      <c r="Q479" s="2292">
        <f t="shared" si="32"/>
        <v>0</v>
      </c>
      <c r="R479" s="374"/>
      <c r="S479" s="424"/>
      <c r="T479" s="1086" t="s">
        <v>4261</v>
      </c>
      <c r="U479" s="358"/>
      <c r="V479" s="357">
        <f t="shared" si="34"/>
        <v>0</v>
      </c>
      <c r="W479" s="1068"/>
      <c r="X479" s="1069"/>
      <c r="Y479" s="2295"/>
      <c r="Z479" s="2292">
        <f t="shared" si="33"/>
        <v>0</v>
      </c>
      <c r="AA479" s="374"/>
      <c r="AB479" s="374"/>
      <c r="AC479" s="374"/>
      <c r="AD479" s="374"/>
      <c r="AE479" s="374"/>
      <c r="AF479" s="374"/>
      <c r="AG479" s="374"/>
      <c r="AH479" s="374"/>
      <c r="AI479" s="374"/>
      <c r="AJ479" s="374"/>
      <c r="AK479" s="374"/>
      <c r="AL479" s="374"/>
      <c r="AM479" s="374"/>
      <c r="AN479" s="374"/>
      <c r="AO479" s="374"/>
      <c r="AP479" s="374"/>
      <c r="AQ479" s="374"/>
      <c r="AR479" s="374"/>
      <c r="AS479" s="374"/>
      <c r="AT479" s="374"/>
      <c r="AU479" s="374"/>
      <c r="AV479" s="374"/>
      <c r="AW479" s="423"/>
      <c r="AX479" s="423"/>
      <c r="AY479" s="423"/>
      <c r="AZ479" s="423"/>
      <c r="BA479" s="423"/>
      <c r="BB479" s="423"/>
    </row>
    <row r="480" spans="1:54" s="314" customFormat="1" ht="11.85" customHeight="1">
      <c r="A480" s="424"/>
      <c r="B480" s="1086" t="s">
        <v>4262</v>
      </c>
      <c r="C480" s="358"/>
      <c r="D480" s="357" t="str">
        <f>+D439</f>
        <v>Wednesday</v>
      </c>
      <c r="E480" s="1068"/>
      <c r="F480" s="1069"/>
      <c r="G480" s="1856">
        <f>+G439</f>
        <v>39617</v>
      </c>
      <c r="H480" s="1090">
        <f t="shared" si="31"/>
        <v>0</v>
      </c>
      <c r="I480" s="374"/>
      <c r="J480" s="424"/>
      <c r="K480" s="1086" t="s">
        <v>4262</v>
      </c>
      <c r="L480" s="358"/>
      <c r="M480" s="357"/>
      <c r="N480" s="1068"/>
      <c r="O480" s="1069"/>
      <c r="P480" s="2295"/>
      <c r="Q480" s="2292">
        <f t="shared" si="32"/>
        <v>0</v>
      </c>
      <c r="R480" s="374"/>
      <c r="S480" s="424"/>
      <c r="T480" s="1086" t="s">
        <v>4262</v>
      </c>
      <c r="U480" s="358"/>
      <c r="V480" s="357">
        <f t="shared" si="34"/>
        <v>0</v>
      </c>
      <c r="W480" s="1068"/>
      <c r="X480" s="1069"/>
      <c r="Y480" s="2295"/>
      <c r="Z480" s="2292">
        <f t="shared" si="33"/>
        <v>0</v>
      </c>
      <c r="AA480" s="374"/>
      <c r="AB480" s="374"/>
      <c r="AC480" s="374"/>
      <c r="AD480" s="374"/>
      <c r="AE480" s="374"/>
      <c r="AF480" s="374"/>
      <c r="AG480" s="374"/>
      <c r="AH480" s="374"/>
      <c r="AI480" s="374"/>
      <c r="AJ480" s="374"/>
      <c r="AK480" s="374"/>
      <c r="AL480" s="374"/>
      <c r="AM480" s="374"/>
      <c r="AN480" s="374"/>
      <c r="AO480" s="374"/>
      <c r="AP480" s="374"/>
      <c r="AQ480" s="374"/>
      <c r="AR480" s="374"/>
      <c r="AS480" s="374"/>
      <c r="AT480" s="374"/>
      <c r="AU480" s="374"/>
      <c r="AV480" s="374"/>
      <c r="AW480" s="423"/>
      <c r="AX480" s="423"/>
      <c r="AY480" s="423"/>
      <c r="AZ480" s="423"/>
      <c r="BA480" s="423"/>
      <c r="BB480" s="423"/>
    </row>
    <row r="481" spans="1:65" s="314" customFormat="1" ht="11.85" customHeight="1">
      <c r="A481" s="424"/>
      <c r="B481" s="1086" t="s">
        <v>4263</v>
      </c>
      <c r="C481" s="358"/>
      <c r="D481" s="357" t="str">
        <f>+D440</f>
        <v>Thursday</v>
      </c>
      <c r="E481" s="1068"/>
      <c r="F481" s="1069"/>
      <c r="G481" s="1856">
        <f>+G440</f>
        <v>39618</v>
      </c>
      <c r="H481" s="1090">
        <f t="shared" si="31"/>
        <v>0</v>
      </c>
      <c r="I481" s="374"/>
      <c r="J481" s="424"/>
      <c r="K481" s="1086" t="s">
        <v>4263</v>
      </c>
      <c r="L481" s="358"/>
      <c r="M481" s="357"/>
      <c r="N481" s="1068"/>
      <c r="O481" s="1069"/>
      <c r="P481" s="2295"/>
      <c r="Q481" s="2292">
        <f t="shared" si="32"/>
        <v>0</v>
      </c>
      <c r="R481" s="374"/>
      <c r="S481" s="424"/>
      <c r="T481" s="1086" t="s">
        <v>4263</v>
      </c>
      <c r="U481" s="358"/>
      <c r="V481" s="357">
        <f t="shared" si="34"/>
        <v>0</v>
      </c>
      <c r="W481" s="1068"/>
      <c r="X481" s="1069"/>
      <c r="Y481" s="2295"/>
      <c r="Z481" s="2292">
        <f t="shared" si="33"/>
        <v>0</v>
      </c>
      <c r="AA481" s="374"/>
      <c r="AB481" s="374"/>
      <c r="AC481" s="374"/>
      <c r="AD481" s="374"/>
      <c r="AE481" s="374"/>
      <c r="AF481" s="374"/>
      <c r="AG481" s="374"/>
      <c r="AH481" s="374"/>
      <c r="AI481" s="374"/>
      <c r="AJ481" s="374"/>
      <c r="AK481" s="374"/>
      <c r="AL481" s="374"/>
      <c r="AM481" s="374"/>
      <c r="AN481" s="374"/>
      <c r="AO481" s="374"/>
      <c r="AP481" s="374"/>
      <c r="AQ481" s="374"/>
      <c r="AR481" s="374"/>
      <c r="AS481" s="374"/>
      <c r="AT481" s="374"/>
      <c r="AU481" s="374"/>
      <c r="AV481" s="374"/>
      <c r="AW481" s="423"/>
      <c r="AX481" s="423"/>
      <c r="AY481" s="423"/>
      <c r="AZ481" s="423"/>
      <c r="BA481" s="423"/>
      <c r="BB481" s="423"/>
    </row>
    <row r="482" spans="1:65" s="314" customFormat="1" ht="11.85" customHeight="1">
      <c r="A482" s="424"/>
      <c r="B482" s="1086" t="s">
        <v>4264</v>
      </c>
      <c r="C482" s="358"/>
      <c r="D482" s="357"/>
      <c r="E482" s="1068"/>
      <c r="F482" s="1069"/>
      <c r="G482" s="1856"/>
      <c r="H482" s="1090">
        <f t="shared" si="31"/>
        <v>0</v>
      </c>
      <c r="I482" s="374"/>
      <c r="J482" s="424"/>
      <c r="K482" s="1086" t="s">
        <v>4264</v>
      </c>
      <c r="L482" s="358"/>
      <c r="M482" s="357"/>
      <c r="N482" s="1068"/>
      <c r="O482" s="1069"/>
      <c r="P482" s="2295"/>
      <c r="Q482" s="2292">
        <f t="shared" si="32"/>
        <v>0</v>
      </c>
      <c r="R482" s="374"/>
      <c r="S482" s="424"/>
      <c r="T482" s="1086" t="s">
        <v>4264</v>
      </c>
      <c r="U482" s="358"/>
      <c r="V482" s="357">
        <f t="shared" si="34"/>
        <v>0</v>
      </c>
      <c r="W482" s="1068"/>
      <c r="X482" s="1069"/>
      <c r="Y482" s="2295"/>
      <c r="Z482" s="2292">
        <f t="shared" si="33"/>
        <v>0</v>
      </c>
      <c r="AA482" s="374"/>
      <c r="AB482" s="374"/>
      <c r="AC482" s="374"/>
      <c r="AD482" s="374"/>
      <c r="AE482" s="374"/>
      <c r="AF482" s="374"/>
      <c r="AG482" s="374"/>
      <c r="AH482" s="374"/>
      <c r="AI482" s="374"/>
      <c r="AJ482" s="374"/>
      <c r="AK482" s="374"/>
      <c r="AL482" s="374"/>
      <c r="AM482" s="374"/>
      <c r="AN482" s="374"/>
      <c r="AO482" s="374"/>
      <c r="AP482" s="374"/>
      <c r="AQ482" s="374"/>
      <c r="AR482" s="374"/>
      <c r="AS482" s="374"/>
      <c r="AT482" s="374"/>
      <c r="AU482" s="374"/>
      <c r="AV482" s="374"/>
      <c r="AW482" s="423"/>
      <c r="AX482" s="423"/>
      <c r="AY482" s="423"/>
      <c r="AZ482" s="423"/>
      <c r="BA482" s="423"/>
      <c r="BB482" s="423"/>
    </row>
    <row r="483" spans="1:65" s="314" customFormat="1" ht="11.85" customHeight="1">
      <c r="A483" s="424"/>
      <c r="B483" s="1086" t="s">
        <v>4265</v>
      </c>
      <c r="C483" s="358"/>
      <c r="D483" s="357"/>
      <c r="E483" s="1068"/>
      <c r="F483" s="1069"/>
      <c r="G483" s="1856"/>
      <c r="H483" s="1090">
        <f t="shared" si="31"/>
        <v>0</v>
      </c>
      <c r="I483" s="374"/>
      <c r="J483" s="424"/>
      <c r="K483" s="1086" t="s">
        <v>4265</v>
      </c>
      <c r="L483" s="358"/>
      <c r="M483" s="357"/>
      <c r="N483" s="1068"/>
      <c r="O483" s="1069"/>
      <c r="P483" s="2295"/>
      <c r="Q483" s="2292">
        <f t="shared" si="32"/>
        <v>0</v>
      </c>
      <c r="R483" s="374"/>
      <c r="S483" s="424"/>
      <c r="T483" s="1086" t="s">
        <v>4265</v>
      </c>
      <c r="U483" s="358"/>
      <c r="V483" s="357">
        <f t="shared" si="34"/>
        <v>0</v>
      </c>
      <c r="W483" s="1068"/>
      <c r="X483" s="1069"/>
      <c r="Y483" s="2295"/>
      <c r="Z483" s="2292">
        <f t="shared" si="33"/>
        <v>0</v>
      </c>
      <c r="AA483" s="374"/>
      <c r="AB483" s="374"/>
      <c r="AC483" s="374"/>
      <c r="AD483" s="374"/>
      <c r="AE483" s="374"/>
      <c r="AF483" s="374"/>
      <c r="AG483" s="374"/>
      <c r="AH483" s="374"/>
      <c r="AI483" s="374"/>
      <c r="AJ483" s="374"/>
      <c r="AK483" s="374"/>
      <c r="AL483" s="374"/>
      <c r="AM483" s="374"/>
      <c r="AN483" s="374"/>
      <c r="AO483" s="374"/>
      <c r="AP483" s="374"/>
      <c r="AQ483" s="374"/>
      <c r="AR483" s="374"/>
      <c r="AS483" s="374"/>
      <c r="AT483" s="374"/>
      <c r="AU483" s="374"/>
      <c r="AV483" s="374"/>
      <c r="AW483" s="423"/>
      <c r="AX483" s="423"/>
      <c r="AY483" s="423"/>
      <c r="AZ483" s="423"/>
      <c r="BA483" s="423"/>
      <c r="BB483" s="423"/>
    </row>
    <row r="484" spans="1:65" s="314" customFormat="1" ht="11.85" customHeight="1">
      <c r="A484" s="424"/>
      <c r="B484" s="1086" t="s">
        <v>2316</v>
      </c>
      <c r="C484" s="355"/>
      <c r="D484" s="357"/>
      <c r="E484" s="1068"/>
      <c r="F484" s="1069"/>
      <c r="G484" s="1856"/>
      <c r="H484" s="1090">
        <f t="shared" si="31"/>
        <v>0</v>
      </c>
      <c r="I484" s="374"/>
      <c r="J484" s="424"/>
      <c r="K484" s="610"/>
      <c r="L484" s="355"/>
      <c r="M484" s="357"/>
      <c r="N484" s="1068"/>
      <c r="O484" s="1069"/>
      <c r="P484" s="2295"/>
      <c r="Q484" s="2292">
        <f t="shared" si="32"/>
        <v>0</v>
      </c>
      <c r="R484" s="374"/>
      <c r="S484" s="424"/>
      <c r="T484" s="610"/>
      <c r="U484" s="355"/>
      <c r="V484" s="357">
        <f t="shared" si="34"/>
        <v>0</v>
      </c>
      <c r="W484" s="1068"/>
      <c r="X484" s="1069"/>
      <c r="Y484" s="2295"/>
      <c r="Z484" s="2292">
        <f t="shared" si="33"/>
        <v>0</v>
      </c>
      <c r="AA484" s="374"/>
      <c r="AB484" s="374"/>
      <c r="AC484" s="374"/>
      <c r="AD484" s="374"/>
      <c r="AE484" s="374"/>
      <c r="AF484" s="374"/>
      <c r="AG484" s="374"/>
      <c r="AH484" s="374"/>
      <c r="AI484" s="374"/>
      <c r="AJ484" s="374"/>
      <c r="AK484" s="374"/>
      <c r="AL484" s="374"/>
      <c r="AM484" s="374"/>
      <c r="AN484" s="374"/>
      <c r="AO484" s="374"/>
      <c r="AP484" s="374"/>
      <c r="AQ484" s="374"/>
      <c r="AR484" s="374"/>
      <c r="AS484" s="374"/>
      <c r="AT484" s="374"/>
      <c r="AU484" s="374"/>
      <c r="AV484" s="374"/>
      <c r="AW484" s="423"/>
      <c r="AX484" s="423"/>
      <c r="AY484" s="423"/>
      <c r="AZ484" s="423"/>
      <c r="BA484" s="423"/>
      <c r="BB484" s="423"/>
    </row>
    <row r="485" spans="1:65" s="419" customFormat="1" ht="11.85" customHeight="1">
      <c r="A485" s="488"/>
      <c r="B485" s="1086" t="s">
        <v>2317</v>
      </c>
      <c r="D485" s="357"/>
      <c r="E485" s="1068"/>
      <c r="F485" s="1069"/>
      <c r="G485" s="1856"/>
      <c r="H485" s="1090">
        <f t="shared" si="31"/>
        <v>0</v>
      </c>
      <c r="I485" s="262"/>
      <c r="K485" s="594"/>
      <c r="O485" s="855"/>
      <c r="P485" s="2293"/>
      <c r="Q485" s="2294"/>
      <c r="R485" s="262"/>
      <c r="T485" s="594"/>
      <c r="X485" s="855"/>
      <c r="Y485" s="2293"/>
      <c r="Z485" s="2294"/>
      <c r="AA485" s="262"/>
      <c r="AB485" s="262"/>
      <c r="AC485" s="262"/>
      <c r="AD485" s="262"/>
      <c r="AE485" s="262"/>
      <c r="AF485" s="262"/>
      <c r="AG485" s="262"/>
      <c r="AH485" s="262"/>
      <c r="AI485" s="262"/>
      <c r="AJ485" s="262"/>
      <c r="AK485" s="262"/>
      <c r="AL485" s="262"/>
      <c r="AM485" s="262"/>
      <c r="AN485" s="262"/>
      <c r="AO485" s="262"/>
      <c r="AP485" s="262"/>
      <c r="AQ485" s="262"/>
      <c r="AR485" s="262"/>
      <c r="AS485" s="262"/>
      <c r="AT485" s="262"/>
      <c r="AU485" s="262"/>
      <c r="AV485" s="262"/>
      <c r="BC485" s="263"/>
      <c r="BD485" s="263"/>
      <c r="BE485" s="263"/>
      <c r="BF485" s="263"/>
      <c r="BG485" s="263"/>
      <c r="BH485" s="263"/>
      <c r="BI485" s="263"/>
      <c r="BJ485" s="263"/>
      <c r="BK485" s="263"/>
      <c r="BL485" s="263"/>
      <c r="BM485" s="263"/>
    </row>
    <row r="486" spans="1:65" s="419" customFormat="1" ht="11.85" customHeight="1">
      <c r="A486" s="484"/>
      <c r="B486" s="585"/>
      <c r="G486" s="1857"/>
      <c r="H486" s="607"/>
      <c r="I486" s="262"/>
      <c r="K486" s="594"/>
      <c r="P486" s="2296"/>
      <c r="Q486" s="2297"/>
      <c r="R486" s="262"/>
      <c r="T486" s="594"/>
      <c r="Y486" s="2296"/>
      <c r="Z486" s="2297"/>
      <c r="AA486" s="262"/>
      <c r="AB486" s="262"/>
      <c r="AC486" s="262"/>
      <c r="AD486" s="262"/>
      <c r="AE486" s="262"/>
      <c r="AF486" s="262"/>
      <c r="AG486" s="262"/>
      <c r="AH486" s="262"/>
      <c r="AI486" s="262"/>
      <c r="AJ486" s="262"/>
      <c r="AK486" s="262"/>
      <c r="AL486" s="262"/>
      <c r="AM486" s="262"/>
      <c r="AN486" s="262"/>
      <c r="AO486" s="262"/>
      <c r="AP486" s="262"/>
      <c r="AQ486" s="262"/>
      <c r="AR486" s="262"/>
      <c r="AS486" s="262"/>
      <c r="AT486" s="262"/>
      <c r="AU486" s="262"/>
      <c r="AV486" s="262"/>
      <c r="BC486" s="263"/>
      <c r="BD486" s="263"/>
      <c r="BE486" s="263"/>
      <c r="BF486" s="263"/>
      <c r="BG486" s="263"/>
      <c r="BH486" s="263"/>
      <c r="BI486" s="263"/>
      <c r="BJ486" s="263"/>
      <c r="BK486" s="263"/>
      <c r="BL486" s="263"/>
      <c r="BM486" s="263"/>
    </row>
    <row r="487" spans="1:65" s="419" customFormat="1" ht="11.85" customHeight="1">
      <c r="A487" s="484"/>
      <c r="B487" s="594"/>
      <c r="G487" s="1857"/>
      <c r="H487" s="607"/>
      <c r="I487" s="262"/>
      <c r="K487" s="594"/>
      <c r="P487" s="2296"/>
      <c r="Q487" s="2297"/>
      <c r="R487" s="262"/>
      <c r="T487" s="594"/>
      <c r="Y487" s="2296"/>
      <c r="Z487" s="2297"/>
      <c r="AA487" s="262"/>
      <c r="AB487" s="262"/>
      <c r="AC487" s="262"/>
      <c r="AD487" s="262"/>
      <c r="AE487" s="262"/>
      <c r="AF487" s="262"/>
      <c r="AG487" s="262"/>
      <c r="AH487" s="262"/>
      <c r="AI487" s="262"/>
      <c r="AJ487" s="262"/>
      <c r="AK487" s="262"/>
      <c r="AL487" s="262"/>
      <c r="AM487" s="262"/>
      <c r="AN487" s="262"/>
      <c r="AO487" s="262"/>
      <c r="AP487" s="262"/>
      <c r="AQ487" s="262"/>
      <c r="AR487" s="262"/>
      <c r="AS487" s="262"/>
      <c r="AT487" s="262"/>
      <c r="AU487" s="262"/>
      <c r="AV487" s="262"/>
      <c r="BC487" s="263"/>
      <c r="BD487" s="263"/>
      <c r="BE487" s="263"/>
      <c r="BF487" s="263"/>
      <c r="BG487" s="263"/>
      <c r="BH487" s="263"/>
      <c r="BI487" s="263"/>
      <c r="BJ487" s="263"/>
      <c r="BK487" s="263"/>
      <c r="BL487" s="263"/>
      <c r="BM487" s="263"/>
    </row>
    <row r="488" spans="1:65" ht="11.85" customHeight="1">
      <c r="G488" s="1858"/>
      <c r="I488" s="262"/>
      <c r="P488" s="2298"/>
      <c r="R488" s="262"/>
      <c r="Y488" s="2298"/>
    </row>
    <row r="489" spans="1:65" ht="11.85" customHeight="1">
      <c r="G489" s="1858"/>
      <c r="I489" s="262"/>
      <c r="P489" s="2298"/>
      <c r="R489" s="262"/>
      <c r="Y489" s="2298"/>
    </row>
    <row r="490" spans="1:65" ht="11.85" customHeight="1">
      <c r="G490" s="1858"/>
      <c r="I490" s="262"/>
      <c r="P490" s="2298"/>
      <c r="R490" s="262"/>
      <c r="Y490" s="2298"/>
    </row>
    <row r="491" spans="1:65" ht="11.85" customHeight="1">
      <c r="G491" s="1858"/>
      <c r="I491" s="262"/>
      <c r="P491" s="2298"/>
      <c r="R491" s="262"/>
      <c r="Y491" s="2298"/>
    </row>
    <row r="492" spans="1:65" ht="11.85" customHeight="1">
      <c r="G492" s="1858"/>
      <c r="I492" s="262"/>
      <c r="P492" s="2298"/>
      <c r="R492" s="262"/>
      <c r="Y492" s="2298"/>
    </row>
    <row r="493" spans="1:65" ht="11.85" customHeight="1">
      <c r="G493" s="1858"/>
      <c r="I493" s="262"/>
      <c r="P493" s="2298"/>
      <c r="R493" s="262"/>
      <c r="Y493" s="2298"/>
    </row>
    <row r="494" spans="1:65" ht="11.85" customHeight="1">
      <c r="G494" s="1858"/>
      <c r="I494" s="262"/>
      <c r="P494" s="2298"/>
      <c r="R494" s="262"/>
      <c r="Y494" s="2298"/>
    </row>
    <row r="495" spans="1:65" ht="11.85" customHeight="1">
      <c r="G495" s="1858"/>
      <c r="I495" s="262"/>
      <c r="P495" s="2298"/>
      <c r="R495" s="262"/>
      <c r="Y495" s="2298"/>
    </row>
    <row r="496" spans="1:65" ht="11.85" customHeight="1">
      <c r="G496" s="1858"/>
      <c r="I496" s="262"/>
      <c r="P496" s="2298"/>
      <c r="R496" s="262"/>
      <c r="Y496" s="2298"/>
    </row>
    <row r="497" spans="4:25" ht="11.85" customHeight="1">
      <c r="G497" s="1858"/>
      <c r="I497" s="262"/>
      <c r="P497" s="2298"/>
      <c r="R497" s="262"/>
      <c r="Y497" s="2298"/>
    </row>
    <row r="498" spans="4:25" ht="11.85" customHeight="1">
      <c r="G498" s="1858"/>
      <c r="I498" s="262"/>
      <c r="P498" s="2298"/>
      <c r="R498" s="262"/>
      <c r="Y498" s="2298"/>
    </row>
    <row r="499" spans="4:25" ht="11.85" customHeight="1">
      <c r="G499" s="1858"/>
      <c r="I499" s="262"/>
      <c r="P499" s="2298"/>
      <c r="R499" s="262"/>
      <c r="Y499" s="2298"/>
    </row>
    <row r="500" spans="4:25" ht="11.85" customHeight="1">
      <c r="G500" s="1858"/>
      <c r="I500" s="262"/>
      <c r="P500" s="2298"/>
      <c r="R500" s="262"/>
      <c r="Y500" s="2298"/>
    </row>
    <row r="501" spans="4:25" ht="11.85" customHeight="1">
      <c r="G501" s="1858"/>
      <c r="I501" s="262"/>
      <c r="P501" s="2298"/>
      <c r="R501" s="262"/>
      <c r="Y501" s="2298"/>
    </row>
    <row r="502" spans="4:25" ht="11.85" customHeight="1">
      <c r="G502" s="1858"/>
      <c r="I502" s="262"/>
      <c r="P502" s="2298"/>
      <c r="R502" s="262"/>
      <c r="Y502" s="2298"/>
    </row>
    <row r="503" spans="4:25" ht="11.85" customHeight="1">
      <c r="G503" s="1853"/>
      <c r="I503" s="262"/>
      <c r="P503" s="2298"/>
      <c r="R503" s="262"/>
      <c r="Y503" s="2298"/>
    </row>
    <row r="504" spans="4:25" ht="11.85" hidden="1" customHeight="1">
      <c r="G504" s="1853"/>
      <c r="I504" s="262"/>
      <c r="P504" s="2298"/>
      <c r="R504" s="262"/>
      <c r="Y504" s="2298"/>
    </row>
    <row r="505" spans="4:25" ht="11.85" hidden="1" customHeight="1">
      <c r="D505" s="310" t="s">
        <v>2359</v>
      </c>
      <c r="G505" s="1853"/>
      <c r="I505" s="262"/>
      <c r="P505" s="2298"/>
      <c r="R505" s="262"/>
      <c r="Y505" s="2298"/>
    </row>
    <row r="506" spans="4:25" ht="11.85" hidden="1" customHeight="1">
      <c r="D506" s="310" t="s">
        <v>2360</v>
      </c>
      <c r="G506" s="1853"/>
      <c r="I506" s="262"/>
      <c r="P506" s="2298"/>
      <c r="R506" s="262"/>
      <c r="Y506" s="2298"/>
    </row>
    <row r="507" spans="4:25" ht="11.85" hidden="1" customHeight="1">
      <c r="D507" s="310" t="s">
        <v>2361</v>
      </c>
      <c r="G507" s="1853"/>
      <c r="I507" s="262"/>
      <c r="P507" s="2298"/>
      <c r="R507" s="262"/>
      <c r="Y507" s="2298"/>
    </row>
    <row r="508" spans="4:25" ht="11.85" hidden="1" customHeight="1">
      <c r="D508" s="310" t="s">
        <v>2362</v>
      </c>
      <c r="G508" s="1853"/>
      <c r="I508" s="262"/>
      <c r="P508" s="2298"/>
      <c r="R508" s="262"/>
      <c r="Y508" s="2298"/>
    </row>
    <row r="509" spans="4:25" ht="11.85" hidden="1" customHeight="1">
      <c r="D509" s="310" t="s">
        <v>2363</v>
      </c>
      <c r="G509" s="1853"/>
      <c r="I509" s="262"/>
      <c r="P509" s="2298"/>
      <c r="R509" s="262"/>
      <c r="Y509" s="2298"/>
    </row>
    <row r="510" spans="4:25" ht="11.85" hidden="1" customHeight="1">
      <c r="D510" s="310" t="s">
        <v>2364</v>
      </c>
      <c r="G510" s="1853"/>
      <c r="I510" s="262"/>
      <c r="P510" s="2298"/>
      <c r="R510" s="262"/>
      <c r="Y510" s="2298"/>
    </row>
    <row r="511" spans="4:25" ht="11.85" hidden="1" customHeight="1">
      <c r="D511" s="310" t="s">
        <v>2365</v>
      </c>
      <c r="G511" s="1853"/>
      <c r="I511" s="262"/>
      <c r="P511" s="2298"/>
      <c r="R511" s="262"/>
      <c r="Y511" s="2298"/>
    </row>
    <row r="512" spans="4:25" ht="11.85" hidden="1" customHeight="1">
      <c r="G512" s="1853"/>
      <c r="I512" s="262"/>
      <c r="P512" s="2298"/>
      <c r="R512" s="262"/>
      <c r="Y512" s="2298"/>
    </row>
    <row r="513" spans="7:25" ht="11.85" customHeight="1">
      <c r="G513" s="1853"/>
      <c r="I513" s="262"/>
      <c r="P513" s="2298"/>
      <c r="R513" s="262"/>
      <c r="Y513" s="2298"/>
    </row>
    <row r="514" spans="7:25" ht="11.85" customHeight="1">
      <c r="G514" s="1853"/>
      <c r="I514" s="262"/>
      <c r="P514" s="2298"/>
      <c r="R514" s="262"/>
      <c r="Y514" s="2298"/>
    </row>
    <row r="515" spans="7:25" ht="11.85" customHeight="1">
      <c r="G515" s="1853"/>
      <c r="I515" s="262"/>
      <c r="P515" s="2298"/>
      <c r="R515" s="262"/>
      <c r="Y515" s="2298"/>
    </row>
    <row r="516" spans="7:25" ht="11.85" customHeight="1">
      <c r="G516" s="1853"/>
      <c r="I516" s="262"/>
      <c r="P516" s="2298"/>
      <c r="R516" s="262"/>
      <c r="Y516" s="2298"/>
    </row>
    <row r="517" spans="7:25" ht="11.85" customHeight="1">
      <c r="G517" s="1853"/>
      <c r="I517" s="262"/>
      <c r="P517" s="2298"/>
      <c r="R517" s="262"/>
      <c r="Y517" s="2298"/>
    </row>
    <row r="518" spans="7:25" ht="11.85" customHeight="1">
      <c r="G518" s="1853"/>
      <c r="I518" s="262"/>
      <c r="P518" s="2298"/>
      <c r="R518" s="262"/>
      <c r="Y518" s="2298"/>
    </row>
    <row r="519" spans="7:25" ht="11.85" customHeight="1">
      <c r="G519" s="1853"/>
      <c r="I519" s="262"/>
      <c r="P519" s="2298"/>
      <c r="R519" s="262"/>
      <c r="Y519" s="2298"/>
    </row>
    <row r="520" spans="7:25" ht="11.85" customHeight="1">
      <c r="G520" s="1853"/>
      <c r="I520" s="262"/>
      <c r="P520" s="2298"/>
      <c r="R520" s="262"/>
      <c r="Y520" s="2298"/>
    </row>
    <row r="521" spans="7:25" ht="11.85" customHeight="1">
      <c r="G521" s="1853"/>
      <c r="I521" s="262"/>
      <c r="P521" s="2298"/>
      <c r="R521" s="262"/>
      <c r="Y521" s="2298"/>
    </row>
    <row r="522" spans="7:25" ht="11.85" customHeight="1">
      <c r="G522" s="1853"/>
      <c r="I522" s="262"/>
      <c r="P522" s="2298"/>
      <c r="R522" s="262"/>
      <c r="Y522" s="2298"/>
    </row>
    <row r="523" spans="7:25" ht="11.85" customHeight="1">
      <c r="G523" s="1853"/>
      <c r="I523" s="262"/>
      <c r="P523" s="2298"/>
      <c r="R523" s="262"/>
      <c r="Y523" s="2298"/>
    </row>
    <row r="524" spans="7:25" ht="11.85" customHeight="1">
      <c r="G524" s="1853"/>
      <c r="I524" s="262"/>
      <c r="P524" s="2298"/>
      <c r="R524" s="262"/>
      <c r="Y524" s="2298"/>
    </row>
    <row r="525" spans="7:25" ht="11.85" customHeight="1">
      <c r="G525" s="1853"/>
      <c r="I525" s="262"/>
      <c r="P525" s="2298"/>
      <c r="R525" s="262"/>
      <c r="Y525" s="2298"/>
    </row>
    <row r="526" spans="7:25" ht="11.85" customHeight="1">
      <c r="G526" s="1853"/>
      <c r="I526" s="262"/>
      <c r="P526" s="2298"/>
      <c r="R526" s="262"/>
      <c r="Y526" s="2298"/>
    </row>
    <row r="527" spans="7:25" ht="11.85" customHeight="1">
      <c r="G527" s="1853"/>
      <c r="I527" s="262"/>
      <c r="P527" s="2298"/>
      <c r="R527" s="262"/>
      <c r="Y527" s="2298"/>
    </row>
    <row r="528" spans="7:25" ht="11.85" customHeight="1">
      <c r="G528" s="1853"/>
      <c r="I528" s="262"/>
      <c r="P528" s="2298"/>
      <c r="R528" s="262"/>
      <c r="Y528" s="2298"/>
    </row>
    <row r="529" spans="7:25" ht="11.85" customHeight="1">
      <c r="G529" s="1853"/>
      <c r="I529" s="262"/>
      <c r="P529" s="2298"/>
      <c r="R529" s="262"/>
      <c r="Y529" s="2298"/>
    </row>
    <row r="530" spans="7:25" ht="11.85" customHeight="1">
      <c r="G530" s="1853"/>
      <c r="I530" s="262"/>
      <c r="P530" s="2298"/>
      <c r="R530" s="262"/>
      <c r="Y530" s="2298"/>
    </row>
    <row r="531" spans="7:25" ht="11.85" customHeight="1">
      <c r="G531" s="1853"/>
      <c r="I531" s="262"/>
      <c r="P531" s="2298"/>
      <c r="R531" s="262"/>
      <c r="Y531" s="2298"/>
    </row>
    <row r="532" spans="7:25" ht="11.85" customHeight="1">
      <c r="G532" s="1853"/>
      <c r="I532" s="262"/>
      <c r="P532" s="2298"/>
      <c r="R532" s="262"/>
      <c r="Y532" s="2298"/>
    </row>
    <row r="533" spans="7:25" ht="11.85" customHeight="1">
      <c r="G533" s="1853"/>
      <c r="I533" s="262"/>
      <c r="P533" s="2298"/>
      <c r="R533" s="262"/>
      <c r="Y533" s="2298"/>
    </row>
    <row r="534" spans="7:25" ht="11.85" customHeight="1">
      <c r="G534" s="1853"/>
      <c r="I534" s="262"/>
      <c r="P534" s="2298"/>
      <c r="R534" s="262"/>
      <c r="Y534" s="2298"/>
    </row>
    <row r="535" spans="7:25" ht="11.85" customHeight="1">
      <c r="G535" s="1853"/>
      <c r="I535" s="262"/>
      <c r="P535" s="2298"/>
      <c r="R535" s="262"/>
      <c r="Y535" s="2298"/>
    </row>
    <row r="536" spans="7:25" ht="11.85" customHeight="1">
      <c r="G536" s="1853"/>
      <c r="I536" s="262"/>
      <c r="P536" s="2298"/>
      <c r="R536" s="262"/>
      <c r="Y536" s="2298"/>
    </row>
    <row r="537" spans="7:25" ht="11.85" customHeight="1">
      <c r="G537" s="1853"/>
      <c r="I537" s="262"/>
      <c r="P537" s="2298"/>
      <c r="R537" s="262"/>
      <c r="Y537" s="2298"/>
    </row>
    <row r="538" spans="7:25" ht="11.85" customHeight="1">
      <c r="G538" s="1853"/>
      <c r="I538" s="262"/>
      <c r="P538" s="2298"/>
      <c r="R538" s="262"/>
      <c r="Y538" s="2298"/>
    </row>
    <row r="539" spans="7:25" ht="11.85" customHeight="1">
      <c r="G539" s="1853"/>
      <c r="I539" s="262"/>
      <c r="O539" s="851"/>
      <c r="P539" s="2305"/>
      <c r="Q539" s="2306"/>
      <c r="R539" s="262"/>
      <c r="Y539" s="2298"/>
    </row>
    <row r="540" spans="7:25" ht="11.85" customHeight="1">
      <c r="G540" s="1853"/>
      <c r="I540" s="262"/>
      <c r="O540" s="851"/>
      <c r="P540" s="2305"/>
      <c r="Q540" s="2306"/>
      <c r="R540" s="262"/>
      <c r="Y540" s="2298"/>
    </row>
    <row r="541" spans="7:25" ht="11.85" customHeight="1">
      <c r="G541" s="1853"/>
      <c r="I541" s="262"/>
      <c r="O541" s="851"/>
      <c r="P541" s="2305"/>
      <c r="Q541" s="2306"/>
      <c r="R541" s="262"/>
      <c r="Y541" s="2298"/>
    </row>
    <row r="542" spans="7:25" ht="11.85" customHeight="1">
      <c r="G542" s="1853"/>
      <c r="I542" s="262"/>
      <c r="O542" s="851"/>
      <c r="P542" s="2305"/>
      <c r="Q542" s="2306"/>
      <c r="R542" s="262"/>
      <c r="Y542" s="2298"/>
    </row>
    <row r="543" spans="7:25" ht="11.85" customHeight="1">
      <c r="G543" s="1853"/>
      <c r="I543" s="262"/>
      <c r="O543" s="851"/>
      <c r="P543" s="2305"/>
      <c r="Q543" s="2306"/>
      <c r="R543" s="262"/>
      <c r="Y543" s="2298"/>
    </row>
    <row r="544" spans="7:25" ht="11.85" customHeight="1">
      <c r="G544" s="1853"/>
      <c r="I544" s="262"/>
      <c r="O544" s="851"/>
      <c r="P544" s="2305"/>
      <c r="Q544" s="2306"/>
      <c r="R544" s="262"/>
      <c r="Y544" s="2298"/>
    </row>
    <row r="545" spans="7:25" ht="11.85" customHeight="1">
      <c r="G545" s="1853"/>
      <c r="I545" s="262"/>
      <c r="O545" s="851"/>
      <c r="P545" s="2305"/>
      <c r="Q545" s="2306"/>
      <c r="R545" s="262"/>
      <c r="Y545" s="2298"/>
    </row>
    <row r="546" spans="7:25" ht="11.85" customHeight="1">
      <c r="G546" s="1853"/>
      <c r="I546" s="262"/>
      <c r="O546" s="851"/>
      <c r="P546" s="2305"/>
      <c r="Q546" s="2306"/>
      <c r="R546" s="262"/>
      <c r="Y546" s="2298"/>
    </row>
    <row r="547" spans="7:25" ht="11.85" customHeight="1">
      <c r="G547" s="1853"/>
      <c r="I547" s="262"/>
      <c r="O547" s="851"/>
      <c r="P547" s="2305"/>
      <c r="Q547" s="2306"/>
      <c r="R547" s="262"/>
      <c r="Y547" s="2298"/>
    </row>
    <row r="548" spans="7:25" ht="11.85" customHeight="1">
      <c r="G548" s="1853"/>
      <c r="I548" s="262"/>
      <c r="O548" s="851"/>
      <c r="P548" s="2305"/>
      <c r="Q548" s="2306"/>
      <c r="R548" s="262"/>
      <c r="Y548" s="2298"/>
    </row>
    <row r="549" spans="7:25" ht="11.85" customHeight="1">
      <c r="G549" s="1853"/>
      <c r="I549" s="262"/>
      <c r="O549" s="851"/>
      <c r="P549" s="2305"/>
      <c r="Q549" s="2306"/>
      <c r="R549" s="262"/>
      <c r="Y549" s="2298"/>
    </row>
    <row r="550" spans="7:25" ht="11.85" customHeight="1">
      <c r="G550" s="1853"/>
      <c r="I550" s="262"/>
      <c r="O550" s="851"/>
      <c r="P550" s="2305"/>
      <c r="Q550" s="2306"/>
      <c r="R550" s="262"/>
      <c r="Y550" s="2298"/>
    </row>
    <row r="551" spans="7:25" ht="11.85" customHeight="1">
      <c r="G551" s="1853"/>
      <c r="I551" s="262"/>
      <c r="O551" s="851"/>
      <c r="P551" s="2305"/>
      <c r="Q551" s="2306"/>
      <c r="R551" s="262"/>
      <c r="Y551" s="2298"/>
    </row>
    <row r="552" spans="7:25" ht="11.85" customHeight="1">
      <c r="G552" s="1853"/>
      <c r="I552" s="262"/>
      <c r="O552" s="851"/>
      <c r="P552" s="2305"/>
      <c r="Q552" s="2306"/>
      <c r="R552" s="262"/>
      <c r="Y552" s="2298"/>
    </row>
    <row r="553" spans="7:25" ht="11.85" customHeight="1">
      <c r="G553" s="1853"/>
      <c r="I553" s="262"/>
      <c r="O553" s="851"/>
      <c r="P553" s="2305"/>
      <c r="Q553" s="2306"/>
      <c r="R553" s="262"/>
      <c r="Y553" s="2298"/>
    </row>
    <row r="554" spans="7:25" ht="11.85" customHeight="1">
      <c r="G554" s="1853"/>
      <c r="I554" s="262"/>
      <c r="O554" s="851"/>
      <c r="P554" s="2305"/>
      <c r="Q554" s="2306"/>
      <c r="R554" s="262"/>
      <c r="Y554" s="2298"/>
    </row>
    <row r="555" spans="7:25" ht="11.85" customHeight="1">
      <c r="G555" s="1853"/>
      <c r="I555" s="262"/>
      <c r="O555" s="851"/>
      <c r="P555" s="2305"/>
      <c r="Q555" s="2306"/>
      <c r="R555" s="262"/>
      <c r="Y555" s="2298"/>
    </row>
    <row r="556" spans="7:25" ht="11.85" customHeight="1">
      <c r="G556" s="1853"/>
      <c r="I556" s="262"/>
      <c r="O556" s="851"/>
      <c r="P556" s="2305"/>
      <c r="Q556" s="2306"/>
      <c r="R556" s="262"/>
      <c r="Y556" s="2298"/>
    </row>
    <row r="557" spans="7:25" ht="11.85" customHeight="1">
      <c r="G557" s="1853"/>
      <c r="I557" s="262"/>
      <c r="O557" s="851"/>
      <c r="P557" s="2305"/>
      <c r="Q557" s="2306"/>
      <c r="R557" s="262"/>
      <c r="Y557" s="2298"/>
    </row>
    <row r="558" spans="7:25" ht="11.85" customHeight="1">
      <c r="G558" s="1853"/>
      <c r="I558" s="262"/>
      <c r="O558" s="851"/>
      <c r="P558" s="2305"/>
      <c r="Q558" s="2306"/>
      <c r="R558" s="262"/>
      <c r="Y558" s="2298"/>
    </row>
    <row r="559" spans="7:25" ht="11.85" customHeight="1">
      <c r="G559" s="1853"/>
      <c r="I559" s="262"/>
      <c r="O559" s="851"/>
      <c r="P559" s="2305"/>
      <c r="Q559" s="2306"/>
      <c r="R559" s="262"/>
      <c r="Y559" s="2298"/>
    </row>
    <row r="560" spans="7:25" ht="11.85" customHeight="1">
      <c r="G560" s="1853"/>
      <c r="I560" s="262"/>
      <c r="O560" s="851"/>
      <c r="P560" s="2305"/>
      <c r="Q560" s="2282"/>
      <c r="R560" s="262"/>
      <c r="Y560" s="2298"/>
    </row>
    <row r="561" spans="7:25" ht="11.85" customHeight="1">
      <c r="G561" s="1853"/>
      <c r="I561" s="262"/>
      <c r="O561" s="851"/>
      <c r="P561" s="2305"/>
      <c r="Q561" s="2282"/>
      <c r="R561" s="262"/>
      <c r="Y561" s="2298"/>
    </row>
    <row r="562" spans="7:25" ht="11.85" customHeight="1">
      <c r="G562" s="1853"/>
      <c r="I562" s="262"/>
      <c r="O562" s="851"/>
      <c r="P562" s="2305"/>
      <c r="Q562" s="2282"/>
      <c r="R562" s="262"/>
      <c r="Y562" s="2298"/>
    </row>
    <row r="563" spans="7:25" ht="11.85" customHeight="1">
      <c r="G563" s="1853"/>
      <c r="I563" s="262"/>
      <c r="O563" s="851"/>
      <c r="P563" s="2305"/>
      <c r="Q563" s="2282"/>
      <c r="R563" s="262"/>
      <c r="Y563" s="2298"/>
    </row>
    <row r="564" spans="7:25" ht="11.85" customHeight="1">
      <c r="G564" s="1853"/>
      <c r="I564" s="262"/>
      <c r="O564" s="851"/>
      <c r="P564" s="2305"/>
      <c r="Q564" s="2282"/>
      <c r="R564" s="262"/>
      <c r="Y564" s="2298"/>
    </row>
    <row r="565" spans="7:25" ht="11.85" customHeight="1">
      <c r="G565" s="1853"/>
      <c r="I565" s="262"/>
      <c r="O565" s="851"/>
      <c r="P565" s="2305"/>
      <c r="Q565" s="2282"/>
      <c r="R565" s="262"/>
      <c r="Y565" s="2298"/>
    </row>
    <row r="566" spans="7:25" ht="11.85" customHeight="1">
      <c r="G566" s="1853"/>
      <c r="I566" s="262"/>
      <c r="O566" s="851"/>
      <c r="P566" s="2305"/>
      <c r="Q566" s="2282"/>
      <c r="R566" s="262"/>
      <c r="Y566" s="2298"/>
    </row>
    <row r="567" spans="7:25" ht="11.85" customHeight="1">
      <c r="G567" s="1853"/>
      <c r="I567" s="262"/>
      <c r="O567" s="851"/>
      <c r="P567" s="2305"/>
      <c r="Q567" s="2282"/>
      <c r="R567" s="262"/>
      <c r="Y567" s="2298"/>
    </row>
    <row r="568" spans="7:25" ht="11.85" customHeight="1">
      <c r="G568" s="1853"/>
      <c r="I568" s="262"/>
      <c r="O568" s="851"/>
      <c r="P568" s="2305"/>
      <c r="Q568" s="2282"/>
      <c r="R568" s="262"/>
      <c r="Y568" s="2298"/>
    </row>
    <row r="569" spans="7:25" ht="11.85" customHeight="1">
      <c r="G569" s="1853"/>
      <c r="I569" s="262"/>
      <c r="O569" s="851"/>
      <c r="P569" s="2305"/>
      <c r="Q569" s="2282"/>
      <c r="R569" s="262"/>
      <c r="Y569" s="2298"/>
    </row>
    <row r="570" spans="7:25" ht="11.85" customHeight="1">
      <c r="G570" s="1853"/>
      <c r="I570" s="262"/>
      <c r="O570" s="851"/>
      <c r="P570" s="2305"/>
      <c r="Q570" s="2282"/>
      <c r="R570" s="262"/>
      <c r="Y570" s="2298"/>
    </row>
    <row r="571" spans="7:25" ht="11.85" customHeight="1">
      <c r="G571" s="1853"/>
      <c r="I571" s="262"/>
      <c r="O571" s="851"/>
      <c r="P571" s="2305"/>
      <c r="Q571" s="2282"/>
      <c r="R571" s="262"/>
      <c r="Y571" s="2298"/>
    </row>
    <row r="572" spans="7:25" ht="11.85" customHeight="1">
      <c r="G572" s="1853"/>
      <c r="I572" s="262"/>
      <c r="O572" s="851"/>
      <c r="P572" s="2305"/>
      <c r="Q572" s="2282"/>
      <c r="R572" s="262"/>
      <c r="Y572" s="2298"/>
    </row>
    <row r="573" spans="7:25" ht="11.85" customHeight="1">
      <c r="G573" s="1853"/>
      <c r="I573" s="262"/>
      <c r="O573" s="851"/>
      <c r="P573" s="2305"/>
      <c r="Q573" s="2282"/>
      <c r="R573" s="262"/>
      <c r="Y573" s="2298"/>
    </row>
    <row r="574" spans="7:25" ht="11.85" customHeight="1">
      <c r="G574" s="1853"/>
      <c r="I574" s="262"/>
      <c r="O574" s="851"/>
      <c r="P574" s="2305"/>
      <c r="Q574" s="2282"/>
      <c r="R574" s="262"/>
      <c r="Y574" s="2298"/>
    </row>
    <row r="575" spans="7:25" ht="11.85" customHeight="1">
      <c r="G575" s="1853"/>
      <c r="I575" s="262"/>
      <c r="O575" s="851"/>
      <c r="P575" s="2305"/>
      <c r="Q575" s="2282"/>
      <c r="R575" s="262"/>
      <c r="Y575" s="2298"/>
    </row>
    <row r="576" spans="7:25" ht="11.85" customHeight="1">
      <c r="G576" s="1853"/>
      <c r="I576" s="262"/>
      <c r="O576" s="851"/>
      <c r="P576" s="2305"/>
      <c r="Q576" s="2282"/>
      <c r="R576" s="262"/>
      <c r="Y576" s="2298"/>
    </row>
    <row r="577" spans="7:25" ht="11.85" customHeight="1">
      <c r="G577" s="1853"/>
      <c r="I577" s="262"/>
      <c r="O577" s="851"/>
      <c r="P577" s="2305"/>
      <c r="Q577" s="2282"/>
      <c r="R577" s="262"/>
      <c r="Y577" s="2298"/>
    </row>
    <row r="578" spans="7:25" ht="11.85" customHeight="1">
      <c r="G578" s="1853"/>
      <c r="I578" s="262"/>
      <c r="O578" s="851"/>
      <c r="P578" s="2305"/>
      <c r="Q578" s="2282"/>
      <c r="R578" s="262"/>
      <c r="Y578" s="2298"/>
    </row>
    <row r="579" spans="7:25" ht="11.85" customHeight="1">
      <c r="G579" s="1853"/>
      <c r="I579" s="262"/>
      <c r="O579" s="851"/>
      <c r="P579" s="2305"/>
      <c r="Q579" s="2282"/>
      <c r="R579" s="262"/>
      <c r="Y579" s="2298"/>
    </row>
    <row r="580" spans="7:25" ht="11.85" customHeight="1">
      <c r="G580" s="1853"/>
      <c r="I580" s="262"/>
      <c r="O580" s="851"/>
      <c r="P580" s="2305"/>
      <c r="Q580" s="2282"/>
      <c r="R580" s="262"/>
      <c r="Y580" s="2298"/>
    </row>
    <row r="581" spans="7:25" ht="11.85" customHeight="1">
      <c r="G581" s="1853"/>
      <c r="I581" s="262"/>
      <c r="O581" s="851"/>
      <c r="P581" s="2305"/>
      <c r="Q581" s="2282"/>
      <c r="R581" s="262"/>
      <c r="Y581" s="2298"/>
    </row>
    <row r="582" spans="7:25" ht="11.85" customHeight="1">
      <c r="G582" s="1853"/>
      <c r="I582" s="262"/>
      <c r="O582" s="851"/>
      <c r="P582" s="2305"/>
      <c r="Q582" s="2282"/>
      <c r="R582" s="262"/>
      <c r="Y582" s="2298"/>
    </row>
    <row r="583" spans="7:25" ht="11.85" customHeight="1">
      <c r="G583" s="1853"/>
      <c r="I583" s="262"/>
      <c r="O583" s="851"/>
      <c r="P583" s="2305"/>
      <c r="Q583" s="2282"/>
      <c r="R583" s="262"/>
      <c r="Y583" s="2298"/>
    </row>
    <row r="584" spans="7:25" ht="11.85" customHeight="1">
      <c r="G584" s="1853"/>
      <c r="I584" s="262"/>
      <c r="O584" s="851"/>
      <c r="P584" s="2305"/>
      <c r="Q584" s="2282"/>
      <c r="R584" s="262"/>
      <c r="Y584" s="2298"/>
    </row>
    <row r="585" spans="7:25" ht="11.85" customHeight="1">
      <c r="G585" s="1853"/>
      <c r="I585" s="262"/>
      <c r="O585" s="851"/>
      <c r="P585" s="2305"/>
      <c r="Q585" s="2282"/>
      <c r="R585" s="262"/>
      <c r="Y585" s="2298"/>
    </row>
    <row r="586" spans="7:25" ht="11.85" customHeight="1">
      <c r="G586" s="1853"/>
      <c r="I586" s="262"/>
      <c r="O586" s="851"/>
      <c r="P586" s="2305"/>
      <c r="Q586" s="2282"/>
      <c r="R586" s="262"/>
    </row>
    <row r="587" spans="7:25" ht="11.85" customHeight="1">
      <c r="G587" s="1853"/>
      <c r="I587" s="262"/>
      <c r="O587" s="851"/>
      <c r="P587" s="2305"/>
      <c r="Q587" s="2282"/>
      <c r="R587" s="262"/>
    </row>
    <row r="588" spans="7:25" ht="11.85" customHeight="1">
      <c r="G588" s="1853"/>
      <c r="I588" s="262"/>
      <c r="O588" s="851"/>
      <c r="P588" s="2305"/>
      <c r="Q588" s="2282"/>
      <c r="R588" s="262"/>
    </row>
    <row r="589" spans="7:25" ht="11.85" customHeight="1">
      <c r="G589" s="1853"/>
      <c r="I589" s="262"/>
      <c r="O589" s="851"/>
      <c r="P589" s="2305"/>
      <c r="Q589" s="2282"/>
      <c r="R589" s="262"/>
    </row>
    <row r="590" spans="7:25" ht="11.85" customHeight="1">
      <c r="G590" s="1853"/>
      <c r="I590" s="262"/>
      <c r="P590" s="2298"/>
      <c r="R590" s="262"/>
    </row>
    <row r="591" spans="7:25" ht="11.85" customHeight="1">
      <c r="G591" s="1853"/>
      <c r="I591" s="262"/>
      <c r="P591" s="2298"/>
      <c r="R591" s="262"/>
    </row>
    <row r="592" spans="7:25" ht="11.85" customHeight="1">
      <c r="G592" s="1853"/>
      <c r="I592" s="262"/>
      <c r="P592" s="2298"/>
      <c r="R592" s="262"/>
    </row>
    <row r="593" spans="7:18" ht="11.85" customHeight="1">
      <c r="G593" s="1853"/>
      <c r="I593" s="262"/>
      <c r="P593" s="2298"/>
      <c r="R593" s="262"/>
    </row>
    <row r="594" spans="7:18" ht="11.85" customHeight="1">
      <c r="G594" s="1853"/>
      <c r="I594" s="262"/>
      <c r="P594" s="2298"/>
      <c r="R594" s="262"/>
    </row>
    <row r="595" spans="7:18" ht="11.85" customHeight="1">
      <c r="G595" s="1853"/>
      <c r="I595" s="262"/>
      <c r="P595" s="2298"/>
      <c r="R595" s="262"/>
    </row>
    <row r="596" spans="7:18" ht="11.85" customHeight="1">
      <c r="G596" s="1853"/>
      <c r="I596" s="262"/>
      <c r="P596" s="2298"/>
      <c r="R596" s="262"/>
    </row>
    <row r="597" spans="7:18" ht="11.85" customHeight="1">
      <c r="G597" s="1853"/>
      <c r="I597" s="262"/>
      <c r="P597" s="2298"/>
      <c r="R597" s="262"/>
    </row>
    <row r="598" spans="7:18" ht="11.85" customHeight="1">
      <c r="G598" s="1853"/>
      <c r="I598" s="262"/>
      <c r="P598" s="2298"/>
      <c r="R598" s="262"/>
    </row>
    <row r="599" spans="7:18" ht="11.85" customHeight="1">
      <c r="G599" s="1853"/>
      <c r="I599" s="262"/>
      <c r="P599" s="2298"/>
      <c r="R599" s="262"/>
    </row>
    <row r="600" spans="7:18" ht="11.85" customHeight="1">
      <c r="G600" s="1853"/>
      <c r="I600" s="262"/>
      <c r="P600" s="2298"/>
      <c r="R600" s="262"/>
    </row>
    <row r="601" spans="7:18" ht="11.85" customHeight="1">
      <c r="G601" s="1853"/>
      <c r="I601" s="262"/>
      <c r="P601" s="2298"/>
      <c r="R601" s="262"/>
    </row>
    <row r="602" spans="7:18" ht="11.85" customHeight="1">
      <c r="G602" s="1853"/>
      <c r="I602" s="262"/>
      <c r="P602" s="2298"/>
      <c r="R602" s="262"/>
    </row>
    <row r="603" spans="7:18" ht="11.85" customHeight="1">
      <c r="G603" s="1853"/>
      <c r="I603" s="262"/>
      <c r="P603" s="2298"/>
      <c r="R603" s="262"/>
    </row>
    <row r="604" spans="7:18" ht="11.85" customHeight="1">
      <c r="G604" s="1853"/>
      <c r="I604" s="262"/>
      <c r="P604" s="2298"/>
      <c r="R604" s="262"/>
    </row>
    <row r="605" spans="7:18" ht="11.85" customHeight="1">
      <c r="G605" s="1853"/>
      <c r="I605" s="262"/>
      <c r="P605" s="2298"/>
      <c r="R605" s="262"/>
    </row>
    <row r="606" spans="7:18" ht="11.85" customHeight="1">
      <c r="G606" s="1853"/>
      <c r="I606" s="262"/>
      <c r="P606" s="2298"/>
      <c r="R606" s="262"/>
    </row>
    <row r="607" spans="7:18" ht="11.85" customHeight="1">
      <c r="G607" s="1853"/>
      <c r="I607" s="262"/>
      <c r="P607" s="2298"/>
      <c r="R607" s="262"/>
    </row>
    <row r="608" spans="7:18" ht="11.85" customHeight="1">
      <c r="G608" s="1853"/>
      <c r="I608" s="262"/>
      <c r="P608" s="2298"/>
      <c r="R608" s="262"/>
    </row>
    <row r="609" spans="7:18" ht="11.85" customHeight="1">
      <c r="G609" s="1853"/>
      <c r="I609" s="262"/>
      <c r="P609" s="2298"/>
      <c r="R609" s="262"/>
    </row>
    <row r="610" spans="7:18" ht="11.85" customHeight="1">
      <c r="G610" s="1853"/>
      <c r="I610" s="262"/>
      <c r="P610" s="2298"/>
      <c r="R610" s="262"/>
    </row>
    <row r="611" spans="7:18" ht="11.85" customHeight="1">
      <c r="G611" s="1853"/>
      <c r="I611" s="262"/>
      <c r="P611" s="2298"/>
      <c r="R611" s="262"/>
    </row>
    <row r="612" spans="7:18" ht="11.85" customHeight="1">
      <c r="G612" s="1853"/>
      <c r="I612" s="262"/>
      <c r="P612" s="2298"/>
    </row>
    <row r="613" spans="7:18" ht="11.85" customHeight="1">
      <c r="G613" s="1853"/>
      <c r="I613" s="262"/>
      <c r="P613" s="2298"/>
    </row>
    <row r="614" spans="7:18" ht="11.85" customHeight="1">
      <c r="G614" s="1853"/>
      <c r="I614" s="262"/>
      <c r="P614" s="2298"/>
    </row>
    <row r="615" spans="7:18" ht="11.85" customHeight="1">
      <c r="G615" s="1853"/>
      <c r="I615" s="262"/>
      <c r="P615" s="2298"/>
    </row>
    <row r="616" spans="7:18" ht="11.85" customHeight="1">
      <c r="G616" s="1853"/>
      <c r="I616" s="262"/>
      <c r="P616" s="2298"/>
    </row>
    <row r="617" spans="7:18" ht="11.85" customHeight="1">
      <c r="G617" s="1853"/>
      <c r="I617" s="262"/>
      <c r="P617" s="2298"/>
    </row>
    <row r="618" spans="7:18" ht="11.85" customHeight="1">
      <c r="G618" s="1853"/>
      <c r="I618" s="262"/>
      <c r="P618" s="2298"/>
    </row>
    <row r="619" spans="7:18" ht="11.85" customHeight="1">
      <c r="G619" s="1853"/>
      <c r="I619" s="262"/>
      <c r="P619" s="2298"/>
    </row>
    <row r="620" spans="7:18" ht="11.85" customHeight="1">
      <c r="G620" s="1853"/>
      <c r="I620" s="262"/>
      <c r="P620" s="2298"/>
    </row>
    <row r="621" spans="7:18" ht="11.85" customHeight="1">
      <c r="G621" s="1853"/>
      <c r="I621" s="262"/>
      <c r="P621" s="2298"/>
    </row>
    <row r="622" spans="7:18" ht="11.85" customHeight="1">
      <c r="G622" s="1853"/>
      <c r="I622" s="262"/>
      <c r="P622" s="2298"/>
    </row>
    <row r="623" spans="7:18" ht="11.85" customHeight="1">
      <c r="G623" s="1853"/>
      <c r="I623" s="262"/>
      <c r="P623" s="2298"/>
    </row>
    <row r="624" spans="7:18" ht="11.85" customHeight="1">
      <c r="G624" s="1853" t="s">
        <v>3457</v>
      </c>
      <c r="I624" s="262"/>
      <c r="P624" s="2298"/>
    </row>
    <row r="625" spans="7:16" ht="11.85" customHeight="1">
      <c r="G625" s="1853">
        <v>38353</v>
      </c>
      <c r="P625" s="2298"/>
    </row>
    <row r="626" spans="7:16" ht="11.85" customHeight="1">
      <c r="G626" s="1853">
        <v>38354</v>
      </c>
      <c r="P626" s="2298"/>
    </row>
    <row r="627" spans="7:16" ht="11.85" customHeight="1">
      <c r="G627" s="1853">
        <v>38355</v>
      </c>
      <c r="P627" s="2298"/>
    </row>
    <row r="628" spans="7:16" ht="11.85" customHeight="1">
      <c r="G628" s="1853">
        <v>38356</v>
      </c>
      <c r="P628" s="2298"/>
    </row>
    <row r="629" spans="7:16" ht="11.85" customHeight="1">
      <c r="G629" s="1851">
        <v>38357</v>
      </c>
      <c r="P629" s="2298"/>
    </row>
    <row r="630" spans="7:16" ht="11.85" customHeight="1">
      <c r="G630" s="1851">
        <v>38358</v>
      </c>
      <c r="P630" s="2298"/>
    </row>
    <row r="631" spans="7:16" ht="11.85" customHeight="1">
      <c r="G631" s="1851">
        <v>38359</v>
      </c>
      <c r="P631" s="2298"/>
    </row>
    <row r="632" spans="7:16" ht="11.85" customHeight="1">
      <c r="G632" s="1851">
        <v>38360</v>
      </c>
      <c r="P632" s="2298"/>
    </row>
    <row r="633" spans="7:16" ht="11.85" customHeight="1">
      <c r="G633" s="1851">
        <v>38361</v>
      </c>
      <c r="P633" s="2298"/>
    </row>
    <row r="634" spans="7:16" ht="11.85" customHeight="1">
      <c r="G634" s="1851">
        <v>38362</v>
      </c>
      <c r="P634" s="2298"/>
    </row>
    <row r="635" spans="7:16" ht="11.85" customHeight="1">
      <c r="G635" s="1851">
        <v>38363</v>
      </c>
      <c r="P635" s="2298"/>
    </row>
    <row r="636" spans="7:16" ht="11.85" customHeight="1">
      <c r="G636" s="1851">
        <v>38364</v>
      </c>
      <c r="P636" s="2298"/>
    </row>
    <row r="637" spans="7:16" ht="11.85" customHeight="1">
      <c r="G637" s="1851">
        <v>38365</v>
      </c>
      <c r="P637" s="2298"/>
    </row>
    <row r="638" spans="7:16" ht="11.85" customHeight="1">
      <c r="G638" s="1851">
        <v>38366</v>
      </c>
      <c r="P638" s="2298"/>
    </row>
    <row r="639" spans="7:16" ht="11.85" customHeight="1">
      <c r="G639" s="1851">
        <v>38367</v>
      </c>
      <c r="P639" s="2298"/>
    </row>
    <row r="640" spans="7:16" ht="11.85" customHeight="1">
      <c r="G640" s="1851">
        <v>38368</v>
      </c>
      <c r="P640" s="2298"/>
    </row>
    <row r="641" spans="7:16" ht="11.85" customHeight="1">
      <c r="G641" s="1851">
        <v>38369</v>
      </c>
      <c r="P641" s="2298"/>
    </row>
    <row r="642" spans="7:16" ht="11.85" customHeight="1">
      <c r="G642" s="1851">
        <v>38370</v>
      </c>
      <c r="P642" s="2298"/>
    </row>
    <row r="643" spans="7:16" ht="11.85" customHeight="1">
      <c r="G643" s="1851">
        <v>38371</v>
      </c>
      <c r="P643" s="2298"/>
    </row>
    <row r="644" spans="7:16" ht="11.85" customHeight="1">
      <c r="G644" s="1851">
        <v>38372</v>
      </c>
      <c r="P644" s="2298"/>
    </row>
    <row r="645" spans="7:16" ht="11.85" customHeight="1">
      <c r="G645" s="1851">
        <v>38373</v>
      </c>
      <c r="P645" s="2298"/>
    </row>
    <row r="646" spans="7:16" ht="11.85" customHeight="1">
      <c r="G646" s="1851">
        <v>38374</v>
      </c>
      <c r="P646" s="2298"/>
    </row>
    <row r="647" spans="7:16" ht="11.85" customHeight="1">
      <c r="G647" s="1851">
        <v>38375</v>
      </c>
      <c r="P647" s="2298"/>
    </row>
    <row r="648" spans="7:16" ht="11.85" customHeight="1">
      <c r="G648" s="1851">
        <v>38376</v>
      </c>
      <c r="P648" s="2298"/>
    </row>
    <row r="649" spans="7:16" ht="11.85" customHeight="1">
      <c r="G649" s="1851">
        <v>38377</v>
      </c>
      <c r="P649" s="2298"/>
    </row>
    <row r="650" spans="7:16" ht="11.85" customHeight="1">
      <c r="G650" s="1851">
        <v>38378</v>
      </c>
      <c r="P650" s="2298"/>
    </row>
    <row r="651" spans="7:16" ht="11.85" customHeight="1">
      <c r="G651" s="1851">
        <v>38379</v>
      </c>
      <c r="P651" s="2298"/>
    </row>
    <row r="652" spans="7:16" ht="11.85" customHeight="1">
      <c r="G652" s="1851">
        <v>38380</v>
      </c>
      <c r="P652" s="2298"/>
    </row>
    <row r="653" spans="7:16" ht="11.85" customHeight="1">
      <c r="G653" s="1851">
        <v>38381</v>
      </c>
      <c r="P653" s="2298"/>
    </row>
    <row r="654" spans="7:16" ht="11.85" customHeight="1">
      <c r="G654" s="1851">
        <v>38382</v>
      </c>
      <c r="P654" s="2298"/>
    </row>
    <row r="655" spans="7:16" ht="11.85" customHeight="1">
      <c r="G655" s="1851">
        <v>38383</v>
      </c>
      <c r="P655" s="2298"/>
    </row>
    <row r="656" spans="7:16" ht="11.85" customHeight="1">
      <c r="G656" s="1851">
        <v>38384</v>
      </c>
      <c r="P656" s="2298"/>
    </row>
    <row r="657" spans="7:16" ht="11.85" customHeight="1">
      <c r="G657" s="1851">
        <v>38385</v>
      </c>
      <c r="P657" s="2298"/>
    </row>
    <row r="658" spans="7:16" ht="11.85" customHeight="1">
      <c r="G658" s="1851">
        <v>38386</v>
      </c>
      <c r="P658" s="2298"/>
    </row>
    <row r="659" spans="7:16" ht="11.85" customHeight="1">
      <c r="G659" s="1851">
        <v>38387</v>
      </c>
      <c r="P659" s="2298"/>
    </row>
    <row r="660" spans="7:16" ht="11.85" customHeight="1">
      <c r="G660" s="1851">
        <v>38388</v>
      </c>
      <c r="P660" s="2298"/>
    </row>
    <row r="661" spans="7:16" ht="11.85" customHeight="1">
      <c r="G661" s="1851">
        <v>38389</v>
      </c>
      <c r="P661" s="2298"/>
    </row>
    <row r="662" spans="7:16" ht="11.85" customHeight="1">
      <c r="G662" s="1851">
        <v>38390</v>
      </c>
      <c r="P662" s="2298"/>
    </row>
    <row r="663" spans="7:16" ht="11.85" customHeight="1">
      <c r="G663" s="1851">
        <v>38391</v>
      </c>
      <c r="P663" s="2298"/>
    </row>
    <row r="664" spans="7:16" ht="11.85" customHeight="1">
      <c r="G664" s="1851">
        <v>38392</v>
      </c>
      <c r="P664" s="2298"/>
    </row>
    <row r="665" spans="7:16" ht="11.85" customHeight="1">
      <c r="G665" s="1851">
        <v>38393</v>
      </c>
      <c r="P665" s="2298"/>
    </row>
    <row r="666" spans="7:16" ht="11.85" customHeight="1">
      <c r="G666" s="1851">
        <v>38394</v>
      </c>
      <c r="P666" s="2298"/>
    </row>
    <row r="667" spans="7:16" ht="11.85" customHeight="1">
      <c r="G667" s="1851">
        <v>38395</v>
      </c>
      <c r="P667" s="2298"/>
    </row>
    <row r="668" spans="7:16" ht="11.85" customHeight="1">
      <c r="G668" s="1851">
        <v>38396</v>
      </c>
      <c r="P668" s="2298"/>
    </row>
    <row r="669" spans="7:16" ht="11.85" customHeight="1">
      <c r="G669" s="1851">
        <v>38397</v>
      </c>
      <c r="P669" s="2298"/>
    </row>
    <row r="670" spans="7:16" ht="11.85" customHeight="1">
      <c r="G670" s="1851">
        <v>38398</v>
      </c>
      <c r="P670" s="2298"/>
    </row>
    <row r="671" spans="7:16" ht="11.85" customHeight="1">
      <c r="G671" s="1851">
        <v>38399</v>
      </c>
      <c r="P671" s="2298"/>
    </row>
    <row r="672" spans="7:16" ht="11.85" customHeight="1">
      <c r="G672" s="1851">
        <v>38400</v>
      </c>
      <c r="P672" s="2298"/>
    </row>
    <row r="673" spans="7:16" ht="11.85" customHeight="1">
      <c r="G673" s="1851">
        <v>38401</v>
      </c>
      <c r="P673" s="2298"/>
    </row>
    <row r="674" spans="7:16" ht="11.85" customHeight="1">
      <c r="G674" s="1851">
        <v>38402</v>
      </c>
      <c r="P674" s="2298"/>
    </row>
    <row r="675" spans="7:16" ht="11.85" customHeight="1">
      <c r="G675" s="1851">
        <v>38403</v>
      </c>
      <c r="P675" s="2298"/>
    </row>
    <row r="676" spans="7:16" ht="11.85" customHeight="1">
      <c r="G676" s="1851">
        <v>38404</v>
      </c>
      <c r="P676" s="2298"/>
    </row>
    <row r="677" spans="7:16" ht="11.85" customHeight="1">
      <c r="G677" s="1851">
        <v>38405</v>
      </c>
    </row>
    <row r="678" spans="7:16" ht="11.85" customHeight="1">
      <c r="G678" s="1851">
        <v>38406</v>
      </c>
    </row>
    <row r="679" spans="7:16" ht="11.85" customHeight="1">
      <c r="G679" s="1851">
        <v>38407</v>
      </c>
    </row>
    <row r="680" spans="7:16" ht="11.85" customHeight="1">
      <c r="G680" s="1851">
        <v>38408</v>
      </c>
    </row>
    <row r="681" spans="7:16" ht="11.85" customHeight="1">
      <c r="G681" s="1851">
        <v>38409</v>
      </c>
    </row>
    <row r="682" spans="7:16" ht="11.85" customHeight="1">
      <c r="G682" s="1851">
        <v>38410</v>
      </c>
    </row>
    <row r="683" spans="7:16" ht="11.85" customHeight="1">
      <c r="G683" s="1851">
        <v>38411</v>
      </c>
    </row>
    <row r="684" spans="7:16" ht="11.85" customHeight="1">
      <c r="G684" s="1851">
        <v>38412</v>
      </c>
    </row>
    <row r="685" spans="7:16" ht="11.85" customHeight="1">
      <c r="G685" s="1851">
        <v>38413</v>
      </c>
    </row>
    <row r="686" spans="7:16" ht="11.85" customHeight="1">
      <c r="G686" s="1851">
        <v>38414</v>
      </c>
    </row>
    <row r="687" spans="7:16" ht="11.85" customHeight="1">
      <c r="G687" s="1851">
        <v>38415</v>
      </c>
    </row>
    <row r="688" spans="7:16" ht="11.85" customHeight="1">
      <c r="G688" s="1851">
        <v>38416</v>
      </c>
    </row>
    <row r="689" spans="7:7" ht="11.85" customHeight="1">
      <c r="G689" s="1851">
        <v>38417</v>
      </c>
    </row>
    <row r="690" spans="7:7" ht="11.85" customHeight="1">
      <c r="G690" s="1851">
        <v>38418</v>
      </c>
    </row>
    <row r="691" spans="7:7" ht="11.85" customHeight="1">
      <c r="G691" s="1851">
        <v>38419</v>
      </c>
    </row>
    <row r="692" spans="7:7" ht="11.85" customHeight="1">
      <c r="G692" s="1851">
        <v>38420</v>
      </c>
    </row>
    <row r="693" spans="7:7" ht="11.85" customHeight="1">
      <c r="G693" s="1851">
        <v>38421</v>
      </c>
    </row>
    <row r="694" spans="7:7" ht="11.85" customHeight="1">
      <c r="G694" s="1851">
        <v>38422</v>
      </c>
    </row>
    <row r="695" spans="7:7" ht="11.85" customHeight="1">
      <c r="G695" s="1851">
        <v>38423</v>
      </c>
    </row>
    <row r="696" spans="7:7" ht="11.85" customHeight="1">
      <c r="G696" s="1851">
        <v>38424</v>
      </c>
    </row>
    <row r="697" spans="7:7" ht="11.85" customHeight="1">
      <c r="G697" s="1851">
        <v>38425</v>
      </c>
    </row>
    <row r="698" spans="7:7" ht="11.85" customHeight="1">
      <c r="G698" s="1851">
        <v>38426</v>
      </c>
    </row>
    <row r="699" spans="7:7" ht="11.85" customHeight="1">
      <c r="G699" s="1851">
        <v>38427</v>
      </c>
    </row>
    <row r="700" spans="7:7" ht="11.85" customHeight="1">
      <c r="G700" s="1851">
        <v>38428</v>
      </c>
    </row>
    <row r="701" spans="7:7" ht="11.85" customHeight="1">
      <c r="G701" s="1851">
        <v>38429</v>
      </c>
    </row>
    <row r="702" spans="7:7" ht="11.85" customHeight="1">
      <c r="G702" s="1851">
        <v>38430</v>
      </c>
    </row>
    <row r="703" spans="7:7" ht="11.85" customHeight="1">
      <c r="G703" s="1851">
        <v>38431</v>
      </c>
    </row>
    <row r="704" spans="7:7" ht="11.85" customHeight="1">
      <c r="G704" s="1851">
        <v>38432</v>
      </c>
    </row>
    <row r="705" spans="7:7" ht="11.85" customHeight="1">
      <c r="G705" s="1851">
        <v>38433</v>
      </c>
    </row>
    <row r="706" spans="7:7" ht="11.85" customHeight="1">
      <c r="G706" s="1851">
        <v>38434</v>
      </c>
    </row>
    <row r="707" spans="7:7" ht="11.85" customHeight="1">
      <c r="G707" s="1851">
        <v>38435</v>
      </c>
    </row>
    <row r="708" spans="7:7" ht="11.85" customHeight="1">
      <c r="G708" s="1851">
        <v>38436</v>
      </c>
    </row>
    <row r="709" spans="7:7" ht="11.85" customHeight="1">
      <c r="G709" s="1851">
        <v>38437</v>
      </c>
    </row>
    <row r="710" spans="7:7" ht="11.85" customHeight="1">
      <c r="G710" s="1851">
        <v>38438</v>
      </c>
    </row>
    <row r="711" spans="7:7" ht="11.85" customHeight="1">
      <c r="G711" s="1851">
        <v>38439</v>
      </c>
    </row>
    <row r="712" spans="7:7" ht="11.85" customHeight="1">
      <c r="G712" s="1851">
        <v>38440</v>
      </c>
    </row>
    <row r="713" spans="7:7" ht="11.85" customHeight="1">
      <c r="G713" s="1851">
        <v>38441</v>
      </c>
    </row>
    <row r="714" spans="7:7" ht="11.85" customHeight="1">
      <c r="G714" s="1851">
        <v>38442</v>
      </c>
    </row>
    <row r="715" spans="7:7" ht="11.85" customHeight="1">
      <c r="G715" s="1851">
        <v>38443</v>
      </c>
    </row>
    <row r="716" spans="7:7" ht="11.85" customHeight="1">
      <c r="G716" s="1851">
        <v>38444</v>
      </c>
    </row>
    <row r="717" spans="7:7" ht="11.85" customHeight="1">
      <c r="G717" s="1851">
        <v>38445</v>
      </c>
    </row>
    <row r="718" spans="7:7" ht="11.85" customHeight="1">
      <c r="G718" s="1851">
        <v>38446</v>
      </c>
    </row>
    <row r="719" spans="7:7" ht="11.85" customHeight="1">
      <c r="G719" s="1851">
        <v>38447</v>
      </c>
    </row>
    <row r="720" spans="7:7" ht="11.85" customHeight="1">
      <c r="G720" s="1851">
        <v>38448</v>
      </c>
    </row>
    <row r="721" spans="7:7" ht="11.85" customHeight="1">
      <c r="G721" s="1851">
        <v>38449</v>
      </c>
    </row>
    <row r="722" spans="7:7" ht="11.85" customHeight="1">
      <c r="G722" s="1851">
        <v>38450</v>
      </c>
    </row>
    <row r="723" spans="7:7" ht="11.85" customHeight="1">
      <c r="G723" s="1851">
        <v>38451</v>
      </c>
    </row>
    <row r="724" spans="7:7" ht="11.85" customHeight="1">
      <c r="G724" s="1851">
        <v>38452</v>
      </c>
    </row>
    <row r="725" spans="7:7" ht="11.85" customHeight="1">
      <c r="G725" s="1851">
        <v>38453</v>
      </c>
    </row>
    <row r="726" spans="7:7" ht="11.85" customHeight="1">
      <c r="G726" s="1851">
        <v>38454</v>
      </c>
    </row>
    <row r="727" spans="7:7" ht="11.85" customHeight="1">
      <c r="G727" s="1851">
        <v>38455</v>
      </c>
    </row>
    <row r="728" spans="7:7" ht="11.85" customHeight="1">
      <c r="G728" s="1851">
        <v>38456</v>
      </c>
    </row>
    <row r="729" spans="7:7" ht="11.85" customHeight="1">
      <c r="G729" s="1851">
        <v>38457</v>
      </c>
    </row>
    <row r="730" spans="7:7" ht="11.85" customHeight="1">
      <c r="G730" s="1851">
        <v>38458</v>
      </c>
    </row>
    <row r="731" spans="7:7" ht="11.85" customHeight="1">
      <c r="G731" s="1851">
        <v>38459</v>
      </c>
    </row>
    <row r="732" spans="7:7" ht="11.85" customHeight="1">
      <c r="G732" s="1851">
        <v>38460</v>
      </c>
    </row>
    <row r="733" spans="7:7" ht="11.85" customHeight="1">
      <c r="G733" s="1851">
        <v>38461</v>
      </c>
    </row>
    <row r="734" spans="7:7" ht="11.85" customHeight="1">
      <c r="G734" s="1851">
        <v>38462</v>
      </c>
    </row>
    <row r="735" spans="7:7" ht="11.85" customHeight="1">
      <c r="G735" s="1851">
        <v>38463</v>
      </c>
    </row>
    <row r="736" spans="7:7" ht="11.85" customHeight="1">
      <c r="G736" s="1851">
        <v>38464</v>
      </c>
    </row>
    <row r="737" spans="7:7" ht="11.85" customHeight="1">
      <c r="G737" s="1851">
        <v>38465</v>
      </c>
    </row>
    <row r="738" spans="7:7" ht="11.85" customHeight="1">
      <c r="G738" s="1851">
        <v>38466</v>
      </c>
    </row>
    <row r="739" spans="7:7" ht="11.85" customHeight="1">
      <c r="G739" s="1851">
        <v>38467</v>
      </c>
    </row>
    <row r="740" spans="7:7" ht="11.85" customHeight="1">
      <c r="G740" s="1851">
        <v>38468</v>
      </c>
    </row>
    <row r="741" spans="7:7" ht="11.85" customHeight="1">
      <c r="G741" s="1851">
        <v>38469</v>
      </c>
    </row>
    <row r="742" spans="7:7" ht="11.85" customHeight="1">
      <c r="G742" s="1851">
        <v>38470</v>
      </c>
    </row>
    <row r="743" spans="7:7" ht="11.85" customHeight="1">
      <c r="G743" s="1851">
        <v>38471</v>
      </c>
    </row>
    <row r="744" spans="7:7" ht="11.85" customHeight="1">
      <c r="G744" s="1851">
        <v>38472</v>
      </c>
    </row>
    <row r="745" spans="7:7" ht="11.85" customHeight="1">
      <c r="G745" s="1851">
        <v>38473</v>
      </c>
    </row>
    <row r="746" spans="7:7" ht="11.85" customHeight="1">
      <c r="G746" s="1851">
        <v>38474</v>
      </c>
    </row>
    <row r="747" spans="7:7" ht="11.85" customHeight="1">
      <c r="G747" s="1851">
        <v>38475</v>
      </c>
    </row>
    <row r="748" spans="7:7" ht="11.85" customHeight="1">
      <c r="G748" s="1851">
        <v>38476</v>
      </c>
    </row>
    <row r="749" spans="7:7" ht="11.85" customHeight="1">
      <c r="G749" s="1851">
        <v>38477</v>
      </c>
    </row>
    <row r="750" spans="7:7" ht="11.85" customHeight="1">
      <c r="G750" s="1851">
        <v>38478</v>
      </c>
    </row>
    <row r="751" spans="7:7" ht="11.85" customHeight="1">
      <c r="G751" s="1851">
        <v>38479</v>
      </c>
    </row>
    <row r="752" spans="7:7" ht="11.85" customHeight="1">
      <c r="G752" s="1851">
        <v>38480</v>
      </c>
    </row>
    <row r="753" spans="7:7" ht="11.85" customHeight="1">
      <c r="G753" s="1851">
        <v>38481</v>
      </c>
    </row>
    <row r="754" spans="7:7" ht="11.85" customHeight="1">
      <c r="G754" s="1851">
        <v>38482</v>
      </c>
    </row>
    <row r="755" spans="7:7" ht="11.85" customHeight="1">
      <c r="G755" s="1851">
        <v>38483</v>
      </c>
    </row>
    <row r="756" spans="7:7" ht="11.85" customHeight="1">
      <c r="G756" s="1851">
        <v>38484</v>
      </c>
    </row>
    <row r="757" spans="7:7" ht="11.85" customHeight="1">
      <c r="G757" s="1851">
        <v>38485</v>
      </c>
    </row>
    <row r="758" spans="7:7" ht="11.85" customHeight="1">
      <c r="G758" s="1851">
        <v>38486</v>
      </c>
    </row>
    <row r="759" spans="7:7" ht="11.85" customHeight="1">
      <c r="G759" s="1851">
        <v>38487</v>
      </c>
    </row>
    <row r="760" spans="7:7" ht="11.85" customHeight="1">
      <c r="G760" s="1851">
        <v>38488</v>
      </c>
    </row>
    <row r="761" spans="7:7" ht="11.85" customHeight="1">
      <c r="G761" s="1851">
        <v>38489</v>
      </c>
    </row>
    <row r="762" spans="7:7" ht="11.85" customHeight="1">
      <c r="G762" s="1851">
        <v>38490</v>
      </c>
    </row>
    <row r="763" spans="7:7" ht="11.85" customHeight="1">
      <c r="G763" s="1851">
        <v>38491</v>
      </c>
    </row>
    <row r="764" spans="7:7" ht="11.85" customHeight="1">
      <c r="G764" s="1851">
        <v>38492</v>
      </c>
    </row>
    <row r="765" spans="7:7" ht="11.85" customHeight="1">
      <c r="G765" s="1851">
        <v>38493</v>
      </c>
    </row>
    <row r="766" spans="7:7" ht="11.85" customHeight="1">
      <c r="G766" s="1851">
        <v>38494</v>
      </c>
    </row>
    <row r="767" spans="7:7" ht="11.85" customHeight="1">
      <c r="G767" s="1851">
        <v>38495</v>
      </c>
    </row>
    <row r="768" spans="7:7" ht="11.85" customHeight="1">
      <c r="G768" s="1851">
        <v>38496</v>
      </c>
    </row>
    <row r="769" spans="7:7" ht="11.85" customHeight="1">
      <c r="G769" s="1851">
        <v>38497</v>
      </c>
    </row>
    <row r="770" spans="7:7" ht="11.85" customHeight="1">
      <c r="G770" s="1851">
        <v>38498</v>
      </c>
    </row>
    <row r="771" spans="7:7" ht="11.85" customHeight="1">
      <c r="G771" s="1851">
        <v>38499</v>
      </c>
    </row>
    <row r="772" spans="7:7" ht="11.85" customHeight="1">
      <c r="G772" s="1851">
        <v>38500</v>
      </c>
    </row>
    <row r="773" spans="7:7" ht="11.85" customHeight="1">
      <c r="G773" s="1851">
        <v>38501</v>
      </c>
    </row>
    <row r="774" spans="7:7" ht="11.85" customHeight="1">
      <c r="G774" s="1851">
        <v>38502</v>
      </c>
    </row>
    <row r="775" spans="7:7" ht="11.85" customHeight="1">
      <c r="G775" s="1851">
        <v>38503</v>
      </c>
    </row>
    <row r="776" spans="7:7" ht="11.85" customHeight="1">
      <c r="G776" s="1851">
        <v>38504</v>
      </c>
    </row>
    <row r="777" spans="7:7" ht="11.85" customHeight="1">
      <c r="G777" s="1851">
        <v>38505</v>
      </c>
    </row>
    <row r="778" spans="7:7" ht="11.85" customHeight="1">
      <c r="G778" s="1851">
        <v>38506</v>
      </c>
    </row>
    <row r="779" spans="7:7" ht="11.85" customHeight="1">
      <c r="G779" s="1851">
        <v>38507</v>
      </c>
    </row>
    <row r="780" spans="7:7" ht="11.85" customHeight="1">
      <c r="G780" s="1851">
        <v>38508</v>
      </c>
    </row>
    <row r="781" spans="7:7" ht="11.85" customHeight="1">
      <c r="G781" s="1851">
        <v>38509</v>
      </c>
    </row>
    <row r="782" spans="7:7" ht="11.85" customHeight="1">
      <c r="G782" s="1851">
        <v>38510</v>
      </c>
    </row>
    <row r="783" spans="7:7" ht="11.85" customHeight="1">
      <c r="G783" s="1851">
        <v>38511</v>
      </c>
    </row>
    <row r="784" spans="7:7" ht="11.85" customHeight="1">
      <c r="G784" s="1851">
        <v>38512</v>
      </c>
    </row>
    <row r="785" spans="7:7" ht="11.85" customHeight="1">
      <c r="G785" s="1851">
        <v>38513</v>
      </c>
    </row>
    <row r="786" spans="7:7" ht="11.85" customHeight="1">
      <c r="G786" s="1851">
        <v>38514</v>
      </c>
    </row>
    <row r="787" spans="7:7" ht="11.85" customHeight="1">
      <c r="G787" s="1851">
        <v>38515</v>
      </c>
    </row>
    <row r="788" spans="7:7" ht="11.85" customHeight="1">
      <c r="G788" s="1851">
        <v>38516</v>
      </c>
    </row>
    <row r="789" spans="7:7" ht="11.85" customHeight="1">
      <c r="G789" s="1851">
        <v>38517</v>
      </c>
    </row>
    <row r="790" spans="7:7" ht="11.85" customHeight="1">
      <c r="G790" s="1851">
        <v>38518</v>
      </c>
    </row>
    <row r="791" spans="7:7" ht="11.85" customHeight="1">
      <c r="G791" s="1851">
        <v>38519</v>
      </c>
    </row>
    <row r="792" spans="7:7" ht="11.85" customHeight="1">
      <c r="G792" s="1851">
        <v>38520</v>
      </c>
    </row>
    <row r="793" spans="7:7" ht="11.85" customHeight="1">
      <c r="G793" s="1851">
        <v>38521</v>
      </c>
    </row>
    <row r="794" spans="7:7" ht="11.85" customHeight="1">
      <c r="G794" s="1851">
        <v>38522</v>
      </c>
    </row>
    <row r="795" spans="7:7" ht="11.85" customHeight="1">
      <c r="G795" s="1851">
        <v>38523</v>
      </c>
    </row>
    <row r="796" spans="7:7" ht="11.85" customHeight="1">
      <c r="G796" s="1851">
        <v>38524</v>
      </c>
    </row>
    <row r="797" spans="7:7" ht="11.85" customHeight="1">
      <c r="G797" s="1851">
        <v>38525</v>
      </c>
    </row>
    <row r="798" spans="7:7" ht="11.85" customHeight="1">
      <c r="G798" s="1851">
        <v>38526</v>
      </c>
    </row>
    <row r="799" spans="7:7" ht="11.85" customHeight="1">
      <c r="G799" s="1851">
        <v>38527</v>
      </c>
    </row>
    <row r="800" spans="7:7" ht="11.85" customHeight="1">
      <c r="G800" s="1851">
        <v>38528</v>
      </c>
    </row>
    <row r="801" spans="7:7" ht="11.85" customHeight="1">
      <c r="G801" s="1851">
        <v>38529</v>
      </c>
    </row>
    <row r="802" spans="7:7" ht="11.85" customHeight="1">
      <c r="G802" s="1851">
        <v>38530</v>
      </c>
    </row>
    <row r="803" spans="7:7" ht="11.85" customHeight="1">
      <c r="G803" s="1851">
        <v>38531</v>
      </c>
    </row>
    <row r="804" spans="7:7" ht="11.85" customHeight="1">
      <c r="G804" s="1851">
        <v>38532</v>
      </c>
    </row>
    <row r="805" spans="7:7" ht="11.85" customHeight="1">
      <c r="G805" s="1851">
        <v>38533</v>
      </c>
    </row>
    <row r="806" spans="7:7" ht="11.85" customHeight="1">
      <c r="G806" s="1851">
        <v>38534</v>
      </c>
    </row>
    <row r="807" spans="7:7" ht="11.85" customHeight="1">
      <c r="G807" s="1851">
        <v>38535</v>
      </c>
    </row>
    <row r="808" spans="7:7" ht="11.85" customHeight="1">
      <c r="G808" s="1851">
        <v>38536</v>
      </c>
    </row>
    <row r="809" spans="7:7" ht="11.85" customHeight="1">
      <c r="G809" s="1851">
        <v>38537</v>
      </c>
    </row>
    <row r="810" spans="7:7" ht="11.85" customHeight="1">
      <c r="G810" s="1851">
        <v>38538</v>
      </c>
    </row>
    <row r="811" spans="7:7" ht="11.85" customHeight="1">
      <c r="G811" s="1851">
        <v>38539</v>
      </c>
    </row>
    <row r="812" spans="7:7" ht="11.85" customHeight="1">
      <c r="G812" s="1851">
        <v>38540</v>
      </c>
    </row>
    <row r="813" spans="7:7" ht="11.85" customHeight="1">
      <c r="G813" s="1851">
        <v>38541</v>
      </c>
    </row>
    <row r="814" spans="7:7" ht="11.85" customHeight="1">
      <c r="G814" s="1851">
        <v>38542</v>
      </c>
    </row>
    <row r="815" spans="7:7" ht="11.85" customHeight="1">
      <c r="G815" s="1851">
        <v>38543</v>
      </c>
    </row>
    <row r="816" spans="7:7" ht="11.85" customHeight="1">
      <c r="G816" s="1851">
        <v>38544</v>
      </c>
    </row>
    <row r="817" spans="7:7" ht="11.85" customHeight="1">
      <c r="G817" s="1851">
        <v>38545</v>
      </c>
    </row>
    <row r="818" spans="7:7" ht="11.85" customHeight="1">
      <c r="G818" s="1851">
        <v>38546</v>
      </c>
    </row>
    <row r="819" spans="7:7" ht="11.85" customHeight="1">
      <c r="G819" s="1851">
        <v>38547</v>
      </c>
    </row>
    <row r="820" spans="7:7" ht="11.85" customHeight="1">
      <c r="G820" s="1851">
        <v>38548</v>
      </c>
    </row>
    <row r="821" spans="7:7" ht="11.85" customHeight="1">
      <c r="G821" s="1851">
        <v>38549</v>
      </c>
    </row>
    <row r="822" spans="7:7" ht="11.85" customHeight="1">
      <c r="G822" s="1851">
        <v>38550</v>
      </c>
    </row>
    <row r="823" spans="7:7" ht="11.85" customHeight="1">
      <c r="G823" s="1851">
        <v>38551</v>
      </c>
    </row>
    <row r="824" spans="7:7" ht="11.85" customHeight="1">
      <c r="G824" s="1851">
        <v>38552</v>
      </c>
    </row>
    <row r="825" spans="7:7" ht="11.85" customHeight="1">
      <c r="G825" s="1851">
        <v>38553</v>
      </c>
    </row>
    <row r="826" spans="7:7" ht="11.85" customHeight="1">
      <c r="G826" s="1851">
        <v>38554</v>
      </c>
    </row>
    <row r="827" spans="7:7" ht="11.85" customHeight="1">
      <c r="G827" s="1851">
        <v>38555</v>
      </c>
    </row>
    <row r="828" spans="7:7" ht="11.85" customHeight="1">
      <c r="G828" s="1851">
        <v>38556</v>
      </c>
    </row>
    <row r="829" spans="7:7" ht="11.85" customHeight="1">
      <c r="G829" s="1851">
        <v>38557</v>
      </c>
    </row>
    <row r="830" spans="7:7" ht="11.85" customHeight="1">
      <c r="G830" s="1851">
        <v>38558</v>
      </c>
    </row>
    <row r="831" spans="7:7" ht="11.85" customHeight="1">
      <c r="G831" s="1851">
        <v>38559</v>
      </c>
    </row>
    <row r="832" spans="7:7" ht="11.85" customHeight="1">
      <c r="G832" s="1851">
        <v>38560</v>
      </c>
    </row>
    <row r="833" spans="7:7" ht="11.85" customHeight="1">
      <c r="G833" s="1851">
        <v>38561</v>
      </c>
    </row>
    <row r="834" spans="7:7" ht="11.85" customHeight="1">
      <c r="G834" s="1851">
        <v>38562</v>
      </c>
    </row>
    <row r="835" spans="7:7" ht="11.85" customHeight="1">
      <c r="G835" s="1851">
        <v>38563</v>
      </c>
    </row>
    <row r="836" spans="7:7" ht="11.85" customHeight="1">
      <c r="G836" s="1851">
        <v>38564</v>
      </c>
    </row>
    <row r="837" spans="7:7" ht="11.85" customHeight="1">
      <c r="G837" s="1851">
        <v>38565</v>
      </c>
    </row>
    <row r="838" spans="7:7" ht="11.85" customHeight="1">
      <c r="G838" s="1851">
        <v>38566</v>
      </c>
    </row>
    <row r="839" spans="7:7" ht="11.85" customHeight="1">
      <c r="G839" s="1851">
        <v>38567</v>
      </c>
    </row>
    <row r="840" spans="7:7" ht="11.85" customHeight="1">
      <c r="G840" s="1851">
        <v>38568</v>
      </c>
    </row>
    <row r="841" spans="7:7" ht="11.85" customHeight="1">
      <c r="G841" s="1851">
        <v>38569</v>
      </c>
    </row>
    <row r="842" spans="7:7" ht="11.85" customHeight="1">
      <c r="G842" s="1851">
        <v>38570</v>
      </c>
    </row>
    <row r="843" spans="7:7" ht="11.85" customHeight="1">
      <c r="G843" s="1851">
        <v>38571</v>
      </c>
    </row>
    <row r="844" spans="7:7" ht="11.85" customHeight="1">
      <c r="G844" s="1851">
        <v>38572</v>
      </c>
    </row>
    <row r="845" spans="7:7" ht="11.85" customHeight="1">
      <c r="G845" s="1851">
        <v>38573</v>
      </c>
    </row>
    <row r="846" spans="7:7" ht="11.85" customHeight="1">
      <c r="G846" s="1851">
        <v>38574</v>
      </c>
    </row>
    <row r="847" spans="7:7" ht="11.85" customHeight="1">
      <c r="G847" s="1851">
        <v>38575</v>
      </c>
    </row>
    <row r="848" spans="7:7" ht="11.85" customHeight="1">
      <c r="G848" s="1851">
        <v>38576</v>
      </c>
    </row>
    <row r="849" spans="7:7" ht="11.85" customHeight="1">
      <c r="G849" s="1851">
        <v>38577</v>
      </c>
    </row>
    <row r="850" spans="7:7" ht="11.85" customHeight="1">
      <c r="G850" s="1851">
        <v>38578</v>
      </c>
    </row>
    <row r="851" spans="7:7" ht="11.85" customHeight="1">
      <c r="G851" s="1851">
        <v>38579</v>
      </c>
    </row>
    <row r="852" spans="7:7" ht="11.85" customHeight="1">
      <c r="G852" s="1851">
        <v>38580</v>
      </c>
    </row>
    <row r="853" spans="7:7" ht="11.85" customHeight="1">
      <c r="G853" s="1851">
        <v>38581</v>
      </c>
    </row>
    <row r="854" spans="7:7" ht="11.85" customHeight="1">
      <c r="G854" s="1851">
        <v>38582</v>
      </c>
    </row>
    <row r="855" spans="7:7" ht="11.85" customHeight="1">
      <c r="G855" s="1851">
        <v>38583</v>
      </c>
    </row>
    <row r="856" spans="7:7" ht="11.85" customHeight="1">
      <c r="G856" s="1851">
        <v>38584</v>
      </c>
    </row>
    <row r="857" spans="7:7" ht="11.85" customHeight="1">
      <c r="G857" s="1851">
        <v>38585</v>
      </c>
    </row>
    <row r="858" spans="7:7" ht="11.85" customHeight="1">
      <c r="G858" s="1851">
        <v>38586</v>
      </c>
    </row>
    <row r="859" spans="7:7" ht="11.85" customHeight="1">
      <c r="G859" s="1851">
        <v>38587</v>
      </c>
    </row>
    <row r="860" spans="7:7" ht="11.85" customHeight="1">
      <c r="G860" s="1851">
        <v>38588</v>
      </c>
    </row>
    <row r="861" spans="7:7" ht="11.85" customHeight="1">
      <c r="G861" s="1851">
        <v>38589</v>
      </c>
    </row>
    <row r="862" spans="7:7" ht="11.85" customHeight="1">
      <c r="G862" s="1851">
        <v>38590</v>
      </c>
    </row>
    <row r="863" spans="7:7" ht="11.85" customHeight="1">
      <c r="G863" s="1851">
        <v>38591</v>
      </c>
    </row>
    <row r="864" spans="7:7" ht="11.85" customHeight="1">
      <c r="G864" s="1851">
        <v>38592</v>
      </c>
    </row>
    <row r="865" spans="7:7" ht="11.85" customHeight="1">
      <c r="G865" s="1851">
        <v>38593</v>
      </c>
    </row>
    <row r="866" spans="7:7" ht="11.85" customHeight="1">
      <c r="G866" s="1851">
        <v>38594</v>
      </c>
    </row>
    <row r="867" spans="7:7" ht="11.85" customHeight="1">
      <c r="G867" s="1851">
        <v>38595</v>
      </c>
    </row>
    <row r="868" spans="7:7" ht="11.85" customHeight="1">
      <c r="G868" s="1851">
        <v>38596</v>
      </c>
    </row>
    <row r="869" spans="7:7" ht="11.85" customHeight="1">
      <c r="G869" s="1851">
        <v>38597</v>
      </c>
    </row>
    <row r="870" spans="7:7" ht="11.85" customHeight="1">
      <c r="G870" s="1851">
        <v>38598</v>
      </c>
    </row>
    <row r="871" spans="7:7" ht="11.85" customHeight="1">
      <c r="G871" s="1851">
        <v>38599</v>
      </c>
    </row>
    <row r="872" spans="7:7" ht="11.85" customHeight="1">
      <c r="G872" s="1851">
        <v>38600</v>
      </c>
    </row>
    <row r="873" spans="7:7" ht="11.85" customHeight="1">
      <c r="G873" s="1851">
        <v>38601</v>
      </c>
    </row>
    <row r="874" spans="7:7" ht="11.85" customHeight="1">
      <c r="G874" s="1851">
        <v>38602</v>
      </c>
    </row>
    <row r="875" spans="7:7" ht="11.85" customHeight="1">
      <c r="G875" s="1851">
        <v>38603</v>
      </c>
    </row>
    <row r="876" spans="7:7" ht="11.85" customHeight="1">
      <c r="G876" s="1851">
        <v>38604</v>
      </c>
    </row>
    <row r="877" spans="7:7" ht="11.85" customHeight="1">
      <c r="G877" s="1851">
        <v>38605</v>
      </c>
    </row>
    <row r="878" spans="7:7" ht="11.85" customHeight="1">
      <c r="G878" s="1851">
        <v>38606</v>
      </c>
    </row>
    <row r="879" spans="7:7" ht="11.85" customHeight="1">
      <c r="G879" s="1851">
        <v>38607</v>
      </c>
    </row>
    <row r="880" spans="7:7" ht="11.85" customHeight="1">
      <c r="G880" s="1851">
        <v>38608</v>
      </c>
    </row>
    <row r="881" spans="7:7" ht="11.85" customHeight="1">
      <c r="G881" s="1851">
        <v>38609</v>
      </c>
    </row>
    <row r="882" spans="7:7" ht="11.85" customHeight="1">
      <c r="G882" s="1851">
        <v>38610</v>
      </c>
    </row>
    <row r="883" spans="7:7" ht="11.85" customHeight="1">
      <c r="G883" s="1851">
        <v>38611</v>
      </c>
    </row>
    <row r="884" spans="7:7" ht="11.85" customHeight="1">
      <c r="G884" s="1851">
        <v>38612</v>
      </c>
    </row>
    <row r="885" spans="7:7" ht="11.85" customHeight="1">
      <c r="G885" s="1851">
        <v>38613</v>
      </c>
    </row>
    <row r="886" spans="7:7" ht="11.85" customHeight="1">
      <c r="G886" s="1851">
        <v>38614</v>
      </c>
    </row>
    <row r="887" spans="7:7" ht="11.85" customHeight="1">
      <c r="G887" s="1851">
        <v>38615</v>
      </c>
    </row>
    <row r="888" spans="7:7" ht="11.85" customHeight="1">
      <c r="G888" s="1851">
        <v>38616</v>
      </c>
    </row>
    <row r="889" spans="7:7" ht="11.85" customHeight="1">
      <c r="G889" s="1851">
        <v>38617</v>
      </c>
    </row>
    <row r="890" spans="7:7" ht="11.85" customHeight="1">
      <c r="G890" s="1851">
        <v>38618</v>
      </c>
    </row>
    <row r="891" spans="7:7" ht="11.85" customHeight="1">
      <c r="G891" s="1851">
        <v>38619</v>
      </c>
    </row>
    <row r="892" spans="7:7" ht="11.85" customHeight="1">
      <c r="G892" s="1851">
        <v>38620</v>
      </c>
    </row>
    <row r="893" spans="7:7" ht="11.85" customHeight="1">
      <c r="G893" s="1851">
        <v>38621</v>
      </c>
    </row>
    <row r="894" spans="7:7" ht="11.85" customHeight="1">
      <c r="G894" s="1851">
        <v>38622</v>
      </c>
    </row>
    <row r="895" spans="7:7" ht="11.85" customHeight="1">
      <c r="G895" s="1851">
        <v>38623</v>
      </c>
    </row>
    <row r="896" spans="7:7" ht="11.85" customHeight="1">
      <c r="G896" s="1851">
        <v>38624</v>
      </c>
    </row>
    <row r="897" spans="7:7" ht="11.85" customHeight="1">
      <c r="G897" s="1851">
        <v>38625</v>
      </c>
    </row>
    <row r="898" spans="7:7" ht="11.85" customHeight="1">
      <c r="G898" s="1851">
        <v>38626</v>
      </c>
    </row>
    <row r="899" spans="7:7" ht="11.85" customHeight="1">
      <c r="G899" s="1851">
        <v>38627</v>
      </c>
    </row>
    <row r="900" spans="7:7" ht="11.85" customHeight="1">
      <c r="G900" s="1851">
        <v>38628</v>
      </c>
    </row>
    <row r="901" spans="7:7" ht="11.85" customHeight="1">
      <c r="G901" s="1851">
        <v>38629</v>
      </c>
    </row>
    <row r="902" spans="7:7" ht="11.85" customHeight="1">
      <c r="G902" s="1851">
        <v>38630</v>
      </c>
    </row>
    <row r="903" spans="7:7" ht="11.85" customHeight="1">
      <c r="G903" s="1851">
        <v>38631</v>
      </c>
    </row>
    <row r="904" spans="7:7" ht="11.85" customHeight="1">
      <c r="G904" s="1851">
        <v>38632</v>
      </c>
    </row>
    <row r="905" spans="7:7" ht="11.85" customHeight="1">
      <c r="G905" s="1851">
        <v>38633</v>
      </c>
    </row>
    <row r="906" spans="7:7" ht="11.85" customHeight="1">
      <c r="G906" s="1851">
        <v>38634</v>
      </c>
    </row>
    <row r="907" spans="7:7" ht="11.85" customHeight="1">
      <c r="G907" s="1851">
        <v>38635</v>
      </c>
    </row>
    <row r="908" spans="7:7" ht="11.85" customHeight="1">
      <c r="G908" s="1851">
        <v>38636</v>
      </c>
    </row>
    <row r="909" spans="7:7" ht="11.85" customHeight="1">
      <c r="G909" s="1851">
        <v>38637</v>
      </c>
    </row>
    <row r="910" spans="7:7" ht="11.85" customHeight="1">
      <c r="G910" s="1851">
        <v>38638</v>
      </c>
    </row>
    <row r="911" spans="7:7" ht="11.85" customHeight="1">
      <c r="G911" s="1851">
        <v>38639</v>
      </c>
    </row>
    <row r="912" spans="7:7" ht="11.85" customHeight="1">
      <c r="G912" s="1851">
        <v>38640</v>
      </c>
    </row>
    <row r="913" spans="7:7" ht="11.85" customHeight="1">
      <c r="G913" s="1851">
        <v>38641</v>
      </c>
    </row>
    <row r="914" spans="7:7" ht="11.85" customHeight="1">
      <c r="G914" s="1851">
        <v>38642</v>
      </c>
    </row>
    <row r="915" spans="7:7" ht="11.85" customHeight="1">
      <c r="G915" s="1851">
        <v>38643</v>
      </c>
    </row>
    <row r="916" spans="7:7" ht="11.85" customHeight="1">
      <c r="G916" s="1851">
        <v>38644</v>
      </c>
    </row>
    <row r="917" spans="7:7" ht="11.85" customHeight="1">
      <c r="G917" s="1851">
        <v>38645</v>
      </c>
    </row>
    <row r="918" spans="7:7" ht="11.85" customHeight="1">
      <c r="G918" s="1851">
        <v>38646</v>
      </c>
    </row>
    <row r="919" spans="7:7" ht="11.85" customHeight="1">
      <c r="G919" s="1851">
        <v>38647</v>
      </c>
    </row>
    <row r="920" spans="7:7" ht="11.85" customHeight="1">
      <c r="G920" s="1851">
        <v>38648</v>
      </c>
    </row>
    <row r="921" spans="7:7" ht="11.85" customHeight="1">
      <c r="G921" s="1851">
        <v>38649</v>
      </c>
    </row>
    <row r="922" spans="7:7" ht="11.85" customHeight="1">
      <c r="G922" s="1851">
        <v>38650</v>
      </c>
    </row>
    <row r="923" spans="7:7" ht="11.85" customHeight="1">
      <c r="G923" s="1851">
        <v>38651</v>
      </c>
    </row>
    <row r="924" spans="7:7" ht="11.85" customHeight="1">
      <c r="G924" s="1851">
        <v>38652</v>
      </c>
    </row>
    <row r="925" spans="7:7" ht="11.85" customHeight="1">
      <c r="G925" s="1851">
        <v>38653</v>
      </c>
    </row>
    <row r="926" spans="7:7" ht="11.85" customHeight="1">
      <c r="G926" s="1851">
        <v>38654</v>
      </c>
    </row>
    <row r="927" spans="7:7" ht="11.85" customHeight="1">
      <c r="G927" s="1851">
        <v>38655</v>
      </c>
    </row>
    <row r="928" spans="7:7" ht="11.85" customHeight="1">
      <c r="G928" s="1851">
        <v>38656</v>
      </c>
    </row>
    <row r="929" spans="7:7" ht="11.85" customHeight="1">
      <c r="G929" s="1851">
        <v>38657</v>
      </c>
    </row>
    <row r="930" spans="7:7" ht="11.85" customHeight="1">
      <c r="G930" s="1851">
        <v>38658</v>
      </c>
    </row>
    <row r="931" spans="7:7" ht="11.85" customHeight="1">
      <c r="G931" s="1851">
        <v>38659</v>
      </c>
    </row>
    <row r="932" spans="7:7" ht="11.85" customHeight="1">
      <c r="G932" s="1851">
        <v>38660</v>
      </c>
    </row>
    <row r="933" spans="7:7" ht="11.85" customHeight="1">
      <c r="G933" s="1851">
        <v>38661</v>
      </c>
    </row>
    <row r="934" spans="7:7" ht="11.85" customHeight="1">
      <c r="G934" s="1851">
        <v>38662</v>
      </c>
    </row>
    <row r="935" spans="7:7" ht="11.85" customHeight="1">
      <c r="G935" s="1851">
        <v>38663</v>
      </c>
    </row>
    <row r="936" spans="7:7" ht="11.85" customHeight="1">
      <c r="G936" s="1851">
        <v>38664</v>
      </c>
    </row>
    <row r="937" spans="7:7" ht="11.85" customHeight="1">
      <c r="G937" s="1851">
        <v>38665</v>
      </c>
    </row>
    <row r="938" spans="7:7" ht="11.85" customHeight="1">
      <c r="G938" s="1851">
        <v>38666</v>
      </c>
    </row>
    <row r="939" spans="7:7" ht="11.85" customHeight="1">
      <c r="G939" s="1851">
        <v>38667</v>
      </c>
    </row>
    <row r="940" spans="7:7" ht="11.85" customHeight="1">
      <c r="G940" s="1851">
        <v>38668</v>
      </c>
    </row>
    <row r="941" spans="7:7" ht="11.85" customHeight="1">
      <c r="G941" s="1851">
        <v>38669</v>
      </c>
    </row>
    <row r="942" spans="7:7" ht="11.85" customHeight="1">
      <c r="G942" s="1851">
        <v>38670</v>
      </c>
    </row>
    <row r="943" spans="7:7" ht="11.85" customHeight="1">
      <c r="G943" s="1851">
        <v>38671</v>
      </c>
    </row>
    <row r="944" spans="7:7" ht="11.85" customHeight="1">
      <c r="G944" s="1851">
        <v>38672</v>
      </c>
    </row>
    <row r="945" spans="7:7" ht="11.85" customHeight="1">
      <c r="G945" s="1851">
        <v>38673</v>
      </c>
    </row>
    <row r="946" spans="7:7" ht="11.85" customHeight="1">
      <c r="G946" s="1851">
        <v>38674</v>
      </c>
    </row>
    <row r="947" spans="7:7" ht="11.85" customHeight="1">
      <c r="G947" s="1851">
        <v>38675</v>
      </c>
    </row>
    <row r="948" spans="7:7" ht="11.85" customHeight="1">
      <c r="G948" s="1851">
        <v>38676</v>
      </c>
    </row>
    <row r="949" spans="7:7" ht="11.85" customHeight="1">
      <c r="G949" s="1851">
        <v>38677</v>
      </c>
    </row>
    <row r="950" spans="7:7" ht="11.85" customHeight="1">
      <c r="G950" s="1851">
        <v>38678</v>
      </c>
    </row>
    <row r="951" spans="7:7" ht="11.85" customHeight="1">
      <c r="G951" s="1851">
        <v>38679</v>
      </c>
    </row>
    <row r="952" spans="7:7" ht="11.85" customHeight="1">
      <c r="G952" s="1851">
        <v>38680</v>
      </c>
    </row>
    <row r="953" spans="7:7" ht="11.85" customHeight="1">
      <c r="G953" s="1851">
        <v>38681</v>
      </c>
    </row>
    <row r="954" spans="7:7" ht="11.85" customHeight="1">
      <c r="G954" s="1851">
        <v>38682</v>
      </c>
    </row>
    <row r="955" spans="7:7" ht="11.85" customHeight="1">
      <c r="G955" s="1851">
        <v>38683</v>
      </c>
    </row>
    <row r="956" spans="7:7" ht="11.85" customHeight="1">
      <c r="G956" s="1851">
        <v>38684</v>
      </c>
    </row>
    <row r="957" spans="7:7" ht="11.85" customHeight="1">
      <c r="G957" s="1851">
        <v>38685</v>
      </c>
    </row>
    <row r="958" spans="7:7" ht="11.85" customHeight="1">
      <c r="G958" s="1851">
        <v>38686</v>
      </c>
    </row>
    <row r="959" spans="7:7" ht="11.85" customHeight="1">
      <c r="G959" s="1851">
        <v>38687</v>
      </c>
    </row>
    <row r="960" spans="7:7" ht="11.85" customHeight="1">
      <c r="G960" s="1851">
        <v>38688</v>
      </c>
    </row>
    <row r="961" spans="7:7" ht="11.85" customHeight="1">
      <c r="G961" s="1851">
        <v>38689</v>
      </c>
    </row>
    <row r="962" spans="7:7" ht="11.85" customHeight="1">
      <c r="G962" s="1851">
        <v>38690</v>
      </c>
    </row>
    <row r="963" spans="7:7" ht="11.85" customHeight="1">
      <c r="G963" s="1851">
        <v>38691</v>
      </c>
    </row>
    <row r="964" spans="7:7" ht="11.85" customHeight="1">
      <c r="G964" s="1851">
        <v>38692</v>
      </c>
    </row>
    <row r="965" spans="7:7" ht="11.85" customHeight="1">
      <c r="G965" s="1851">
        <v>38693</v>
      </c>
    </row>
    <row r="966" spans="7:7" ht="11.85" customHeight="1">
      <c r="G966" s="1851">
        <v>38694</v>
      </c>
    </row>
    <row r="967" spans="7:7" ht="11.85" customHeight="1">
      <c r="G967" s="1851">
        <v>38695</v>
      </c>
    </row>
    <row r="968" spans="7:7" ht="11.85" customHeight="1">
      <c r="G968" s="1851">
        <v>38696</v>
      </c>
    </row>
    <row r="969" spans="7:7" ht="11.85" customHeight="1">
      <c r="G969" s="1851">
        <v>38697</v>
      </c>
    </row>
    <row r="970" spans="7:7" ht="11.85" customHeight="1">
      <c r="G970" s="1851">
        <v>38698</v>
      </c>
    </row>
    <row r="971" spans="7:7" ht="11.85" customHeight="1">
      <c r="G971" s="1851">
        <v>38699</v>
      </c>
    </row>
    <row r="972" spans="7:7" ht="11.85" customHeight="1">
      <c r="G972" s="1851">
        <v>38700</v>
      </c>
    </row>
    <row r="973" spans="7:7" ht="11.85" customHeight="1">
      <c r="G973" s="1851">
        <v>38701</v>
      </c>
    </row>
    <row r="974" spans="7:7" ht="11.85" customHeight="1">
      <c r="G974" s="1851">
        <v>38702</v>
      </c>
    </row>
    <row r="975" spans="7:7" ht="11.85" customHeight="1">
      <c r="G975" s="1851">
        <v>38703</v>
      </c>
    </row>
    <row r="976" spans="7:7" ht="11.85" customHeight="1">
      <c r="G976" s="1851">
        <v>38704</v>
      </c>
    </row>
    <row r="977" spans="7:7" ht="11.85" customHeight="1">
      <c r="G977" s="1851">
        <v>38705</v>
      </c>
    </row>
    <row r="978" spans="7:7" ht="11.85" customHeight="1">
      <c r="G978" s="1851">
        <v>38706</v>
      </c>
    </row>
    <row r="979" spans="7:7" ht="11.85" customHeight="1">
      <c r="G979" s="1851">
        <v>38707</v>
      </c>
    </row>
    <row r="980" spans="7:7" ht="11.85" customHeight="1">
      <c r="G980" s="1851">
        <v>38708</v>
      </c>
    </row>
    <row r="981" spans="7:7" ht="11.85" customHeight="1">
      <c r="G981" s="1851">
        <v>38709</v>
      </c>
    </row>
    <row r="982" spans="7:7" ht="11.85" customHeight="1">
      <c r="G982" s="1851">
        <v>38710</v>
      </c>
    </row>
    <row r="983" spans="7:7" ht="11.85" customHeight="1">
      <c r="G983" s="1851">
        <v>38711</v>
      </c>
    </row>
    <row r="984" spans="7:7" ht="11.85" customHeight="1">
      <c r="G984" s="1851">
        <v>38712</v>
      </c>
    </row>
    <row r="985" spans="7:7" ht="11.85" customHeight="1">
      <c r="G985" s="1851">
        <v>38713</v>
      </c>
    </row>
    <row r="986" spans="7:7" ht="11.85" customHeight="1">
      <c r="G986" s="1851">
        <v>38714</v>
      </c>
    </row>
    <row r="987" spans="7:7" ht="11.85" customHeight="1">
      <c r="G987" s="1851">
        <v>38715</v>
      </c>
    </row>
    <row r="988" spans="7:7" ht="11.85" customHeight="1">
      <c r="G988" s="1851">
        <v>38716</v>
      </c>
    </row>
    <row r="989" spans="7:7" ht="11.85" customHeight="1">
      <c r="G989" s="1851">
        <v>38717</v>
      </c>
    </row>
    <row r="990" spans="7:7" ht="11.85" customHeight="1">
      <c r="G990" s="1851">
        <v>38718</v>
      </c>
    </row>
    <row r="991" spans="7:7" ht="11.85" customHeight="1">
      <c r="G991" s="1851">
        <v>38719</v>
      </c>
    </row>
    <row r="992" spans="7:7" ht="11.85" customHeight="1">
      <c r="G992" s="1851">
        <v>38720</v>
      </c>
    </row>
    <row r="993" spans="7:7" ht="11.85" customHeight="1">
      <c r="G993" s="1851">
        <v>38721</v>
      </c>
    </row>
    <row r="994" spans="7:7" ht="11.85" customHeight="1">
      <c r="G994" s="1851">
        <v>38722</v>
      </c>
    </row>
    <row r="995" spans="7:7" ht="11.85" customHeight="1">
      <c r="G995" s="1851">
        <v>38723</v>
      </c>
    </row>
    <row r="996" spans="7:7" ht="11.85" customHeight="1">
      <c r="G996" s="1851">
        <v>38724</v>
      </c>
    </row>
    <row r="997" spans="7:7" ht="11.85" customHeight="1">
      <c r="G997" s="1851">
        <v>38725</v>
      </c>
    </row>
    <row r="998" spans="7:7" ht="11.85" customHeight="1">
      <c r="G998" s="1851">
        <v>38726</v>
      </c>
    </row>
    <row r="999" spans="7:7" ht="11.85" customHeight="1">
      <c r="G999" s="1851">
        <v>38727</v>
      </c>
    </row>
    <row r="1000" spans="7:7" ht="11.85" customHeight="1">
      <c r="G1000" s="1851">
        <v>38728</v>
      </c>
    </row>
    <row r="1001" spans="7:7" ht="11.85" customHeight="1">
      <c r="G1001" s="1851">
        <v>38729</v>
      </c>
    </row>
    <row r="1002" spans="7:7" ht="11.85" customHeight="1">
      <c r="G1002" s="1851">
        <v>38730</v>
      </c>
    </row>
    <row r="1003" spans="7:7" ht="11.85" customHeight="1">
      <c r="G1003" s="1851">
        <v>38731</v>
      </c>
    </row>
    <row r="1004" spans="7:7" ht="11.85" customHeight="1">
      <c r="G1004" s="1851">
        <v>38732</v>
      </c>
    </row>
    <row r="1005" spans="7:7" ht="11.85" customHeight="1">
      <c r="G1005" s="1851">
        <v>38733</v>
      </c>
    </row>
    <row r="1006" spans="7:7" ht="11.85" customHeight="1">
      <c r="G1006" s="1851">
        <v>38734</v>
      </c>
    </row>
    <row r="1007" spans="7:7" ht="11.85" customHeight="1">
      <c r="G1007" s="1851">
        <v>38735</v>
      </c>
    </row>
    <row r="1008" spans="7:7" ht="11.85" customHeight="1">
      <c r="G1008" s="1851">
        <v>38736</v>
      </c>
    </row>
    <row r="1009" spans="7:7" ht="11.85" customHeight="1">
      <c r="G1009" s="1851">
        <v>38737</v>
      </c>
    </row>
    <row r="1010" spans="7:7" ht="11.85" customHeight="1">
      <c r="G1010" s="1851">
        <v>38738</v>
      </c>
    </row>
    <row r="1011" spans="7:7" ht="11.85" customHeight="1">
      <c r="G1011" s="1851">
        <v>38739</v>
      </c>
    </row>
    <row r="1012" spans="7:7" ht="11.85" customHeight="1">
      <c r="G1012" s="1851">
        <v>38740</v>
      </c>
    </row>
    <row r="1013" spans="7:7" ht="11.85" customHeight="1">
      <c r="G1013" s="1851">
        <v>38741</v>
      </c>
    </row>
    <row r="1014" spans="7:7" ht="11.85" customHeight="1">
      <c r="G1014" s="1851">
        <v>38742</v>
      </c>
    </row>
    <row r="1015" spans="7:7" ht="11.85" customHeight="1">
      <c r="G1015" s="1851">
        <v>38743</v>
      </c>
    </row>
    <row r="1016" spans="7:7" ht="11.85" customHeight="1">
      <c r="G1016" s="1851">
        <v>38744</v>
      </c>
    </row>
    <row r="1017" spans="7:7" ht="11.85" customHeight="1">
      <c r="G1017" s="1851">
        <v>38745</v>
      </c>
    </row>
    <row r="1018" spans="7:7" ht="11.85" customHeight="1">
      <c r="G1018" s="1851">
        <v>38746</v>
      </c>
    </row>
    <row r="1019" spans="7:7" ht="11.85" customHeight="1">
      <c r="G1019" s="1851">
        <v>38747</v>
      </c>
    </row>
    <row r="1020" spans="7:7" ht="11.85" customHeight="1">
      <c r="G1020" s="1851">
        <v>38748</v>
      </c>
    </row>
    <row r="1021" spans="7:7" ht="11.85" customHeight="1">
      <c r="G1021" s="1851">
        <v>38749</v>
      </c>
    </row>
    <row r="1022" spans="7:7" ht="11.85" customHeight="1">
      <c r="G1022" s="1851">
        <v>38750</v>
      </c>
    </row>
    <row r="1023" spans="7:7" ht="11.85" customHeight="1">
      <c r="G1023" s="1851">
        <v>38751</v>
      </c>
    </row>
    <row r="1024" spans="7:7" ht="11.85" customHeight="1">
      <c r="G1024" s="1851">
        <v>38752</v>
      </c>
    </row>
    <row r="1025" spans="7:7" ht="11.85" customHeight="1">
      <c r="G1025" s="1851">
        <v>38753</v>
      </c>
    </row>
    <row r="1026" spans="7:7" ht="11.85" customHeight="1">
      <c r="G1026" s="1851">
        <v>38754</v>
      </c>
    </row>
    <row r="1027" spans="7:7" ht="11.85" customHeight="1">
      <c r="G1027" s="1851">
        <v>38755</v>
      </c>
    </row>
    <row r="1028" spans="7:7" ht="11.85" customHeight="1">
      <c r="G1028" s="1851">
        <v>38756</v>
      </c>
    </row>
    <row r="1029" spans="7:7" ht="11.85" customHeight="1">
      <c r="G1029" s="1851">
        <v>38757</v>
      </c>
    </row>
    <row r="1030" spans="7:7" ht="11.85" customHeight="1">
      <c r="G1030" s="1851">
        <v>38758</v>
      </c>
    </row>
    <row r="1031" spans="7:7" ht="11.85" customHeight="1">
      <c r="G1031" s="1851">
        <v>38759</v>
      </c>
    </row>
    <row r="1032" spans="7:7" ht="11.85" customHeight="1">
      <c r="G1032" s="1851">
        <v>38760</v>
      </c>
    </row>
    <row r="1033" spans="7:7" ht="11.85" customHeight="1">
      <c r="G1033" s="1851">
        <v>38761</v>
      </c>
    </row>
    <row r="1034" spans="7:7" ht="11.85" customHeight="1">
      <c r="G1034" s="1851">
        <v>38762</v>
      </c>
    </row>
    <row r="1035" spans="7:7" ht="11.85" customHeight="1">
      <c r="G1035" s="1851">
        <v>38763</v>
      </c>
    </row>
    <row r="1036" spans="7:7" ht="11.85" customHeight="1">
      <c r="G1036" s="1851">
        <v>38764</v>
      </c>
    </row>
    <row r="1037" spans="7:7" ht="11.85" customHeight="1">
      <c r="G1037" s="1851">
        <v>38765</v>
      </c>
    </row>
    <row r="1038" spans="7:7" ht="11.85" customHeight="1">
      <c r="G1038" s="1851">
        <v>38766</v>
      </c>
    </row>
    <row r="1039" spans="7:7" ht="11.85" customHeight="1">
      <c r="G1039" s="1851">
        <v>38767</v>
      </c>
    </row>
    <row r="1040" spans="7:7" ht="11.85" customHeight="1">
      <c r="G1040" s="1851">
        <v>38768</v>
      </c>
    </row>
    <row r="1041" spans="7:7" ht="11.85" customHeight="1">
      <c r="G1041" s="1851">
        <v>38769</v>
      </c>
    </row>
    <row r="1042" spans="7:7" ht="11.85" customHeight="1">
      <c r="G1042" s="1851">
        <v>38770</v>
      </c>
    </row>
    <row r="1043" spans="7:7" ht="11.85" customHeight="1">
      <c r="G1043" s="1851">
        <v>38771</v>
      </c>
    </row>
    <row r="1044" spans="7:7" ht="11.85" customHeight="1">
      <c r="G1044" s="1851">
        <v>38772</v>
      </c>
    </row>
    <row r="1045" spans="7:7" ht="11.85" customHeight="1">
      <c r="G1045" s="1851">
        <v>38773</v>
      </c>
    </row>
    <row r="1046" spans="7:7" ht="11.85" customHeight="1">
      <c r="G1046" s="1851">
        <v>38774</v>
      </c>
    </row>
    <row r="1047" spans="7:7" ht="11.85" customHeight="1">
      <c r="G1047" s="1851">
        <v>38775</v>
      </c>
    </row>
    <row r="1048" spans="7:7" ht="11.85" customHeight="1">
      <c r="G1048" s="1851">
        <v>38776</v>
      </c>
    </row>
    <row r="1049" spans="7:7" ht="11.85" customHeight="1">
      <c r="G1049" s="1851">
        <v>38777</v>
      </c>
    </row>
    <row r="1050" spans="7:7" ht="11.85" customHeight="1">
      <c r="G1050" s="1851">
        <v>38778</v>
      </c>
    </row>
    <row r="1051" spans="7:7" ht="11.85" customHeight="1">
      <c r="G1051" s="1851">
        <v>38779</v>
      </c>
    </row>
    <row r="1052" spans="7:7" ht="11.85" customHeight="1">
      <c r="G1052" s="1851">
        <v>38780</v>
      </c>
    </row>
    <row r="1053" spans="7:7" ht="11.85" customHeight="1">
      <c r="G1053" s="1851">
        <v>38781</v>
      </c>
    </row>
    <row r="1054" spans="7:7" ht="11.85" customHeight="1">
      <c r="G1054" s="1851">
        <v>38782</v>
      </c>
    </row>
    <row r="1055" spans="7:7" ht="11.85" customHeight="1">
      <c r="G1055" s="1851">
        <v>38783</v>
      </c>
    </row>
    <row r="1056" spans="7:7" ht="11.85" customHeight="1">
      <c r="G1056" s="1851">
        <v>38784</v>
      </c>
    </row>
    <row r="1057" spans="7:7" ht="11.85" customHeight="1">
      <c r="G1057" s="1851">
        <v>38785</v>
      </c>
    </row>
    <row r="1058" spans="7:7" ht="11.85" customHeight="1">
      <c r="G1058" s="1851">
        <v>38786</v>
      </c>
    </row>
    <row r="1059" spans="7:7" ht="11.85" customHeight="1">
      <c r="G1059" s="1851">
        <v>38787</v>
      </c>
    </row>
    <row r="1060" spans="7:7" ht="11.85" customHeight="1">
      <c r="G1060" s="1851">
        <v>38788</v>
      </c>
    </row>
    <row r="1061" spans="7:7" ht="11.85" customHeight="1">
      <c r="G1061" s="1851">
        <v>38789</v>
      </c>
    </row>
    <row r="1062" spans="7:7" ht="11.85" customHeight="1">
      <c r="G1062" s="1851">
        <v>38790</v>
      </c>
    </row>
    <row r="1063" spans="7:7" ht="11.85" customHeight="1">
      <c r="G1063" s="1851">
        <v>38791</v>
      </c>
    </row>
    <row r="1064" spans="7:7" ht="11.85" customHeight="1">
      <c r="G1064" s="1851">
        <v>38792</v>
      </c>
    </row>
    <row r="1065" spans="7:7" ht="11.85" customHeight="1">
      <c r="G1065" s="1851">
        <v>38793</v>
      </c>
    </row>
    <row r="1066" spans="7:7" ht="11.85" customHeight="1">
      <c r="G1066" s="1851">
        <v>38794</v>
      </c>
    </row>
    <row r="1067" spans="7:7" ht="11.85" customHeight="1">
      <c r="G1067" s="1851">
        <v>38795</v>
      </c>
    </row>
    <row r="1068" spans="7:7" ht="11.85" customHeight="1">
      <c r="G1068" s="1851">
        <v>38796</v>
      </c>
    </row>
    <row r="1069" spans="7:7" ht="11.85" customHeight="1">
      <c r="G1069" s="1851">
        <v>38797</v>
      </c>
    </row>
    <row r="1070" spans="7:7" ht="11.85" customHeight="1">
      <c r="G1070" s="1851">
        <v>38798</v>
      </c>
    </row>
    <row r="1071" spans="7:7" ht="11.85" customHeight="1">
      <c r="G1071" s="1851">
        <v>38799</v>
      </c>
    </row>
    <row r="1072" spans="7:7" ht="11.85" customHeight="1">
      <c r="G1072" s="1851">
        <v>38800</v>
      </c>
    </row>
    <row r="1073" spans="7:7" ht="11.85" customHeight="1">
      <c r="G1073" s="1851">
        <v>38801</v>
      </c>
    </row>
    <row r="1074" spans="7:7" ht="11.85" customHeight="1">
      <c r="G1074" s="1851">
        <v>38802</v>
      </c>
    </row>
    <row r="1075" spans="7:7" ht="11.85" customHeight="1">
      <c r="G1075" s="1851">
        <v>38803</v>
      </c>
    </row>
    <row r="1076" spans="7:7" ht="11.85" customHeight="1">
      <c r="G1076" s="1851">
        <v>38804</v>
      </c>
    </row>
    <row r="1077" spans="7:7" ht="11.85" customHeight="1">
      <c r="G1077" s="1851">
        <v>38805</v>
      </c>
    </row>
    <row r="1078" spans="7:7" ht="11.85" customHeight="1">
      <c r="G1078" s="1851">
        <v>38806</v>
      </c>
    </row>
    <row r="1079" spans="7:7" ht="11.85" customHeight="1">
      <c r="G1079" s="1851">
        <v>38807</v>
      </c>
    </row>
    <row r="1080" spans="7:7" ht="11.85" customHeight="1">
      <c r="G1080" s="1851">
        <v>38808</v>
      </c>
    </row>
    <row r="1081" spans="7:7" ht="11.85" customHeight="1">
      <c r="G1081" s="1851">
        <v>38809</v>
      </c>
    </row>
    <row r="1082" spans="7:7" ht="11.85" customHeight="1">
      <c r="G1082" s="1851">
        <v>38810</v>
      </c>
    </row>
    <row r="1083" spans="7:7" ht="11.85" customHeight="1">
      <c r="G1083" s="1851">
        <v>38811</v>
      </c>
    </row>
    <row r="1084" spans="7:7" ht="11.85" customHeight="1">
      <c r="G1084" s="1851">
        <v>38812</v>
      </c>
    </row>
    <row r="1085" spans="7:7" ht="11.85" customHeight="1">
      <c r="G1085" s="1851">
        <v>38813</v>
      </c>
    </row>
    <row r="1086" spans="7:7" ht="11.85" customHeight="1">
      <c r="G1086" s="1851">
        <v>38814</v>
      </c>
    </row>
    <row r="1087" spans="7:7" ht="11.85" customHeight="1">
      <c r="G1087" s="1851">
        <v>38815</v>
      </c>
    </row>
    <row r="1088" spans="7:7" ht="11.85" customHeight="1">
      <c r="G1088" s="1851">
        <v>38816</v>
      </c>
    </row>
    <row r="1089" spans="7:7" ht="11.85" customHeight="1">
      <c r="G1089" s="1851">
        <v>38817</v>
      </c>
    </row>
    <row r="1090" spans="7:7" ht="11.85" customHeight="1">
      <c r="G1090" s="1851">
        <v>38818</v>
      </c>
    </row>
    <row r="1091" spans="7:7" ht="11.85" customHeight="1">
      <c r="G1091" s="1851">
        <v>38819</v>
      </c>
    </row>
    <row r="1092" spans="7:7" ht="11.85" customHeight="1">
      <c r="G1092" s="1851">
        <v>38820</v>
      </c>
    </row>
    <row r="1093" spans="7:7" ht="11.85" customHeight="1">
      <c r="G1093" s="1851">
        <v>38821</v>
      </c>
    </row>
    <row r="1094" spans="7:7" ht="11.85" customHeight="1">
      <c r="G1094" s="1851">
        <v>38822</v>
      </c>
    </row>
    <row r="1095" spans="7:7" ht="11.85" customHeight="1">
      <c r="G1095" s="1851">
        <v>38823</v>
      </c>
    </row>
    <row r="1096" spans="7:7" ht="11.85" customHeight="1">
      <c r="G1096" s="1851">
        <v>38824</v>
      </c>
    </row>
    <row r="1097" spans="7:7" ht="11.85" customHeight="1">
      <c r="G1097" s="1851">
        <v>38825</v>
      </c>
    </row>
    <row r="1098" spans="7:7" ht="11.85" customHeight="1">
      <c r="G1098" s="1851">
        <v>38826</v>
      </c>
    </row>
    <row r="1099" spans="7:7" ht="11.85" customHeight="1">
      <c r="G1099" s="1851">
        <v>38827</v>
      </c>
    </row>
    <row r="1100" spans="7:7" ht="11.85" customHeight="1">
      <c r="G1100" s="1851">
        <v>38828</v>
      </c>
    </row>
    <row r="1101" spans="7:7" ht="11.85" customHeight="1">
      <c r="G1101" s="1851">
        <v>38829</v>
      </c>
    </row>
    <row r="1102" spans="7:7" ht="11.85" customHeight="1">
      <c r="G1102" s="1851">
        <v>38830</v>
      </c>
    </row>
    <row r="1103" spans="7:7" ht="11.85" customHeight="1">
      <c r="G1103" s="1851">
        <v>38831</v>
      </c>
    </row>
    <row r="1104" spans="7:7" ht="11.85" customHeight="1">
      <c r="G1104" s="1851">
        <v>38832</v>
      </c>
    </row>
    <row r="1105" spans="7:7" ht="11.85" customHeight="1">
      <c r="G1105" s="1851">
        <v>38833</v>
      </c>
    </row>
    <row r="1106" spans="7:7" ht="11.85" customHeight="1">
      <c r="G1106" s="1851">
        <v>38834</v>
      </c>
    </row>
    <row r="1107" spans="7:7" ht="11.85" customHeight="1">
      <c r="G1107" s="1851">
        <v>38835</v>
      </c>
    </row>
    <row r="1108" spans="7:7" ht="11.85" customHeight="1">
      <c r="G1108" s="1851">
        <v>38836</v>
      </c>
    </row>
    <row r="1109" spans="7:7" ht="11.85" customHeight="1">
      <c r="G1109" s="1851">
        <v>38837</v>
      </c>
    </row>
    <row r="1110" spans="7:7" ht="11.85" customHeight="1">
      <c r="G1110" s="1851">
        <v>38838</v>
      </c>
    </row>
    <row r="1111" spans="7:7" ht="11.85" customHeight="1">
      <c r="G1111" s="1851">
        <v>38839</v>
      </c>
    </row>
    <row r="1112" spans="7:7" ht="11.85" customHeight="1">
      <c r="G1112" s="1851">
        <v>38840</v>
      </c>
    </row>
    <row r="1113" spans="7:7" ht="11.85" customHeight="1">
      <c r="G1113" s="1851">
        <v>38841</v>
      </c>
    </row>
    <row r="1114" spans="7:7" ht="11.85" customHeight="1">
      <c r="G1114" s="1851">
        <v>38842</v>
      </c>
    </row>
    <row r="1115" spans="7:7" ht="11.85" customHeight="1">
      <c r="G1115" s="1851">
        <v>38843</v>
      </c>
    </row>
    <row r="1116" spans="7:7" ht="11.85" customHeight="1">
      <c r="G1116" s="1851">
        <v>38844</v>
      </c>
    </row>
    <row r="1117" spans="7:7" ht="11.85" customHeight="1">
      <c r="G1117" s="1851">
        <v>38845</v>
      </c>
    </row>
    <row r="1118" spans="7:7" ht="11.85" customHeight="1">
      <c r="G1118" s="1851">
        <v>38846</v>
      </c>
    </row>
    <row r="1119" spans="7:7" ht="11.85" customHeight="1">
      <c r="G1119" s="1851">
        <v>38847</v>
      </c>
    </row>
    <row r="1120" spans="7:7" ht="11.85" customHeight="1">
      <c r="G1120" s="1851">
        <v>38848</v>
      </c>
    </row>
    <row r="1121" spans="7:7" ht="11.85" customHeight="1">
      <c r="G1121" s="1851">
        <v>38849</v>
      </c>
    </row>
    <row r="1122" spans="7:7" ht="11.85" customHeight="1">
      <c r="G1122" s="1851">
        <v>38850</v>
      </c>
    </row>
    <row r="1123" spans="7:7" ht="11.85" customHeight="1">
      <c r="G1123" s="1851">
        <v>38851</v>
      </c>
    </row>
    <row r="1124" spans="7:7" ht="11.85" customHeight="1">
      <c r="G1124" s="1851">
        <v>38852</v>
      </c>
    </row>
    <row r="1125" spans="7:7" ht="11.85" customHeight="1">
      <c r="G1125" s="1851">
        <v>38853</v>
      </c>
    </row>
    <row r="1126" spans="7:7" ht="11.85" customHeight="1">
      <c r="G1126" s="1851">
        <v>38854</v>
      </c>
    </row>
    <row r="1127" spans="7:7" ht="11.85" customHeight="1">
      <c r="G1127" s="1851">
        <v>38855</v>
      </c>
    </row>
    <row r="1128" spans="7:7" ht="11.85" customHeight="1">
      <c r="G1128" s="1851">
        <v>38856</v>
      </c>
    </row>
    <row r="1129" spans="7:7" ht="11.85" customHeight="1">
      <c r="G1129" s="1851">
        <v>38857</v>
      </c>
    </row>
    <row r="1130" spans="7:7" ht="11.85" customHeight="1">
      <c r="G1130" s="1851">
        <v>38858</v>
      </c>
    </row>
    <row r="1131" spans="7:7" ht="11.85" customHeight="1">
      <c r="G1131" s="1851">
        <v>38859</v>
      </c>
    </row>
    <row r="1132" spans="7:7" ht="11.85" customHeight="1">
      <c r="G1132" s="1851">
        <v>38860</v>
      </c>
    </row>
    <row r="1133" spans="7:7" ht="11.85" customHeight="1">
      <c r="G1133" s="1851">
        <v>38861</v>
      </c>
    </row>
    <row r="1134" spans="7:7" ht="11.85" customHeight="1">
      <c r="G1134" s="1851">
        <v>38862</v>
      </c>
    </row>
    <row r="1135" spans="7:7" ht="11.85" customHeight="1">
      <c r="G1135" s="1851">
        <v>38863</v>
      </c>
    </row>
    <row r="1136" spans="7:7" ht="11.85" customHeight="1">
      <c r="G1136" s="1851">
        <v>38864</v>
      </c>
    </row>
    <row r="1137" spans="7:7" ht="11.85" customHeight="1">
      <c r="G1137" s="1851">
        <v>38865</v>
      </c>
    </row>
    <row r="1138" spans="7:7" ht="11.85" customHeight="1">
      <c r="G1138" s="1851">
        <v>38866</v>
      </c>
    </row>
    <row r="1139" spans="7:7" ht="11.85" customHeight="1">
      <c r="G1139" s="1851">
        <v>38867</v>
      </c>
    </row>
    <row r="1140" spans="7:7" ht="11.85" customHeight="1">
      <c r="G1140" s="1851">
        <v>38868</v>
      </c>
    </row>
    <row r="1141" spans="7:7" ht="11.85" customHeight="1">
      <c r="G1141" s="1851">
        <v>38869</v>
      </c>
    </row>
    <row r="1142" spans="7:7" ht="11.85" customHeight="1">
      <c r="G1142" s="1851">
        <v>38870</v>
      </c>
    </row>
    <row r="1143" spans="7:7" ht="11.85" customHeight="1">
      <c r="G1143" s="1851">
        <v>38871</v>
      </c>
    </row>
    <row r="1144" spans="7:7" ht="11.85" customHeight="1">
      <c r="G1144" s="1851">
        <v>38872</v>
      </c>
    </row>
    <row r="1145" spans="7:7" ht="11.85" customHeight="1">
      <c r="G1145" s="1851">
        <v>38873</v>
      </c>
    </row>
    <row r="1146" spans="7:7" ht="11.85" customHeight="1">
      <c r="G1146" s="1851">
        <v>38874</v>
      </c>
    </row>
    <row r="1147" spans="7:7" ht="11.85" customHeight="1">
      <c r="G1147" s="1851">
        <v>38875</v>
      </c>
    </row>
    <row r="1148" spans="7:7" ht="11.85" customHeight="1">
      <c r="G1148" s="1851">
        <v>38876</v>
      </c>
    </row>
    <row r="1149" spans="7:7" ht="11.85" customHeight="1">
      <c r="G1149" s="1851">
        <v>38877</v>
      </c>
    </row>
    <row r="1150" spans="7:7" ht="11.85" customHeight="1">
      <c r="G1150" s="1851">
        <v>38878</v>
      </c>
    </row>
    <row r="1151" spans="7:7" ht="11.85" customHeight="1">
      <c r="G1151" s="1851">
        <v>38879</v>
      </c>
    </row>
    <row r="1152" spans="7:7" ht="11.85" customHeight="1">
      <c r="G1152" s="1851">
        <v>38880</v>
      </c>
    </row>
    <row r="1153" spans="7:7" ht="11.85" customHeight="1">
      <c r="G1153" s="1851">
        <v>38881</v>
      </c>
    </row>
    <row r="1154" spans="7:7" ht="11.85" customHeight="1">
      <c r="G1154" s="1851">
        <v>38882</v>
      </c>
    </row>
    <row r="1155" spans="7:7" ht="11.85" customHeight="1">
      <c r="G1155" s="1851">
        <v>38883</v>
      </c>
    </row>
    <row r="1156" spans="7:7" ht="11.85" customHeight="1">
      <c r="G1156" s="1851">
        <v>38884</v>
      </c>
    </row>
    <row r="1157" spans="7:7" ht="11.85" customHeight="1">
      <c r="G1157" s="1851">
        <v>38885</v>
      </c>
    </row>
    <row r="1158" spans="7:7" ht="11.85" customHeight="1">
      <c r="G1158" s="1851">
        <v>38886</v>
      </c>
    </row>
    <row r="1159" spans="7:7" ht="11.85" customHeight="1">
      <c r="G1159" s="1851">
        <v>38887</v>
      </c>
    </row>
    <row r="1160" spans="7:7" ht="11.85" customHeight="1">
      <c r="G1160" s="1851">
        <v>38888</v>
      </c>
    </row>
    <row r="1161" spans="7:7" ht="11.85" customHeight="1">
      <c r="G1161" s="1851">
        <v>38889</v>
      </c>
    </row>
    <row r="1162" spans="7:7" ht="11.85" customHeight="1">
      <c r="G1162" s="1851">
        <v>38890</v>
      </c>
    </row>
    <row r="1163" spans="7:7" ht="11.85" customHeight="1">
      <c r="G1163" s="1851">
        <v>38891</v>
      </c>
    </row>
    <row r="1164" spans="7:7" ht="11.85" customHeight="1">
      <c r="G1164" s="1851">
        <v>38892</v>
      </c>
    </row>
    <row r="1165" spans="7:7" ht="11.85" customHeight="1">
      <c r="G1165" s="1851">
        <v>38893</v>
      </c>
    </row>
    <row r="1166" spans="7:7" ht="11.85" customHeight="1">
      <c r="G1166" s="1851">
        <v>38894</v>
      </c>
    </row>
    <row r="1167" spans="7:7" ht="11.85" customHeight="1">
      <c r="G1167" s="1851">
        <v>38895</v>
      </c>
    </row>
    <row r="1168" spans="7:7" ht="11.85" customHeight="1">
      <c r="G1168" s="1851">
        <v>38896</v>
      </c>
    </row>
    <row r="1169" spans="7:7" ht="11.85" customHeight="1">
      <c r="G1169" s="1851">
        <v>38897</v>
      </c>
    </row>
    <row r="1170" spans="7:7" ht="11.85" customHeight="1">
      <c r="G1170" s="1851">
        <v>38898</v>
      </c>
    </row>
    <row r="1171" spans="7:7" ht="11.85" customHeight="1">
      <c r="G1171" s="1851">
        <v>38899</v>
      </c>
    </row>
    <row r="1172" spans="7:7" ht="11.85" customHeight="1">
      <c r="G1172" s="1851">
        <v>38900</v>
      </c>
    </row>
    <row r="1173" spans="7:7" ht="11.85" customHeight="1">
      <c r="G1173" s="1851">
        <v>38901</v>
      </c>
    </row>
    <row r="1174" spans="7:7" ht="11.85" customHeight="1">
      <c r="G1174" s="1851">
        <v>38902</v>
      </c>
    </row>
    <row r="1175" spans="7:7" ht="11.85" customHeight="1">
      <c r="G1175" s="1851">
        <v>38903</v>
      </c>
    </row>
    <row r="1176" spans="7:7" ht="11.85" customHeight="1">
      <c r="G1176" s="1851">
        <v>38904</v>
      </c>
    </row>
    <row r="1177" spans="7:7" ht="11.85" customHeight="1">
      <c r="G1177" s="1851">
        <v>38905</v>
      </c>
    </row>
    <row r="1178" spans="7:7" ht="11.85" customHeight="1">
      <c r="G1178" s="1851">
        <v>38906</v>
      </c>
    </row>
    <row r="1179" spans="7:7" ht="11.85" customHeight="1">
      <c r="G1179" s="1851">
        <v>38907</v>
      </c>
    </row>
    <row r="1180" spans="7:7" ht="11.85" customHeight="1">
      <c r="G1180" s="1851">
        <v>38908</v>
      </c>
    </row>
    <row r="1181" spans="7:7" ht="11.85" customHeight="1">
      <c r="G1181" s="1851">
        <v>38909</v>
      </c>
    </row>
    <row r="1182" spans="7:7" ht="11.85" customHeight="1">
      <c r="G1182" s="1851">
        <v>38910</v>
      </c>
    </row>
    <row r="1183" spans="7:7" ht="11.85" customHeight="1">
      <c r="G1183" s="1851">
        <v>38911</v>
      </c>
    </row>
    <row r="1184" spans="7:7" ht="11.85" customHeight="1">
      <c r="G1184" s="1851">
        <v>38912</v>
      </c>
    </row>
    <row r="1185" spans="7:7" ht="11.85" customHeight="1">
      <c r="G1185" s="1851">
        <v>38913</v>
      </c>
    </row>
    <row r="1186" spans="7:7" ht="11.85" customHeight="1">
      <c r="G1186" s="1851">
        <v>38914</v>
      </c>
    </row>
    <row r="1187" spans="7:7" ht="11.85" customHeight="1">
      <c r="G1187" s="1851">
        <v>38915</v>
      </c>
    </row>
    <row r="1188" spans="7:7" ht="11.85" customHeight="1">
      <c r="G1188" s="1851">
        <v>38916</v>
      </c>
    </row>
    <row r="1189" spans="7:7" ht="11.85" customHeight="1">
      <c r="G1189" s="1851">
        <v>38917</v>
      </c>
    </row>
    <row r="1190" spans="7:7" ht="11.85" customHeight="1">
      <c r="G1190" s="1851">
        <v>38918</v>
      </c>
    </row>
    <row r="1191" spans="7:7" ht="11.85" customHeight="1">
      <c r="G1191" s="1851">
        <v>38919</v>
      </c>
    </row>
    <row r="1192" spans="7:7" ht="11.85" customHeight="1">
      <c r="G1192" s="1851">
        <v>38920</v>
      </c>
    </row>
    <row r="1193" spans="7:7" ht="11.85" customHeight="1">
      <c r="G1193" s="1851">
        <v>38921</v>
      </c>
    </row>
    <row r="1194" spans="7:7" ht="11.85" customHeight="1">
      <c r="G1194" s="1851">
        <v>38922</v>
      </c>
    </row>
    <row r="1195" spans="7:7" ht="11.85" customHeight="1">
      <c r="G1195" s="1851">
        <v>38923</v>
      </c>
    </row>
    <row r="1196" spans="7:7" ht="11.85" customHeight="1">
      <c r="G1196" s="1851">
        <v>38924</v>
      </c>
    </row>
    <row r="1197" spans="7:7" ht="11.85" customHeight="1">
      <c r="G1197" s="1851">
        <v>38925</v>
      </c>
    </row>
    <row r="1198" spans="7:7" ht="11.85" customHeight="1">
      <c r="G1198" s="1851">
        <v>38926</v>
      </c>
    </row>
    <row r="1199" spans="7:7" ht="11.85" customHeight="1">
      <c r="G1199" s="1851">
        <v>38927</v>
      </c>
    </row>
    <row r="1200" spans="7:7" ht="11.85" customHeight="1">
      <c r="G1200" s="1851">
        <v>38928</v>
      </c>
    </row>
    <row r="1201" spans="7:7" ht="11.85" customHeight="1">
      <c r="G1201" s="1851">
        <v>38929</v>
      </c>
    </row>
    <row r="1202" spans="7:7" ht="11.85" customHeight="1">
      <c r="G1202" s="1851">
        <v>38930</v>
      </c>
    </row>
    <row r="1203" spans="7:7" ht="11.85" customHeight="1">
      <c r="G1203" s="1851">
        <v>38931</v>
      </c>
    </row>
    <row r="1204" spans="7:7" ht="11.85" customHeight="1">
      <c r="G1204" s="1851">
        <v>38932</v>
      </c>
    </row>
    <row r="1205" spans="7:7" ht="11.85" customHeight="1">
      <c r="G1205" s="1851">
        <v>38933</v>
      </c>
    </row>
    <row r="1206" spans="7:7" ht="11.85" customHeight="1">
      <c r="G1206" s="1851">
        <v>38934</v>
      </c>
    </row>
    <row r="1207" spans="7:7" ht="11.85" customHeight="1">
      <c r="G1207" s="1851">
        <v>38935</v>
      </c>
    </row>
    <row r="1208" spans="7:7" ht="11.85" customHeight="1">
      <c r="G1208" s="1851">
        <v>38936</v>
      </c>
    </row>
    <row r="1209" spans="7:7" ht="11.85" customHeight="1">
      <c r="G1209" s="1851">
        <v>38937</v>
      </c>
    </row>
    <row r="1210" spans="7:7" ht="11.85" customHeight="1">
      <c r="G1210" s="1851">
        <v>38938</v>
      </c>
    </row>
    <row r="1211" spans="7:7" ht="11.85" customHeight="1">
      <c r="G1211" s="1851">
        <v>38939</v>
      </c>
    </row>
    <row r="1212" spans="7:7" ht="11.85" customHeight="1">
      <c r="G1212" s="1851">
        <v>38940</v>
      </c>
    </row>
    <row r="1213" spans="7:7" ht="11.85" customHeight="1">
      <c r="G1213" s="1851">
        <v>38941</v>
      </c>
    </row>
    <row r="1214" spans="7:7" ht="11.85" customHeight="1">
      <c r="G1214" s="1851">
        <v>38942</v>
      </c>
    </row>
    <row r="1215" spans="7:7" ht="11.85" customHeight="1">
      <c r="G1215" s="1851">
        <v>38943</v>
      </c>
    </row>
    <row r="1216" spans="7:7" ht="11.85" customHeight="1">
      <c r="G1216" s="1851">
        <v>38944</v>
      </c>
    </row>
    <row r="1217" spans="7:7" ht="11.85" customHeight="1">
      <c r="G1217" s="1851">
        <v>38945</v>
      </c>
    </row>
    <row r="1218" spans="7:7" ht="11.85" customHeight="1">
      <c r="G1218" s="1851">
        <v>38946</v>
      </c>
    </row>
    <row r="1219" spans="7:7" ht="11.85" customHeight="1">
      <c r="G1219" s="1851">
        <v>38947</v>
      </c>
    </row>
    <row r="1220" spans="7:7" ht="11.85" customHeight="1">
      <c r="G1220" s="1851">
        <v>38948</v>
      </c>
    </row>
    <row r="1221" spans="7:7" ht="11.85" customHeight="1">
      <c r="G1221" s="1851">
        <v>38949</v>
      </c>
    </row>
    <row r="1222" spans="7:7" ht="11.85" customHeight="1">
      <c r="G1222" s="1851">
        <v>38950</v>
      </c>
    </row>
    <row r="1223" spans="7:7" ht="11.85" customHeight="1">
      <c r="G1223" s="1851">
        <v>38951</v>
      </c>
    </row>
    <row r="1224" spans="7:7" ht="11.85" customHeight="1">
      <c r="G1224" s="1851">
        <v>38952</v>
      </c>
    </row>
    <row r="1225" spans="7:7" ht="11.85" customHeight="1">
      <c r="G1225" s="1851">
        <v>38953</v>
      </c>
    </row>
    <row r="1226" spans="7:7" ht="11.85" customHeight="1">
      <c r="G1226" s="1851">
        <v>38954</v>
      </c>
    </row>
    <row r="1227" spans="7:7" ht="11.85" customHeight="1">
      <c r="G1227" s="1851">
        <v>38955</v>
      </c>
    </row>
    <row r="1228" spans="7:7" ht="11.85" customHeight="1">
      <c r="G1228" s="1851">
        <v>38956</v>
      </c>
    </row>
    <row r="1229" spans="7:7" ht="11.85" customHeight="1">
      <c r="G1229" s="1851">
        <v>38957</v>
      </c>
    </row>
    <row r="1230" spans="7:7" ht="11.85" customHeight="1">
      <c r="G1230" s="1851">
        <v>38958</v>
      </c>
    </row>
    <row r="1231" spans="7:7" ht="11.85" customHeight="1">
      <c r="G1231" s="1851">
        <v>38959</v>
      </c>
    </row>
    <row r="1232" spans="7:7" ht="11.85" customHeight="1">
      <c r="G1232" s="1851">
        <v>38960</v>
      </c>
    </row>
    <row r="1233" spans="7:7" ht="11.85" customHeight="1">
      <c r="G1233" s="1851">
        <v>38961</v>
      </c>
    </row>
    <row r="1234" spans="7:7" ht="11.85" customHeight="1">
      <c r="G1234" s="1851">
        <v>38962</v>
      </c>
    </row>
    <row r="1235" spans="7:7" ht="11.85" customHeight="1">
      <c r="G1235" s="1851">
        <v>38963</v>
      </c>
    </row>
    <row r="1236" spans="7:7" ht="11.85" customHeight="1">
      <c r="G1236" s="1851">
        <v>38964</v>
      </c>
    </row>
    <row r="1237" spans="7:7" ht="11.85" customHeight="1">
      <c r="G1237" s="1851">
        <v>38965</v>
      </c>
    </row>
    <row r="1238" spans="7:7" ht="11.85" customHeight="1">
      <c r="G1238" s="1851">
        <v>38966</v>
      </c>
    </row>
    <row r="1239" spans="7:7" ht="11.85" customHeight="1">
      <c r="G1239" s="1851">
        <v>38967</v>
      </c>
    </row>
    <row r="1240" spans="7:7" ht="11.85" customHeight="1">
      <c r="G1240" s="1851">
        <v>38968</v>
      </c>
    </row>
    <row r="1241" spans="7:7" ht="11.85" customHeight="1">
      <c r="G1241" s="1851">
        <v>38969</v>
      </c>
    </row>
    <row r="1242" spans="7:7" ht="11.85" customHeight="1">
      <c r="G1242" s="1851">
        <v>38970</v>
      </c>
    </row>
    <row r="1243" spans="7:7" ht="11.85" customHeight="1">
      <c r="G1243" s="1851">
        <v>38971</v>
      </c>
    </row>
    <row r="1244" spans="7:7" ht="11.85" customHeight="1">
      <c r="G1244" s="1851">
        <v>38972</v>
      </c>
    </row>
    <row r="1245" spans="7:7" ht="11.85" customHeight="1">
      <c r="G1245" s="1851">
        <v>38973</v>
      </c>
    </row>
    <row r="1246" spans="7:7" ht="11.85" customHeight="1">
      <c r="G1246" s="1851">
        <v>38974</v>
      </c>
    </row>
    <row r="1247" spans="7:7" ht="11.85" customHeight="1">
      <c r="G1247" s="1851">
        <v>38975</v>
      </c>
    </row>
    <row r="1248" spans="7:7" ht="11.85" customHeight="1">
      <c r="G1248" s="1851">
        <v>38976</v>
      </c>
    </row>
    <row r="1249" spans="7:7" ht="11.85" customHeight="1">
      <c r="G1249" s="1851">
        <v>38977</v>
      </c>
    </row>
    <row r="1250" spans="7:7" ht="11.85" customHeight="1">
      <c r="G1250" s="1851">
        <v>38978</v>
      </c>
    </row>
    <row r="1251" spans="7:7" ht="11.85" customHeight="1">
      <c r="G1251" s="1851">
        <v>38979</v>
      </c>
    </row>
    <row r="1252" spans="7:7" ht="11.85" customHeight="1">
      <c r="G1252" s="1851">
        <v>38980</v>
      </c>
    </row>
    <row r="1253" spans="7:7" ht="11.85" customHeight="1">
      <c r="G1253" s="1851">
        <v>38981</v>
      </c>
    </row>
    <row r="1254" spans="7:7" ht="11.85" customHeight="1">
      <c r="G1254" s="1851">
        <v>38982</v>
      </c>
    </row>
    <row r="1255" spans="7:7" ht="11.85" customHeight="1">
      <c r="G1255" s="1851">
        <v>38983</v>
      </c>
    </row>
    <row r="1256" spans="7:7" ht="11.85" customHeight="1">
      <c r="G1256" s="1851">
        <v>38984</v>
      </c>
    </row>
    <row r="1257" spans="7:7" ht="11.85" customHeight="1">
      <c r="G1257" s="1851">
        <v>38985</v>
      </c>
    </row>
    <row r="1258" spans="7:7" ht="11.85" customHeight="1">
      <c r="G1258" s="1851">
        <v>38986</v>
      </c>
    </row>
    <row r="1259" spans="7:7" ht="11.85" customHeight="1">
      <c r="G1259" s="1851">
        <v>38987</v>
      </c>
    </row>
    <row r="1260" spans="7:7" ht="11.85" customHeight="1">
      <c r="G1260" s="1851">
        <v>38988</v>
      </c>
    </row>
    <row r="1261" spans="7:7" ht="11.85" customHeight="1">
      <c r="G1261" s="1851">
        <v>38989</v>
      </c>
    </row>
    <row r="1262" spans="7:7" ht="11.85" customHeight="1">
      <c r="G1262" s="1851">
        <v>38990</v>
      </c>
    </row>
    <row r="1263" spans="7:7" ht="11.85" customHeight="1">
      <c r="G1263" s="1851">
        <v>38991</v>
      </c>
    </row>
    <row r="1264" spans="7:7" ht="11.85" customHeight="1">
      <c r="G1264" s="1851">
        <v>38992</v>
      </c>
    </row>
    <row r="1265" spans="7:7" ht="11.85" customHeight="1">
      <c r="G1265" s="1851">
        <v>38993</v>
      </c>
    </row>
    <row r="1266" spans="7:7" ht="11.85" customHeight="1">
      <c r="G1266" s="1851">
        <v>38994</v>
      </c>
    </row>
    <row r="1267" spans="7:7" ht="11.85" customHeight="1">
      <c r="G1267" s="1851">
        <v>38995</v>
      </c>
    </row>
    <row r="1268" spans="7:7" ht="11.85" customHeight="1">
      <c r="G1268" s="1851">
        <v>38996</v>
      </c>
    </row>
    <row r="1269" spans="7:7" ht="11.85" customHeight="1">
      <c r="G1269" s="1851">
        <v>38997</v>
      </c>
    </row>
    <row r="1270" spans="7:7" ht="11.85" customHeight="1">
      <c r="G1270" s="1851">
        <v>38998</v>
      </c>
    </row>
    <row r="1271" spans="7:7" ht="11.85" customHeight="1">
      <c r="G1271" s="1851">
        <v>38999</v>
      </c>
    </row>
    <row r="1272" spans="7:7" ht="11.85" customHeight="1">
      <c r="G1272" s="1851">
        <v>39000</v>
      </c>
    </row>
    <row r="1273" spans="7:7" ht="11.85" customHeight="1">
      <c r="G1273" s="1851">
        <v>39001</v>
      </c>
    </row>
    <row r="1274" spans="7:7" ht="11.85" customHeight="1">
      <c r="G1274" s="1851">
        <v>39002</v>
      </c>
    </row>
    <row r="1275" spans="7:7" ht="11.85" customHeight="1">
      <c r="G1275" s="1851">
        <v>39003</v>
      </c>
    </row>
    <row r="1276" spans="7:7" ht="11.85" customHeight="1">
      <c r="G1276" s="1851">
        <v>39004</v>
      </c>
    </row>
    <row r="1277" spans="7:7" ht="11.85" customHeight="1">
      <c r="G1277" s="1851">
        <v>39005</v>
      </c>
    </row>
    <row r="1278" spans="7:7" ht="11.85" customHeight="1">
      <c r="G1278" s="1851">
        <v>39006</v>
      </c>
    </row>
    <row r="1279" spans="7:7" ht="11.85" customHeight="1">
      <c r="G1279" s="1851">
        <v>39007</v>
      </c>
    </row>
    <row r="1280" spans="7:7" ht="11.85" customHeight="1">
      <c r="G1280" s="1851">
        <v>39008</v>
      </c>
    </row>
    <row r="1281" spans="7:7" ht="11.85" customHeight="1">
      <c r="G1281" s="1851">
        <v>39009</v>
      </c>
    </row>
    <row r="1282" spans="7:7" ht="11.85" customHeight="1">
      <c r="G1282" s="1851">
        <v>39010</v>
      </c>
    </row>
    <row r="1283" spans="7:7" ht="11.85" customHeight="1">
      <c r="G1283" s="1851">
        <v>39011</v>
      </c>
    </row>
    <row r="1284" spans="7:7" ht="11.85" customHeight="1">
      <c r="G1284" s="1851">
        <v>39012</v>
      </c>
    </row>
    <row r="1285" spans="7:7" ht="11.85" customHeight="1">
      <c r="G1285" s="1851">
        <v>39013</v>
      </c>
    </row>
    <row r="1286" spans="7:7" ht="11.85" customHeight="1">
      <c r="G1286" s="1851">
        <v>39014</v>
      </c>
    </row>
    <row r="1287" spans="7:7" ht="11.85" customHeight="1">
      <c r="G1287" s="1851">
        <v>39015</v>
      </c>
    </row>
    <row r="1288" spans="7:7" ht="11.85" customHeight="1">
      <c r="G1288" s="1851">
        <v>39016</v>
      </c>
    </row>
    <row r="1289" spans="7:7" ht="11.85" customHeight="1">
      <c r="G1289" s="1851">
        <v>39017</v>
      </c>
    </row>
    <row r="1290" spans="7:7" ht="11.85" customHeight="1">
      <c r="G1290" s="1851">
        <v>39018</v>
      </c>
    </row>
    <row r="1291" spans="7:7" ht="11.85" customHeight="1">
      <c r="G1291" s="1851">
        <v>39019</v>
      </c>
    </row>
    <row r="1292" spans="7:7" ht="11.85" customHeight="1">
      <c r="G1292" s="1851">
        <v>39020</v>
      </c>
    </row>
    <row r="1293" spans="7:7" ht="11.85" customHeight="1">
      <c r="G1293" s="1851">
        <v>39021</v>
      </c>
    </row>
    <row r="1294" spans="7:7" ht="11.85" customHeight="1">
      <c r="G1294" s="1851">
        <v>39022</v>
      </c>
    </row>
    <row r="1295" spans="7:7" ht="11.85" customHeight="1">
      <c r="G1295" s="1851">
        <v>39023</v>
      </c>
    </row>
    <row r="1296" spans="7:7" ht="11.85" customHeight="1">
      <c r="G1296" s="1851">
        <v>39024</v>
      </c>
    </row>
    <row r="1297" spans="7:7" ht="11.85" customHeight="1">
      <c r="G1297" s="1851">
        <v>39025</v>
      </c>
    </row>
    <row r="1298" spans="7:7" ht="11.85" customHeight="1">
      <c r="G1298" s="1851">
        <v>39026</v>
      </c>
    </row>
    <row r="1299" spans="7:7" ht="11.85" customHeight="1">
      <c r="G1299" s="1851">
        <v>39027</v>
      </c>
    </row>
    <row r="1300" spans="7:7" ht="11.85" customHeight="1">
      <c r="G1300" s="1851">
        <v>39028</v>
      </c>
    </row>
    <row r="1301" spans="7:7" ht="11.85" customHeight="1">
      <c r="G1301" s="1851">
        <v>39029</v>
      </c>
    </row>
    <row r="1302" spans="7:7" ht="11.85" customHeight="1">
      <c r="G1302" s="1851">
        <v>39030</v>
      </c>
    </row>
    <row r="1303" spans="7:7" ht="11.85" customHeight="1">
      <c r="G1303" s="1851">
        <v>39031</v>
      </c>
    </row>
    <row r="1304" spans="7:7" ht="11.85" customHeight="1">
      <c r="G1304" s="1851">
        <v>39032</v>
      </c>
    </row>
    <row r="1305" spans="7:7" ht="11.85" customHeight="1">
      <c r="G1305" s="1851">
        <v>39033</v>
      </c>
    </row>
    <row r="1306" spans="7:7" ht="11.85" customHeight="1">
      <c r="G1306" s="1851">
        <v>39034</v>
      </c>
    </row>
    <row r="1307" spans="7:7" ht="11.85" customHeight="1">
      <c r="G1307" s="1851">
        <v>39035</v>
      </c>
    </row>
    <row r="1308" spans="7:7" ht="11.85" customHeight="1">
      <c r="G1308" s="1851">
        <v>39036</v>
      </c>
    </row>
    <row r="1309" spans="7:7" ht="11.85" customHeight="1">
      <c r="G1309" s="1851">
        <v>39037</v>
      </c>
    </row>
    <row r="1310" spans="7:7" ht="11.85" customHeight="1">
      <c r="G1310" s="1851">
        <v>39038</v>
      </c>
    </row>
    <row r="1311" spans="7:7" ht="11.85" customHeight="1">
      <c r="G1311" s="1851">
        <v>39039</v>
      </c>
    </row>
    <row r="1312" spans="7:7" ht="11.85" customHeight="1">
      <c r="G1312" s="1851">
        <v>39040</v>
      </c>
    </row>
    <row r="1313" spans="7:7" ht="11.85" customHeight="1">
      <c r="G1313" s="1851">
        <v>39041</v>
      </c>
    </row>
    <row r="1314" spans="7:7" ht="11.85" customHeight="1">
      <c r="G1314" s="1851">
        <v>39042</v>
      </c>
    </row>
    <row r="1315" spans="7:7" ht="11.85" customHeight="1">
      <c r="G1315" s="1851">
        <v>39043</v>
      </c>
    </row>
    <row r="1316" spans="7:7" ht="11.85" customHeight="1">
      <c r="G1316" s="1851">
        <v>39044</v>
      </c>
    </row>
    <row r="1317" spans="7:7" ht="11.85" customHeight="1">
      <c r="G1317" s="1851">
        <v>39045</v>
      </c>
    </row>
    <row r="1318" spans="7:7" ht="11.85" customHeight="1">
      <c r="G1318" s="1851">
        <v>39046</v>
      </c>
    </row>
    <row r="1319" spans="7:7" ht="11.85" customHeight="1">
      <c r="G1319" s="1851">
        <v>39047</v>
      </c>
    </row>
    <row r="1320" spans="7:7" ht="11.85" customHeight="1">
      <c r="G1320" s="1851">
        <v>39048</v>
      </c>
    </row>
    <row r="1321" spans="7:7" ht="11.85" customHeight="1">
      <c r="G1321" s="1851">
        <v>39049</v>
      </c>
    </row>
    <row r="1322" spans="7:7" ht="11.85" customHeight="1">
      <c r="G1322" s="1851">
        <v>39050</v>
      </c>
    </row>
    <row r="1323" spans="7:7" ht="11.85" customHeight="1">
      <c r="G1323" s="1851">
        <v>39051</v>
      </c>
    </row>
    <row r="1324" spans="7:7" ht="11.85" customHeight="1">
      <c r="G1324" s="1851">
        <v>39052</v>
      </c>
    </row>
    <row r="1325" spans="7:7" ht="11.85" customHeight="1">
      <c r="G1325" s="1851">
        <v>39053</v>
      </c>
    </row>
    <row r="1326" spans="7:7" ht="11.85" customHeight="1">
      <c r="G1326" s="1851">
        <v>39054</v>
      </c>
    </row>
    <row r="1327" spans="7:7" ht="11.85" customHeight="1">
      <c r="G1327" s="1851">
        <v>39055</v>
      </c>
    </row>
    <row r="1328" spans="7:7" ht="11.85" customHeight="1">
      <c r="G1328" s="1851">
        <v>39056</v>
      </c>
    </row>
    <row r="1329" spans="7:7" ht="11.85" customHeight="1">
      <c r="G1329" s="1851">
        <v>39057</v>
      </c>
    </row>
    <row r="1330" spans="7:7" ht="11.85" customHeight="1">
      <c r="G1330" s="1851">
        <v>39058</v>
      </c>
    </row>
    <row r="1331" spans="7:7" ht="11.85" customHeight="1">
      <c r="G1331" s="1851">
        <v>39059</v>
      </c>
    </row>
    <row r="1332" spans="7:7" ht="11.85" customHeight="1">
      <c r="G1332" s="1851">
        <v>39060</v>
      </c>
    </row>
    <row r="1333" spans="7:7" ht="11.85" customHeight="1">
      <c r="G1333" s="1851">
        <v>39061</v>
      </c>
    </row>
    <row r="1334" spans="7:7" ht="11.85" customHeight="1">
      <c r="G1334" s="1851">
        <v>39062</v>
      </c>
    </row>
    <row r="1335" spans="7:7" ht="11.85" customHeight="1">
      <c r="G1335" s="1851">
        <v>39063</v>
      </c>
    </row>
    <row r="1336" spans="7:7" ht="11.85" customHeight="1">
      <c r="G1336" s="1851">
        <v>39064</v>
      </c>
    </row>
    <row r="1337" spans="7:7" ht="11.85" customHeight="1">
      <c r="G1337" s="1851">
        <v>39065</v>
      </c>
    </row>
    <row r="1338" spans="7:7" ht="11.85" customHeight="1">
      <c r="G1338" s="1851">
        <v>39066</v>
      </c>
    </row>
    <row r="1339" spans="7:7" ht="11.85" customHeight="1">
      <c r="G1339" s="1851">
        <v>39067</v>
      </c>
    </row>
    <row r="1340" spans="7:7" ht="11.85" customHeight="1">
      <c r="G1340" s="1851">
        <v>39068</v>
      </c>
    </row>
    <row r="1341" spans="7:7" ht="11.85" customHeight="1">
      <c r="G1341" s="1851">
        <v>39069</v>
      </c>
    </row>
    <row r="1342" spans="7:7" ht="11.85" customHeight="1">
      <c r="G1342" s="1851">
        <v>39070</v>
      </c>
    </row>
    <row r="1343" spans="7:7" ht="11.85" customHeight="1">
      <c r="G1343" s="1851">
        <v>39071</v>
      </c>
    </row>
    <row r="1344" spans="7:7" ht="11.85" customHeight="1">
      <c r="G1344" s="1851">
        <v>39072</v>
      </c>
    </row>
    <row r="1345" spans="7:7" ht="11.85" customHeight="1">
      <c r="G1345" s="1851">
        <v>39073</v>
      </c>
    </row>
    <row r="1346" spans="7:7" ht="11.85" customHeight="1">
      <c r="G1346" s="1851">
        <v>39074</v>
      </c>
    </row>
    <row r="1347" spans="7:7" ht="11.85" customHeight="1">
      <c r="G1347" s="1851">
        <v>39075</v>
      </c>
    </row>
    <row r="1348" spans="7:7" ht="11.85" customHeight="1">
      <c r="G1348" s="1851">
        <v>39076</v>
      </c>
    </row>
    <row r="1349" spans="7:7" ht="11.85" customHeight="1">
      <c r="G1349" s="1851">
        <v>39077</v>
      </c>
    </row>
    <row r="1350" spans="7:7" ht="11.85" customHeight="1">
      <c r="G1350" s="1851">
        <v>39078</v>
      </c>
    </row>
    <row r="1351" spans="7:7" ht="11.85" customHeight="1">
      <c r="G1351" s="1851">
        <v>39079</v>
      </c>
    </row>
    <row r="1352" spans="7:7" ht="11.85" customHeight="1">
      <c r="G1352" s="1851">
        <v>39080</v>
      </c>
    </row>
    <row r="1353" spans="7:7" ht="11.85" customHeight="1">
      <c r="G1353" s="1851">
        <v>39081</v>
      </c>
    </row>
    <row r="1354" spans="7:7" ht="11.85" customHeight="1">
      <c r="G1354" s="1851">
        <v>39082</v>
      </c>
    </row>
    <row r="1355" spans="7:7" ht="11.85" customHeight="1">
      <c r="G1355" s="1851">
        <v>39083</v>
      </c>
    </row>
    <row r="1356" spans="7:7" ht="11.85" customHeight="1">
      <c r="G1356" s="1851">
        <v>39084</v>
      </c>
    </row>
    <row r="1357" spans="7:7" ht="11.85" customHeight="1">
      <c r="G1357" s="1851">
        <v>39085</v>
      </c>
    </row>
    <row r="1358" spans="7:7" ht="11.85" customHeight="1">
      <c r="G1358" s="1851">
        <v>39086</v>
      </c>
    </row>
    <row r="1359" spans="7:7" ht="11.85" customHeight="1">
      <c r="G1359" s="1851">
        <v>39087</v>
      </c>
    </row>
    <row r="1360" spans="7:7" ht="11.85" customHeight="1">
      <c r="G1360" s="1851">
        <v>39088</v>
      </c>
    </row>
    <row r="1361" spans="7:7" ht="11.85" customHeight="1">
      <c r="G1361" s="1851">
        <v>39089</v>
      </c>
    </row>
    <row r="1362" spans="7:7" ht="11.85" customHeight="1">
      <c r="G1362" s="1851">
        <v>39090</v>
      </c>
    </row>
    <row r="1363" spans="7:7" ht="11.85" customHeight="1">
      <c r="G1363" s="1851">
        <v>39091</v>
      </c>
    </row>
    <row r="1364" spans="7:7" ht="11.85" customHeight="1">
      <c r="G1364" s="1851">
        <v>39092</v>
      </c>
    </row>
    <row r="1365" spans="7:7" ht="11.85" customHeight="1">
      <c r="G1365" s="1851">
        <v>39093</v>
      </c>
    </row>
    <row r="1366" spans="7:7" ht="11.85" customHeight="1">
      <c r="G1366" s="1851">
        <v>39094</v>
      </c>
    </row>
    <row r="1367" spans="7:7" ht="11.85" customHeight="1">
      <c r="G1367" s="1851">
        <v>39095</v>
      </c>
    </row>
    <row r="1368" spans="7:7" ht="11.85" customHeight="1">
      <c r="G1368" s="1851">
        <v>39096</v>
      </c>
    </row>
    <row r="1369" spans="7:7" ht="11.85" customHeight="1">
      <c r="G1369" s="1851">
        <v>39097</v>
      </c>
    </row>
    <row r="1370" spans="7:7" ht="11.85" customHeight="1">
      <c r="G1370" s="1851">
        <v>39098</v>
      </c>
    </row>
    <row r="1371" spans="7:7" ht="11.85" customHeight="1">
      <c r="G1371" s="1851">
        <v>39099</v>
      </c>
    </row>
    <row r="1372" spans="7:7" ht="11.85" customHeight="1">
      <c r="G1372" s="1851">
        <v>39100</v>
      </c>
    </row>
    <row r="1373" spans="7:7" ht="11.85" customHeight="1">
      <c r="G1373" s="1851">
        <v>39101</v>
      </c>
    </row>
    <row r="1374" spans="7:7" ht="11.85" customHeight="1">
      <c r="G1374" s="1851">
        <v>39102</v>
      </c>
    </row>
    <row r="1375" spans="7:7" ht="11.85" customHeight="1">
      <c r="G1375" s="1851">
        <v>39103</v>
      </c>
    </row>
    <row r="1376" spans="7:7" ht="11.85" customHeight="1">
      <c r="G1376" s="1851">
        <v>39104</v>
      </c>
    </row>
    <row r="1377" spans="7:7" ht="11.85" customHeight="1">
      <c r="G1377" s="1851">
        <v>39105</v>
      </c>
    </row>
    <row r="1378" spans="7:7" ht="11.85" customHeight="1">
      <c r="G1378" s="1851">
        <v>39106</v>
      </c>
    </row>
    <row r="1379" spans="7:7" ht="11.85" customHeight="1">
      <c r="G1379" s="1851">
        <v>39107</v>
      </c>
    </row>
    <row r="1380" spans="7:7" ht="11.85" customHeight="1">
      <c r="G1380" s="1851">
        <v>39108</v>
      </c>
    </row>
    <row r="1381" spans="7:7" ht="11.85" customHeight="1">
      <c r="G1381" s="1851">
        <v>39109</v>
      </c>
    </row>
    <row r="1382" spans="7:7" ht="11.85" customHeight="1">
      <c r="G1382" s="1851">
        <v>39110</v>
      </c>
    </row>
    <row r="1383" spans="7:7" ht="11.85" customHeight="1">
      <c r="G1383" s="1851">
        <v>39111</v>
      </c>
    </row>
    <row r="1384" spans="7:7" ht="11.85" customHeight="1">
      <c r="G1384" s="1851">
        <v>39112</v>
      </c>
    </row>
    <row r="1385" spans="7:7" ht="11.85" customHeight="1">
      <c r="G1385" s="1851">
        <v>39113</v>
      </c>
    </row>
    <row r="1386" spans="7:7" ht="11.85" customHeight="1">
      <c r="G1386" s="1851">
        <v>39114</v>
      </c>
    </row>
    <row r="1387" spans="7:7" ht="11.85" customHeight="1">
      <c r="G1387" s="1851">
        <v>39115</v>
      </c>
    </row>
    <row r="1388" spans="7:7" ht="11.85" customHeight="1">
      <c r="G1388" s="1851">
        <v>39116</v>
      </c>
    </row>
    <row r="1389" spans="7:7" ht="11.85" customHeight="1">
      <c r="G1389" s="1851">
        <v>39117</v>
      </c>
    </row>
    <row r="1390" spans="7:7" ht="11.85" customHeight="1">
      <c r="G1390" s="1851">
        <v>39118</v>
      </c>
    </row>
    <row r="1391" spans="7:7" ht="11.85" customHeight="1">
      <c r="G1391" s="1851">
        <v>39119</v>
      </c>
    </row>
    <row r="1392" spans="7:7" ht="11.85" customHeight="1">
      <c r="G1392" s="1851">
        <v>39120</v>
      </c>
    </row>
    <row r="1393" spans="7:7" ht="11.85" customHeight="1">
      <c r="G1393" s="1851">
        <v>39121</v>
      </c>
    </row>
    <row r="1394" spans="7:7" ht="11.85" customHeight="1">
      <c r="G1394" s="1851">
        <v>39122</v>
      </c>
    </row>
    <row r="1395" spans="7:7" ht="11.85" customHeight="1">
      <c r="G1395" s="1851">
        <v>39123</v>
      </c>
    </row>
    <row r="1396" spans="7:7" ht="11.85" customHeight="1">
      <c r="G1396" s="1851">
        <v>39124</v>
      </c>
    </row>
    <row r="1397" spans="7:7" ht="11.85" customHeight="1">
      <c r="G1397" s="1851">
        <v>39125</v>
      </c>
    </row>
    <row r="1398" spans="7:7" ht="11.85" customHeight="1">
      <c r="G1398" s="1851">
        <v>39126</v>
      </c>
    </row>
    <row r="1399" spans="7:7" ht="11.85" customHeight="1">
      <c r="G1399" s="1851">
        <v>39127</v>
      </c>
    </row>
    <row r="1400" spans="7:7" ht="11.85" customHeight="1">
      <c r="G1400" s="1851">
        <v>39128</v>
      </c>
    </row>
    <row r="1401" spans="7:7" ht="11.85" customHeight="1">
      <c r="G1401" s="1851">
        <v>39129</v>
      </c>
    </row>
    <row r="1402" spans="7:7" ht="11.85" customHeight="1">
      <c r="G1402" s="1851">
        <v>39130</v>
      </c>
    </row>
    <row r="1403" spans="7:7" ht="11.85" customHeight="1">
      <c r="G1403" s="1851">
        <v>39131</v>
      </c>
    </row>
    <row r="1404" spans="7:7" ht="11.85" customHeight="1">
      <c r="G1404" s="1851">
        <v>39132</v>
      </c>
    </row>
    <row r="1405" spans="7:7" ht="11.85" customHeight="1">
      <c r="G1405" s="1851">
        <v>39133</v>
      </c>
    </row>
    <row r="1406" spans="7:7" ht="11.85" customHeight="1">
      <c r="G1406" s="1851">
        <v>39134</v>
      </c>
    </row>
    <row r="1407" spans="7:7" ht="11.85" customHeight="1">
      <c r="G1407" s="1851">
        <v>39135</v>
      </c>
    </row>
    <row r="1408" spans="7:7" ht="11.85" customHeight="1">
      <c r="G1408" s="1851">
        <v>39136</v>
      </c>
    </row>
    <row r="1409" spans="7:7" ht="11.85" customHeight="1">
      <c r="G1409" s="1851">
        <v>39137</v>
      </c>
    </row>
    <row r="1410" spans="7:7" ht="11.85" customHeight="1">
      <c r="G1410" s="1851">
        <v>39138</v>
      </c>
    </row>
    <row r="1411" spans="7:7" ht="11.85" customHeight="1">
      <c r="G1411" s="1851">
        <v>39139</v>
      </c>
    </row>
    <row r="1412" spans="7:7" ht="11.85" customHeight="1">
      <c r="G1412" s="1851">
        <v>39140</v>
      </c>
    </row>
    <row r="1413" spans="7:7" ht="11.85" customHeight="1">
      <c r="G1413" s="1851">
        <v>39141</v>
      </c>
    </row>
    <row r="1414" spans="7:7" ht="11.85" customHeight="1">
      <c r="G1414" s="1851">
        <v>39142</v>
      </c>
    </row>
    <row r="1415" spans="7:7" ht="11.85" customHeight="1">
      <c r="G1415" s="1851">
        <v>39143</v>
      </c>
    </row>
    <row r="1416" spans="7:7" ht="11.85" customHeight="1">
      <c r="G1416" s="1851">
        <v>39144</v>
      </c>
    </row>
    <row r="1417" spans="7:7" ht="11.85" customHeight="1">
      <c r="G1417" s="1851">
        <v>39145</v>
      </c>
    </row>
    <row r="1418" spans="7:7" ht="11.85" customHeight="1">
      <c r="G1418" s="1851">
        <v>39146</v>
      </c>
    </row>
    <row r="1419" spans="7:7" ht="11.85" customHeight="1">
      <c r="G1419" s="1851">
        <v>39147</v>
      </c>
    </row>
    <row r="1420" spans="7:7" ht="11.85" customHeight="1">
      <c r="G1420" s="1851">
        <v>39148</v>
      </c>
    </row>
    <row r="1421" spans="7:7" ht="11.85" customHeight="1">
      <c r="G1421" s="1851">
        <v>39149</v>
      </c>
    </row>
    <row r="1422" spans="7:7" ht="11.85" customHeight="1">
      <c r="G1422" s="1851">
        <v>39150</v>
      </c>
    </row>
    <row r="1423" spans="7:7" ht="11.85" customHeight="1">
      <c r="G1423" s="1851">
        <v>39151</v>
      </c>
    </row>
    <row r="1424" spans="7:7" ht="11.85" customHeight="1">
      <c r="G1424" s="1851">
        <v>39152</v>
      </c>
    </row>
    <row r="1425" spans="7:7" ht="11.85" customHeight="1">
      <c r="G1425" s="1851">
        <v>39153</v>
      </c>
    </row>
    <row r="1426" spans="7:7" ht="11.85" customHeight="1">
      <c r="G1426" s="1851">
        <v>39154</v>
      </c>
    </row>
    <row r="1427" spans="7:7" ht="11.85" customHeight="1">
      <c r="G1427" s="1851">
        <v>39155</v>
      </c>
    </row>
    <row r="1428" spans="7:7" ht="11.85" customHeight="1">
      <c r="G1428" s="1851">
        <v>39156</v>
      </c>
    </row>
    <row r="1429" spans="7:7" ht="11.85" customHeight="1">
      <c r="G1429" s="1851">
        <v>39157</v>
      </c>
    </row>
    <row r="1430" spans="7:7" ht="11.85" customHeight="1">
      <c r="G1430" s="1851">
        <v>39158</v>
      </c>
    </row>
    <row r="1431" spans="7:7" ht="11.85" customHeight="1">
      <c r="G1431" s="1851">
        <v>39159</v>
      </c>
    </row>
    <row r="1432" spans="7:7" ht="11.85" customHeight="1">
      <c r="G1432" s="1851">
        <v>39160</v>
      </c>
    </row>
    <row r="1433" spans="7:7" ht="11.85" customHeight="1">
      <c r="G1433" s="1851">
        <v>39161</v>
      </c>
    </row>
    <row r="1434" spans="7:7" ht="11.85" customHeight="1">
      <c r="G1434" s="1851">
        <v>39162</v>
      </c>
    </row>
    <row r="1435" spans="7:7" ht="11.85" customHeight="1">
      <c r="G1435" s="1851">
        <v>39163</v>
      </c>
    </row>
    <row r="1436" spans="7:7" ht="11.85" customHeight="1">
      <c r="G1436" s="1851">
        <v>39164</v>
      </c>
    </row>
    <row r="1437" spans="7:7" ht="11.85" customHeight="1">
      <c r="G1437" s="1851">
        <v>39165</v>
      </c>
    </row>
    <row r="1438" spans="7:7" ht="11.85" customHeight="1">
      <c r="G1438" s="1851">
        <v>39166</v>
      </c>
    </row>
    <row r="1439" spans="7:7" ht="11.85" customHeight="1">
      <c r="G1439" s="1851">
        <v>39167</v>
      </c>
    </row>
    <row r="1440" spans="7:7" ht="11.85" customHeight="1">
      <c r="G1440" s="1851">
        <v>39168</v>
      </c>
    </row>
    <row r="1441" spans="7:7" ht="11.85" customHeight="1">
      <c r="G1441" s="1851">
        <v>39169</v>
      </c>
    </row>
    <row r="1442" spans="7:7" ht="11.85" customHeight="1">
      <c r="G1442" s="1851">
        <v>39170</v>
      </c>
    </row>
    <row r="1443" spans="7:7" ht="11.85" customHeight="1">
      <c r="G1443" s="1851">
        <v>39171</v>
      </c>
    </row>
    <row r="1444" spans="7:7" ht="11.85" customHeight="1">
      <c r="G1444" s="1851">
        <v>39172</v>
      </c>
    </row>
    <row r="1445" spans="7:7" ht="11.85" customHeight="1">
      <c r="G1445" s="1851">
        <v>39173</v>
      </c>
    </row>
    <row r="1446" spans="7:7" ht="11.85" customHeight="1">
      <c r="G1446" s="1851">
        <v>39174</v>
      </c>
    </row>
    <row r="1447" spans="7:7" ht="11.85" customHeight="1">
      <c r="G1447" s="1851">
        <v>39175</v>
      </c>
    </row>
    <row r="1448" spans="7:7" ht="11.85" customHeight="1">
      <c r="G1448" s="1851">
        <v>39176</v>
      </c>
    </row>
    <row r="1449" spans="7:7" ht="11.85" customHeight="1">
      <c r="G1449" s="1851">
        <v>39177</v>
      </c>
    </row>
    <row r="1450" spans="7:7" ht="11.85" customHeight="1">
      <c r="G1450" s="1851">
        <v>39178</v>
      </c>
    </row>
    <row r="1451" spans="7:7" ht="11.85" customHeight="1">
      <c r="G1451" s="1851">
        <v>39179</v>
      </c>
    </row>
    <row r="1452" spans="7:7" ht="11.85" customHeight="1">
      <c r="G1452" s="1851">
        <v>39180</v>
      </c>
    </row>
    <row r="1453" spans="7:7" ht="11.85" customHeight="1">
      <c r="G1453" s="1851">
        <v>39181</v>
      </c>
    </row>
    <row r="1454" spans="7:7" ht="11.85" customHeight="1">
      <c r="G1454" s="1851">
        <v>39182</v>
      </c>
    </row>
    <row r="1455" spans="7:7" ht="11.85" customHeight="1">
      <c r="G1455" s="1851">
        <v>39183</v>
      </c>
    </row>
    <row r="1456" spans="7:7" ht="11.85" customHeight="1">
      <c r="G1456" s="1851">
        <v>39184</v>
      </c>
    </row>
    <row r="1457" spans="7:7" ht="11.85" customHeight="1">
      <c r="G1457" s="1851">
        <v>39185</v>
      </c>
    </row>
    <row r="1458" spans="7:7" ht="11.85" customHeight="1">
      <c r="G1458" s="1851">
        <v>39186</v>
      </c>
    </row>
    <row r="1459" spans="7:7" ht="11.85" customHeight="1">
      <c r="G1459" s="1851">
        <v>39187</v>
      </c>
    </row>
    <row r="1460" spans="7:7" ht="11.85" customHeight="1">
      <c r="G1460" s="1851">
        <v>39188</v>
      </c>
    </row>
    <row r="1461" spans="7:7" ht="11.85" customHeight="1">
      <c r="G1461" s="1851">
        <v>39189</v>
      </c>
    </row>
    <row r="1462" spans="7:7" ht="11.85" customHeight="1">
      <c r="G1462" s="1851">
        <v>39190</v>
      </c>
    </row>
    <row r="1463" spans="7:7" ht="11.85" customHeight="1">
      <c r="G1463" s="1851">
        <v>39191</v>
      </c>
    </row>
    <row r="1464" spans="7:7" ht="11.85" customHeight="1">
      <c r="G1464" s="1851">
        <v>39192</v>
      </c>
    </row>
    <row r="1465" spans="7:7" ht="11.85" customHeight="1">
      <c r="G1465" s="1851">
        <v>39193</v>
      </c>
    </row>
    <row r="1466" spans="7:7" ht="11.85" customHeight="1">
      <c r="G1466" s="1851">
        <v>39194</v>
      </c>
    </row>
    <row r="1467" spans="7:7" ht="11.85" customHeight="1">
      <c r="G1467" s="1851">
        <v>39195</v>
      </c>
    </row>
    <row r="1468" spans="7:7" ht="11.85" customHeight="1">
      <c r="G1468" s="1851">
        <v>39196</v>
      </c>
    </row>
    <row r="1469" spans="7:7" ht="11.85" customHeight="1">
      <c r="G1469" s="1851">
        <v>39197</v>
      </c>
    </row>
    <row r="1470" spans="7:7" ht="11.85" customHeight="1">
      <c r="G1470" s="1851">
        <v>39198</v>
      </c>
    </row>
    <row r="1471" spans="7:7" ht="11.85" customHeight="1">
      <c r="G1471" s="1851">
        <v>39199</v>
      </c>
    </row>
    <row r="1472" spans="7:7" ht="11.85" customHeight="1">
      <c r="G1472" s="1851">
        <v>39200</v>
      </c>
    </row>
    <row r="1473" spans="7:7" ht="11.85" customHeight="1">
      <c r="G1473" s="1851">
        <v>39201</v>
      </c>
    </row>
    <row r="1474" spans="7:7" ht="11.85" customHeight="1">
      <c r="G1474" s="1851">
        <v>39202</v>
      </c>
    </row>
    <row r="1475" spans="7:7" ht="11.85" customHeight="1">
      <c r="G1475" s="1851">
        <v>39203</v>
      </c>
    </row>
    <row r="1476" spans="7:7" ht="11.85" customHeight="1">
      <c r="G1476" s="1851">
        <v>39204</v>
      </c>
    </row>
    <row r="1477" spans="7:7" ht="11.85" customHeight="1">
      <c r="G1477" s="1851">
        <v>39205</v>
      </c>
    </row>
    <row r="1478" spans="7:7" ht="11.85" customHeight="1">
      <c r="G1478" s="1851">
        <v>39206</v>
      </c>
    </row>
    <row r="1479" spans="7:7" ht="11.85" customHeight="1">
      <c r="G1479" s="1851">
        <v>39207</v>
      </c>
    </row>
    <row r="1480" spans="7:7" ht="11.85" customHeight="1">
      <c r="G1480" s="1851">
        <v>39208</v>
      </c>
    </row>
    <row r="1481" spans="7:7" ht="11.85" customHeight="1">
      <c r="G1481" s="1851">
        <v>39209</v>
      </c>
    </row>
    <row r="1482" spans="7:7" ht="11.85" customHeight="1">
      <c r="G1482" s="1851">
        <v>39210</v>
      </c>
    </row>
    <row r="1483" spans="7:7" ht="11.85" customHeight="1">
      <c r="G1483" s="1851">
        <v>39211</v>
      </c>
    </row>
    <row r="1484" spans="7:7" ht="11.85" customHeight="1">
      <c r="G1484" s="1851">
        <v>39212</v>
      </c>
    </row>
    <row r="1485" spans="7:7" ht="11.85" customHeight="1">
      <c r="G1485" s="1851">
        <v>39213</v>
      </c>
    </row>
    <row r="1486" spans="7:7" ht="11.85" customHeight="1">
      <c r="G1486" s="1851">
        <v>39214</v>
      </c>
    </row>
    <row r="1487" spans="7:7" ht="11.85" customHeight="1">
      <c r="G1487" s="1851">
        <v>39215</v>
      </c>
    </row>
    <row r="1488" spans="7:7" ht="11.85" customHeight="1">
      <c r="G1488" s="1851">
        <v>39216</v>
      </c>
    </row>
    <row r="1489" spans="7:7" ht="11.85" customHeight="1">
      <c r="G1489" s="1851">
        <v>39217</v>
      </c>
    </row>
    <row r="1490" spans="7:7" ht="11.85" customHeight="1">
      <c r="G1490" s="1851">
        <v>39218</v>
      </c>
    </row>
    <row r="1491" spans="7:7" ht="11.85" customHeight="1">
      <c r="G1491" s="1851">
        <v>39219</v>
      </c>
    </row>
    <row r="1492" spans="7:7" ht="11.85" customHeight="1">
      <c r="G1492" s="1851">
        <v>39220</v>
      </c>
    </row>
    <row r="1493" spans="7:7" ht="11.85" customHeight="1">
      <c r="G1493" s="1851">
        <v>39221</v>
      </c>
    </row>
    <row r="1494" spans="7:7" ht="11.85" customHeight="1">
      <c r="G1494" s="1851">
        <v>39222</v>
      </c>
    </row>
    <row r="1495" spans="7:7" ht="11.85" customHeight="1">
      <c r="G1495" s="1851">
        <v>39223</v>
      </c>
    </row>
    <row r="1496" spans="7:7" ht="11.85" customHeight="1">
      <c r="G1496" s="1851">
        <v>39224</v>
      </c>
    </row>
    <row r="1497" spans="7:7" ht="11.85" customHeight="1">
      <c r="G1497" s="1851">
        <v>39225</v>
      </c>
    </row>
    <row r="1498" spans="7:7" ht="11.85" customHeight="1">
      <c r="G1498" s="1851">
        <v>39226</v>
      </c>
    </row>
    <row r="1499" spans="7:7" ht="11.85" customHeight="1">
      <c r="G1499" s="1851">
        <v>39227</v>
      </c>
    </row>
    <row r="1500" spans="7:7" ht="11.85" customHeight="1">
      <c r="G1500" s="1851">
        <v>39228</v>
      </c>
    </row>
    <row r="1501" spans="7:7" ht="11.85" customHeight="1">
      <c r="G1501" s="1851">
        <v>39229</v>
      </c>
    </row>
    <row r="1502" spans="7:7" ht="11.85" customHeight="1">
      <c r="G1502" s="1851">
        <v>39230</v>
      </c>
    </row>
    <row r="1503" spans="7:7" ht="11.85" customHeight="1">
      <c r="G1503" s="1851">
        <v>39231</v>
      </c>
    </row>
    <row r="1504" spans="7:7" ht="11.85" customHeight="1">
      <c r="G1504" s="1851">
        <v>39232</v>
      </c>
    </row>
    <row r="1505" spans="7:7" ht="11.85" customHeight="1">
      <c r="G1505" s="1851">
        <v>39233</v>
      </c>
    </row>
    <row r="1506" spans="7:7" ht="11.85" customHeight="1">
      <c r="G1506" s="1851">
        <v>39234</v>
      </c>
    </row>
    <row r="1507" spans="7:7" ht="11.85" customHeight="1">
      <c r="G1507" s="1851">
        <v>39235</v>
      </c>
    </row>
    <row r="1508" spans="7:7" ht="11.85" customHeight="1">
      <c r="G1508" s="1851">
        <v>39236</v>
      </c>
    </row>
    <row r="1509" spans="7:7" ht="11.85" customHeight="1">
      <c r="G1509" s="1851">
        <v>39237</v>
      </c>
    </row>
    <row r="1510" spans="7:7" ht="11.85" customHeight="1">
      <c r="G1510" s="1851">
        <v>39238</v>
      </c>
    </row>
    <row r="1511" spans="7:7" ht="11.85" customHeight="1">
      <c r="G1511" s="1851">
        <v>39239</v>
      </c>
    </row>
    <row r="1512" spans="7:7" ht="11.85" customHeight="1">
      <c r="G1512" s="1851">
        <v>39240</v>
      </c>
    </row>
    <row r="1513" spans="7:7" ht="11.85" customHeight="1">
      <c r="G1513" s="1851">
        <v>39241</v>
      </c>
    </row>
    <row r="1514" spans="7:7" ht="11.85" customHeight="1">
      <c r="G1514" s="1851">
        <v>39242</v>
      </c>
    </row>
    <row r="1515" spans="7:7" ht="11.85" customHeight="1">
      <c r="G1515" s="1851">
        <v>39243</v>
      </c>
    </row>
    <row r="1516" spans="7:7" ht="11.85" customHeight="1">
      <c r="G1516" s="1851">
        <v>39244</v>
      </c>
    </row>
    <row r="1517" spans="7:7" ht="11.85" customHeight="1">
      <c r="G1517" s="1851">
        <v>39245</v>
      </c>
    </row>
    <row r="1518" spans="7:7" ht="11.85" customHeight="1">
      <c r="G1518" s="1851">
        <v>39246</v>
      </c>
    </row>
    <row r="1519" spans="7:7" ht="11.85" customHeight="1">
      <c r="G1519" s="1851">
        <v>39247</v>
      </c>
    </row>
    <row r="1520" spans="7:7" ht="11.85" customHeight="1">
      <c r="G1520" s="1851">
        <v>39248</v>
      </c>
    </row>
    <row r="1521" spans="7:7" ht="11.85" customHeight="1">
      <c r="G1521" s="1851">
        <v>39249</v>
      </c>
    </row>
    <row r="1522" spans="7:7" ht="11.85" customHeight="1">
      <c r="G1522" s="1851">
        <v>39250</v>
      </c>
    </row>
    <row r="1523" spans="7:7" ht="11.85" customHeight="1">
      <c r="G1523" s="1851">
        <v>39251</v>
      </c>
    </row>
    <row r="1524" spans="7:7" ht="11.85" customHeight="1">
      <c r="G1524" s="1851">
        <v>39252</v>
      </c>
    </row>
    <row r="1525" spans="7:7" ht="11.85" customHeight="1">
      <c r="G1525" s="1851">
        <v>39253</v>
      </c>
    </row>
    <row r="1526" spans="7:7" ht="11.85" customHeight="1">
      <c r="G1526" s="1851">
        <v>39254</v>
      </c>
    </row>
    <row r="1527" spans="7:7" ht="11.85" customHeight="1">
      <c r="G1527" s="1851">
        <v>39255</v>
      </c>
    </row>
    <row r="1528" spans="7:7" ht="11.85" customHeight="1">
      <c r="G1528" s="1851">
        <v>39256</v>
      </c>
    </row>
    <row r="1529" spans="7:7" ht="11.85" customHeight="1">
      <c r="G1529" s="1851">
        <v>39257</v>
      </c>
    </row>
    <row r="1530" spans="7:7" ht="11.85" customHeight="1">
      <c r="G1530" s="1851">
        <v>39258</v>
      </c>
    </row>
    <row r="1531" spans="7:7" ht="11.85" customHeight="1">
      <c r="G1531" s="1851">
        <v>39259</v>
      </c>
    </row>
    <row r="1532" spans="7:7" ht="11.85" customHeight="1">
      <c r="G1532" s="1851">
        <v>39260</v>
      </c>
    </row>
    <row r="1533" spans="7:7" ht="11.85" customHeight="1">
      <c r="G1533" s="1851">
        <v>39261</v>
      </c>
    </row>
    <row r="1534" spans="7:7" ht="11.85" customHeight="1">
      <c r="G1534" s="1851">
        <v>39262</v>
      </c>
    </row>
    <row r="1535" spans="7:7" ht="11.85" customHeight="1">
      <c r="G1535" s="1851">
        <v>39263</v>
      </c>
    </row>
    <row r="1536" spans="7:7" ht="11.85" customHeight="1">
      <c r="G1536" s="1851">
        <v>39264</v>
      </c>
    </row>
    <row r="1537" spans="7:7" ht="11.85" customHeight="1">
      <c r="G1537" s="1851">
        <v>39265</v>
      </c>
    </row>
    <row r="1538" spans="7:7" ht="11.85" customHeight="1">
      <c r="G1538" s="1851">
        <v>39266</v>
      </c>
    </row>
    <row r="1539" spans="7:7" ht="11.85" customHeight="1">
      <c r="G1539" s="1851">
        <v>39267</v>
      </c>
    </row>
    <row r="1540" spans="7:7" ht="11.85" customHeight="1">
      <c r="G1540" s="1851">
        <v>39268</v>
      </c>
    </row>
    <row r="1541" spans="7:7" ht="11.85" customHeight="1">
      <c r="G1541" s="1851">
        <v>39269</v>
      </c>
    </row>
    <row r="1542" spans="7:7" ht="11.85" customHeight="1">
      <c r="G1542" s="1851">
        <v>39270</v>
      </c>
    </row>
    <row r="1543" spans="7:7" ht="11.85" customHeight="1">
      <c r="G1543" s="1851">
        <v>39271</v>
      </c>
    </row>
    <row r="1544" spans="7:7" ht="11.85" customHeight="1">
      <c r="G1544" s="1851">
        <v>39272</v>
      </c>
    </row>
    <row r="1545" spans="7:7" ht="11.85" customHeight="1">
      <c r="G1545" s="1851">
        <v>39273</v>
      </c>
    </row>
    <row r="1546" spans="7:7" ht="11.85" customHeight="1">
      <c r="G1546" s="1851">
        <v>39274</v>
      </c>
    </row>
    <row r="1547" spans="7:7" ht="11.85" customHeight="1">
      <c r="G1547" s="1851">
        <v>39275</v>
      </c>
    </row>
    <row r="1548" spans="7:7" ht="11.85" customHeight="1">
      <c r="G1548" s="1851">
        <v>39276</v>
      </c>
    </row>
    <row r="1549" spans="7:7" ht="11.85" customHeight="1">
      <c r="G1549" s="1851">
        <v>39277</v>
      </c>
    </row>
    <row r="1550" spans="7:7" ht="11.85" customHeight="1">
      <c r="G1550" s="1851">
        <v>39278</v>
      </c>
    </row>
    <row r="1551" spans="7:7" ht="11.85" customHeight="1">
      <c r="G1551" s="1851">
        <v>39279</v>
      </c>
    </row>
    <row r="1552" spans="7:7" ht="11.85" customHeight="1">
      <c r="G1552" s="1851">
        <v>39280</v>
      </c>
    </row>
    <row r="1553" spans="7:7" ht="11.85" customHeight="1">
      <c r="G1553" s="1851">
        <v>39281</v>
      </c>
    </row>
    <row r="1554" spans="7:7" ht="11.85" customHeight="1">
      <c r="G1554" s="1851">
        <v>39282</v>
      </c>
    </row>
    <row r="1555" spans="7:7" ht="11.85" customHeight="1">
      <c r="G1555" s="1851">
        <v>39283</v>
      </c>
    </row>
    <row r="1556" spans="7:7" ht="11.85" customHeight="1">
      <c r="G1556" s="1851">
        <v>39284</v>
      </c>
    </row>
    <row r="1557" spans="7:7" ht="11.85" customHeight="1">
      <c r="G1557" s="1851">
        <v>39285</v>
      </c>
    </row>
    <row r="1558" spans="7:7" ht="11.85" customHeight="1">
      <c r="G1558" s="1851">
        <v>39286</v>
      </c>
    </row>
    <row r="1559" spans="7:7" ht="11.85" customHeight="1">
      <c r="G1559" s="1851">
        <v>39287</v>
      </c>
    </row>
    <row r="1560" spans="7:7" ht="11.85" customHeight="1">
      <c r="G1560" s="1851">
        <v>39288</v>
      </c>
    </row>
    <row r="1561" spans="7:7" ht="11.85" customHeight="1">
      <c r="G1561" s="1851">
        <v>39289</v>
      </c>
    </row>
    <row r="1562" spans="7:7" ht="11.85" customHeight="1">
      <c r="G1562" s="1851">
        <v>39290</v>
      </c>
    </row>
    <row r="1563" spans="7:7" ht="11.85" customHeight="1">
      <c r="G1563" s="1851">
        <v>39291</v>
      </c>
    </row>
    <row r="1564" spans="7:7" ht="11.85" customHeight="1">
      <c r="G1564" s="1851">
        <v>39292</v>
      </c>
    </row>
    <row r="1565" spans="7:7" ht="11.85" customHeight="1">
      <c r="G1565" s="1851">
        <v>39293</v>
      </c>
    </row>
    <row r="1566" spans="7:7" ht="11.85" customHeight="1">
      <c r="G1566" s="1851">
        <v>39294</v>
      </c>
    </row>
    <row r="1567" spans="7:7" ht="11.85" customHeight="1">
      <c r="G1567" s="1851">
        <v>39295</v>
      </c>
    </row>
    <row r="1568" spans="7:7" ht="11.85" customHeight="1">
      <c r="G1568" s="1851">
        <v>39296</v>
      </c>
    </row>
    <row r="1569" spans="7:7" ht="11.85" customHeight="1">
      <c r="G1569" s="1851">
        <v>39297</v>
      </c>
    </row>
    <row r="1570" spans="7:7" ht="11.85" customHeight="1">
      <c r="G1570" s="1851">
        <v>39298</v>
      </c>
    </row>
    <row r="1571" spans="7:7" ht="11.85" customHeight="1">
      <c r="G1571" s="1851">
        <v>39299</v>
      </c>
    </row>
    <row r="1572" spans="7:7" ht="11.85" customHeight="1">
      <c r="G1572" s="1851">
        <v>39300</v>
      </c>
    </row>
    <row r="1573" spans="7:7" ht="11.85" customHeight="1">
      <c r="G1573" s="1851">
        <v>39301</v>
      </c>
    </row>
    <row r="1574" spans="7:7" ht="11.85" customHeight="1">
      <c r="G1574" s="1851">
        <v>39302</v>
      </c>
    </row>
    <row r="1575" spans="7:7" ht="11.85" customHeight="1">
      <c r="G1575" s="1851">
        <v>39303</v>
      </c>
    </row>
    <row r="1576" spans="7:7" ht="11.85" customHeight="1">
      <c r="G1576" s="1851">
        <v>39304</v>
      </c>
    </row>
    <row r="1577" spans="7:7" ht="11.85" customHeight="1">
      <c r="G1577" s="1851">
        <v>39305</v>
      </c>
    </row>
    <row r="1578" spans="7:7" ht="11.85" customHeight="1">
      <c r="G1578" s="1851">
        <v>39306</v>
      </c>
    </row>
    <row r="1579" spans="7:7" ht="11.85" customHeight="1">
      <c r="G1579" s="1851">
        <v>39307</v>
      </c>
    </row>
    <row r="1580" spans="7:7" ht="11.85" customHeight="1">
      <c r="G1580" s="1851">
        <v>39308</v>
      </c>
    </row>
    <row r="1581" spans="7:7" ht="11.85" customHeight="1">
      <c r="G1581" s="1851">
        <v>39309</v>
      </c>
    </row>
    <row r="1582" spans="7:7" ht="11.85" customHeight="1">
      <c r="G1582" s="1851">
        <v>39310</v>
      </c>
    </row>
    <row r="1583" spans="7:7" ht="11.85" customHeight="1">
      <c r="G1583" s="1851">
        <v>39311</v>
      </c>
    </row>
    <row r="1584" spans="7:7" ht="11.85" customHeight="1">
      <c r="G1584" s="1851">
        <v>39312</v>
      </c>
    </row>
    <row r="1585" spans="7:7" ht="11.85" customHeight="1">
      <c r="G1585" s="1851">
        <v>39313</v>
      </c>
    </row>
    <row r="1586" spans="7:7" ht="11.85" customHeight="1">
      <c r="G1586" s="1851">
        <v>39314</v>
      </c>
    </row>
    <row r="1587" spans="7:7" ht="11.85" customHeight="1">
      <c r="G1587" s="1851">
        <v>39315</v>
      </c>
    </row>
    <row r="1588" spans="7:7" ht="11.85" customHeight="1">
      <c r="G1588" s="1851">
        <v>39316</v>
      </c>
    </row>
    <row r="1589" spans="7:7" ht="11.85" customHeight="1">
      <c r="G1589" s="1851">
        <v>39317</v>
      </c>
    </row>
    <row r="1590" spans="7:7" ht="11.85" customHeight="1">
      <c r="G1590" s="1851">
        <v>39318</v>
      </c>
    </row>
    <row r="1591" spans="7:7" ht="11.85" customHeight="1">
      <c r="G1591" s="1851">
        <v>39319</v>
      </c>
    </row>
    <row r="1592" spans="7:7" ht="11.85" customHeight="1">
      <c r="G1592" s="1851">
        <v>39320</v>
      </c>
    </row>
    <row r="1593" spans="7:7" ht="11.85" customHeight="1">
      <c r="G1593" s="1851">
        <v>39321</v>
      </c>
    </row>
    <row r="1594" spans="7:7" ht="11.85" customHeight="1">
      <c r="G1594" s="1851">
        <v>39322</v>
      </c>
    </row>
    <row r="1595" spans="7:7" ht="11.85" customHeight="1">
      <c r="G1595" s="1851">
        <v>39323</v>
      </c>
    </row>
    <row r="1596" spans="7:7" ht="11.85" customHeight="1">
      <c r="G1596" s="1851">
        <v>39324</v>
      </c>
    </row>
    <row r="1597" spans="7:7" ht="11.85" customHeight="1">
      <c r="G1597" s="1851">
        <v>39325</v>
      </c>
    </row>
    <row r="1598" spans="7:7" ht="11.85" customHeight="1">
      <c r="G1598" s="1851">
        <v>39326</v>
      </c>
    </row>
    <row r="1599" spans="7:7" ht="11.85" customHeight="1">
      <c r="G1599" s="1851">
        <v>39327</v>
      </c>
    </row>
    <row r="1600" spans="7:7" ht="11.85" customHeight="1">
      <c r="G1600" s="1851">
        <v>39328</v>
      </c>
    </row>
    <row r="1601" spans="7:7" ht="11.85" customHeight="1">
      <c r="G1601" s="1851">
        <v>39329</v>
      </c>
    </row>
    <row r="1602" spans="7:7" ht="11.85" customHeight="1">
      <c r="G1602" s="1851">
        <v>39330</v>
      </c>
    </row>
    <row r="1603" spans="7:7" ht="11.85" customHeight="1">
      <c r="G1603" s="1851">
        <v>39331</v>
      </c>
    </row>
    <row r="1604" spans="7:7" ht="11.85" customHeight="1">
      <c r="G1604" s="1851">
        <v>39332</v>
      </c>
    </row>
    <row r="1605" spans="7:7" ht="11.85" customHeight="1">
      <c r="G1605" s="1851">
        <v>39333</v>
      </c>
    </row>
    <row r="1606" spans="7:7" ht="11.85" customHeight="1">
      <c r="G1606" s="1851">
        <v>39334</v>
      </c>
    </row>
    <row r="1607" spans="7:7" ht="11.85" customHeight="1">
      <c r="G1607" s="1851">
        <v>39335</v>
      </c>
    </row>
    <row r="1608" spans="7:7" ht="11.85" customHeight="1">
      <c r="G1608" s="1851">
        <v>39336</v>
      </c>
    </row>
    <row r="1609" spans="7:7" ht="11.85" customHeight="1">
      <c r="G1609" s="1851">
        <v>39337</v>
      </c>
    </row>
    <row r="1610" spans="7:7" ht="11.85" customHeight="1">
      <c r="G1610" s="1851">
        <v>39338</v>
      </c>
    </row>
    <row r="1611" spans="7:7" ht="11.85" customHeight="1">
      <c r="G1611" s="1851">
        <v>39339</v>
      </c>
    </row>
    <row r="1612" spans="7:7" ht="11.85" customHeight="1">
      <c r="G1612" s="1851">
        <v>39340</v>
      </c>
    </row>
    <row r="1613" spans="7:7" ht="11.85" customHeight="1">
      <c r="G1613" s="1851">
        <v>39341</v>
      </c>
    </row>
    <row r="1614" spans="7:7" ht="11.85" customHeight="1">
      <c r="G1614" s="1851">
        <v>39342</v>
      </c>
    </row>
    <row r="1615" spans="7:7" ht="11.85" customHeight="1">
      <c r="G1615" s="1851">
        <v>39343</v>
      </c>
    </row>
    <row r="1616" spans="7:7" ht="11.85" customHeight="1">
      <c r="G1616" s="1851">
        <v>39344</v>
      </c>
    </row>
    <row r="1617" spans="7:7" ht="11.85" customHeight="1">
      <c r="G1617" s="1851">
        <v>39345</v>
      </c>
    </row>
    <row r="1618" spans="7:7" ht="11.85" customHeight="1">
      <c r="G1618" s="1851">
        <v>39346</v>
      </c>
    </row>
    <row r="1619" spans="7:7" ht="11.85" customHeight="1">
      <c r="G1619" s="1851">
        <v>39347</v>
      </c>
    </row>
    <row r="1620" spans="7:7" ht="11.85" customHeight="1">
      <c r="G1620" s="1851">
        <v>39348</v>
      </c>
    </row>
    <row r="1621" spans="7:7" ht="11.85" customHeight="1">
      <c r="G1621" s="1851">
        <v>39349</v>
      </c>
    </row>
    <row r="1622" spans="7:7" ht="11.85" customHeight="1">
      <c r="G1622" s="1851">
        <v>39350</v>
      </c>
    </row>
    <row r="1623" spans="7:7" ht="11.85" customHeight="1">
      <c r="G1623" s="1851">
        <v>39351</v>
      </c>
    </row>
    <row r="1624" spans="7:7" ht="11.85" customHeight="1">
      <c r="G1624" s="1851">
        <v>39352</v>
      </c>
    </row>
    <row r="1625" spans="7:7" ht="11.85" customHeight="1">
      <c r="G1625" s="1851">
        <v>39353</v>
      </c>
    </row>
    <row r="1626" spans="7:7" ht="11.85" customHeight="1">
      <c r="G1626" s="1851">
        <v>39354</v>
      </c>
    </row>
    <row r="1627" spans="7:7" ht="11.85" customHeight="1">
      <c r="G1627" s="1851">
        <v>39355</v>
      </c>
    </row>
    <row r="1628" spans="7:7" ht="11.85" customHeight="1">
      <c r="G1628" s="1851">
        <v>39356</v>
      </c>
    </row>
    <row r="1629" spans="7:7" ht="11.85" customHeight="1">
      <c r="G1629" s="1851">
        <v>39357</v>
      </c>
    </row>
    <row r="1630" spans="7:7" ht="11.85" customHeight="1">
      <c r="G1630" s="1851">
        <v>39358</v>
      </c>
    </row>
    <row r="1631" spans="7:7" ht="11.85" customHeight="1">
      <c r="G1631" s="1851">
        <v>39359</v>
      </c>
    </row>
    <row r="1632" spans="7:7" ht="11.85" customHeight="1">
      <c r="G1632" s="1851">
        <v>39360</v>
      </c>
    </row>
    <row r="1633" spans="7:7" ht="11.85" customHeight="1">
      <c r="G1633" s="1851">
        <v>39361</v>
      </c>
    </row>
    <row r="1634" spans="7:7" ht="11.85" customHeight="1">
      <c r="G1634" s="1851">
        <v>39362</v>
      </c>
    </row>
    <row r="1635" spans="7:7" ht="11.85" customHeight="1">
      <c r="G1635" s="1851">
        <v>39363</v>
      </c>
    </row>
    <row r="1636" spans="7:7" ht="11.85" customHeight="1">
      <c r="G1636" s="1851">
        <v>39364</v>
      </c>
    </row>
    <row r="1637" spans="7:7" ht="11.85" customHeight="1">
      <c r="G1637" s="1851">
        <v>39365</v>
      </c>
    </row>
    <row r="1638" spans="7:7" ht="11.85" customHeight="1">
      <c r="G1638" s="1851">
        <v>39366</v>
      </c>
    </row>
    <row r="1639" spans="7:7" ht="11.85" customHeight="1">
      <c r="G1639" s="1851">
        <v>39367</v>
      </c>
    </row>
    <row r="1640" spans="7:7" ht="11.85" customHeight="1">
      <c r="G1640" s="1851">
        <v>39368</v>
      </c>
    </row>
    <row r="1641" spans="7:7" ht="11.85" customHeight="1">
      <c r="G1641" s="1851">
        <v>39369</v>
      </c>
    </row>
    <row r="1642" spans="7:7" ht="11.85" customHeight="1">
      <c r="G1642" s="1851">
        <v>39370</v>
      </c>
    </row>
    <row r="1643" spans="7:7" ht="11.85" customHeight="1">
      <c r="G1643" s="1851">
        <v>39371</v>
      </c>
    </row>
    <row r="1644" spans="7:7" ht="11.85" customHeight="1">
      <c r="G1644" s="1851">
        <v>39372</v>
      </c>
    </row>
    <row r="1645" spans="7:7" ht="11.85" customHeight="1">
      <c r="G1645" s="1851">
        <v>39373</v>
      </c>
    </row>
    <row r="1646" spans="7:7" ht="11.85" customHeight="1">
      <c r="G1646" s="1851">
        <v>39374</v>
      </c>
    </row>
    <row r="1647" spans="7:7" ht="11.85" customHeight="1">
      <c r="G1647" s="1851">
        <v>39375</v>
      </c>
    </row>
    <row r="1648" spans="7:7" ht="11.85" customHeight="1">
      <c r="G1648" s="1851">
        <v>39376</v>
      </c>
    </row>
    <row r="1649" spans="7:7" ht="11.85" customHeight="1">
      <c r="G1649" s="1851">
        <v>39377</v>
      </c>
    </row>
    <row r="1650" spans="7:7" ht="11.85" customHeight="1">
      <c r="G1650" s="1851">
        <v>39378</v>
      </c>
    </row>
    <row r="1651" spans="7:7" ht="11.85" customHeight="1">
      <c r="G1651" s="1851">
        <v>39379</v>
      </c>
    </row>
    <row r="1652" spans="7:7" ht="11.85" customHeight="1">
      <c r="G1652" s="1851">
        <v>39380</v>
      </c>
    </row>
    <row r="1653" spans="7:7" ht="11.85" customHeight="1">
      <c r="G1653" s="1851">
        <v>39381</v>
      </c>
    </row>
    <row r="1654" spans="7:7" ht="11.85" customHeight="1">
      <c r="G1654" s="1851">
        <v>39382</v>
      </c>
    </row>
    <row r="1655" spans="7:7" ht="11.85" customHeight="1">
      <c r="G1655" s="1851">
        <v>39383</v>
      </c>
    </row>
    <row r="1656" spans="7:7" ht="11.85" customHeight="1">
      <c r="G1656" s="1851">
        <v>39384</v>
      </c>
    </row>
    <row r="1657" spans="7:7" ht="11.85" customHeight="1">
      <c r="G1657" s="1851">
        <v>39385</v>
      </c>
    </row>
    <row r="1658" spans="7:7" ht="11.85" customHeight="1">
      <c r="G1658" s="1851">
        <v>39386</v>
      </c>
    </row>
    <row r="1659" spans="7:7" ht="11.85" customHeight="1">
      <c r="G1659" s="1851">
        <v>39387</v>
      </c>
    </row>
    <row r="1660" spans="7:7" ht="11.85" customHeight="1">
      <c r="G1660" s="1851">
        <v>39388</v>
      </c>
    </row>
    <row r="1661" spans="7:7" ht="11.85" customHeight="1">
      <c r="G1661" s="1851">
        <v>39389</v>
      </c>
    </row>
    <row r="1662" spans="7:7" ht="11.85" customHeight="1">
      <c r="G1662" s="1851">
        <v>39390</v>
      </c>
    </row>
    <row r="1663" spans="7:7" ht="11.85" customHeight="1">
      <c r="G1663" s="1851">
        <v>39391</v>
      </c>
    </row>
    <row r="1664" spans="7:7" ht="11.85" customHeight="1">
      <c r="G1664" s="1851">
        <v>39392</v>
      </c>
    </row>
    <row r="1665" spans="7:7" ht="11.85" customHeight="1">
      <c r="G1665" s="1851">
        <v>39393</v>
      </c>
    </row>
    <row r="1666" spans="7:7" ht="11.85" customHeight="1">
      <c r="G1666" s="1851">
        <v>39394</v>
      </c>
    </row>
    <row r="1667" spans="7:7" ht="11.85" customHeight="1">
      <c r="G1667" s="1851">
        <v>39395</v>
      </c>
    </row>
    <row r="1668" spans="7:7" ht="11.85" customHeight="1">
      <c r="G1668" s="1851">
        <v>39396</v>
      </c>
    </row>
    <row r="1669" spans="7:7" ht="11.85" customHeight="1">
      <c r="G1669" s="1851">
        <v>39397</v>
      </c>
    </row>
    <row r="1670" spans="7:7" ht="11.85" customHeight="1">
      <c r="G1670" s="1851">
        <v>39398</v>
      </c>
    </row>
    <row r="1671" spans="7:7" ht="11.85" customHeight="1">
      <c r="G1671" s="1851">
        <v>39399</v>
      </c>
    </row>
    <row r="1672" spans="7:7" ht="11.85" customHeight="1">
      <c r="G1672" s="1851">
        <v>39400</v>
      </c>
    </row>
    <row r="1673" spans="7:7" ht="11.85" customHeight="1">
      <c r="G1673" s="1851">
        <v>39401</v>
      </c>
    </row>
    <row r="1674" spans="7:7" ht="11.85" customHeight="1">
      <c r="G1674" s="1851">
        <v>39402</v>
      </c>
    </row>
    <row r="1675" spans="7:7" ht="11.85" customHeight="1">
      <c r="G1675" s="1851">
        <v>39403</v>
      </c>
    </row>
    <row r="1676" spans="7:7" ht="11.85" customHeight="1">
      <c r="G1676" s="1851">
        <v>39404</v>
      </c>
    </row>
    <row r="1677" spans="7:7" ht="11.85" customHeight="1">
      <c r="G1677" s="1851">
        <v>39405</v>
      </c>
    </row>
    <row r="1678" spans="7:7" ht="11.85" customHeight="1">
      <c r="G1678" s="1851">
        <v>39406</v>
      </c>
    </row>
    <row r="1679" spans="7:7" ht="11.85" customHeight="1">
      <c r="G1679" s="1851">
        <v>39407</v>
      </c>
    </row>
    <row r="1680" spans="7:7" ht="11.85" customHeight="1">
      <c r="G1680" s="1851">
        <v>39408</v>
      </c>
    </row>
    <row r="1681" spans="7:7" ht="11.85" customHeight="1">
      <c r="G1681" s="1851">
        <v>39409</v>
      </c>
    </row>
    <row r="1682" spans="7:7" ht="11.85" customHeight="1">
      <c r="G1682" s="1851">
        <v>39410</v>
      </c>
    </row>
    <row r="1683" spans="7:7" ht="11.85" customHeight="1">
      <c r="G1683" s="1851">
        <v>39411</v>
      </c>
    </row>
    <row r="1684" spans="7:7" ht="11.85" customHeight="1">
      <c r="G1684" s="1851">
        <v>39412</v>
      </c>
    </row>
    <row r="1685" spans="7:7" ht="11.85" customHeight="1">
      <c r="G1685" s="1851">
        <v>39413</v>
      </c>
    </row>
    <row r="1686" spans="7:7" ht="11.85" customHeight="1">
      <c r="G1686" s="1851">
        <v>39414</v>
      </c>
    </row>
    <row r="1687" spans="7:7" ht="11.85" customHeight="1">
      <c r="G1687" s="1851">
        <v>39415</v>
      </c>
    </row>
    <row r="1688" spans="7:7" ht="11.85" customHeight="1">
      <c r="G1688" s="1851">
        <v>39416</v>
      </c>
    </row>
    <row r="1689" spans="7:7" ht="11.85" customHeight="1">
      <c r="G1689" s="1851">
        <v>39417</v>
      </c>
    </row>
    <row r="1690" spans="7:7" ht="11.85" customHeight="1">
      <c r="G1690" s="1851">
        <v>39418</v>
      </c>
    </row>
    <row r="1691" spans="7:7" ht="11.85" customHeight="1">
      <c r="G1691" s="1851">
        <v>39419</v>
      </c>
    </row>
    <row r="1692" spans="7:7" ht="11.85" customHeight="1">
      <c r="G1692" s="1851">
        <v>39420</v>
      </c>
    </row>
    <row r="1693" spans="7:7" ht="11.85" customHeight="1">
      <c r="G1693" s="1851">
        <v>39421</v>
      </c>
    </row>
    <row r="1694" spans="7:7" ht="11.85" customHeight="1">
      <c r="G1694" s="1851">
        <v>39422</v>
      </c>
    </row>
    <row r="1695" spans="7:7" ht="11.85" customHeight="1">
      <c r="G1695" s="1851">
        <v>39423</v>
      </c>
    </row>
    <row r="1696" spans="7:7" ht="11.85" customHeight="1">
      <c r="G1696" s="1851">
        <v>39424</v>
      </c>
    </row>
    <row r="1697" spans="7:7" ht="11.85" customHeight="1">
      <c r="G1697" s="1851">
        <v>39425</v>
      </c>
    </row>
    <row r="1698" spans="7:7" ht="11.85" customHeight="1">
      <c r="G1698" s="1851">
        <v>39426</v>
      </c>
    </row>
    <row r="1699" spans="7:7" ht="11.85" customHeight="1">
      <c r="G1699" s="1851">
        <v>39427</v>
      </c>
    </row>
    <row r="1700" spans="7:7" ht="11.85" customHeight="1">
      <c r="G1700" s="1851">
        <v>39428</v>
      </c>
    </row>
    <row r="1701" spans="7:7" ht="11.85" customHeight="1">
      <c r="G1701" s="1851">
        <v>39429</v>
      </c>
    </row>
    <row r="1702" spans="7:7" ht="11.85" customHeight="1">
      <c r="G1702" s="1851">
        <v>39430</v>
      </c>
    </row>
    <row r="1703" spans="7:7" ht="11.85" customHeight="1">
      <c r="G1703" s="1851">
        <v>39431</v>
      </c>
    </row>
    <row r="1704" spans="7:7" ht="11.85" customHeight="1">
      <c r="G1704" s="1851">
        <v>39432</v>
      </c>
    </row>
    <row r="1705" spans="7:7" ht="11.85" customHeight="1">
      <c r="G1705" s="1851">
        <v>39433</v>
      </c>
    </row>
    <row r="1706" spans="7:7" ht="11.85" customHeight="1">
      <c r="G1706" s="1851">
        <v>39434</v>
      </c>
    </row>
    <row r="1707" spans="7:7" ht="11.85" customHeight="1">
      <c r="G1707" s="1851">
        <v>39435</v>
      </c>
    </row>
    <row r="1708" spans="7:7" ht="11.85" customHeight="1">
      <c r="G1708" s="1851">
        <v>39436</v>
      </c>
    </row>
    <row r="1709" spans="7:7" ht="11.85" customHeight="1">
      <c r="G1709" s="1851">
        <v>39437</v>
      </c>
    </row>
    <row r="1710" spans="7:7" ht="11.85" customHeight="1">
      <c r="G1710" s="1851">
        <v>39438</v>
      </c>
    </row>
    <row r="1711" spans="7:7" ht="11.85" customHeight="1">
      <c r="G1711" s="1851">
        <v>39439</v>
      </c>
    </row>
    <row r="1712" spans="7:7" ht="11.85" customHeight="1">
      <c r="G1712" s="1851">
        <v>39440</v>
      </c>
    </row>
    <row r="1713" spans="7:7" ht="11.85" customHeight="1">
      <c r="G1713" s="1851">
        <v>39441</v>
      </c>
    </row>
    <row r="1714" spans="7:7" ht="11.85" customHeight="1">
      <c r="G1714" s="1851">
        <v>39442</v>
      </c>
    </row>
    <row r="1715" spans="7:7" ht="11.85" customHeight="1">
      <c r="G1715" s="1851">
        <v>39443</v>
      </c>
    </row>
    <row r="1716" spans="7:7" ht="11.85" customHeight="1">
      <c r="G1716" s="1851">
        <v>39444</v>
      </c>
    </row>
    <row r="1717" spans="7:7" ht="11.85" customHeight="1">
      <c r="G1717" s="1851">
        <v>39445</v>
      </c>
    </row>
    <row r="1718" spans="7:7" ht="11.85" customHeight="1">
      <c r="G1718" s="1851">
        <v>39446</v>
      </c>
    </row>
    <row r="1719" spans="7:7" ht="11.85" customHeight="1">
      <c r="G1719" s="1851">
        <v>39447</v>
      </c>
    </row>
    <row r="1720" spans="7:7" ht="11.85" customHeight="1">
      <c r="G1720" s="1851">
        <v>39448</v>
      </c>
    </row>
    <row r="1721" spans="7:7" ht="11.85" customHeight="1">
      <c r="G1721" s="1851">
        <v>39449</v>
      </c>
    </row>
    <row r="1722" spans="7:7" ht="11.85" customHeight="1">
      <c r="G1722" s="1851">
        <v>39450</v>
      </c>
    </row>
    <row r="1723" spans="7:7" ht="11.85" customHeight="1">
      <c r="G1723" s="1851">
        <v>39451</v>
      </c>
    </row>
    <row r="1724" spans="7:7" ht="11.85" customHeight="1">
      <c r="G1724" s="1851">
        <v>39452</v>
      </c>
    </row>
    <row r="1725" spans="7:7" ht="11.85" customHeight="1">
      <c r="G1725" s="1851">
        <v>39453</v>
      </c>
    </row>
    <row r="1726" spans="7:7" ht="11.85" customHeight="1">
      <c r="G1726" s="1851">
        <v>39454</v>
      </c>
    </row>
    <row r="1727" spans="7:7" ht="11.85" customHeight="1">
      <c r="G1727" s="1851">
        <v>39455</v>
      </c>
    </row>
    <row r="1728" spans="7:7" ht="11.85" customHeight="1">
      <c r="G1728" s="1851">
        <v>39456</v>
      </c>
    </row>
    <row r="1729" spans="7:7" ht="11.85" customHeight="1">
      <c r="G1729" s="1851">
        <v>39457</v>
      </c>
    </row>
    <row r="1730" spans="7:7" ht="11.85" customHeight="1">
      <c r="G1730" s="1851">
        <v>39458</v>
      </c>
    </row>
    <row r="1731" spans="7:7" ht="11.85" customHeight="1">
      <c r="G1731" s="1851">
        <v>39459</v>
      </c>
    </row>
    <row r="1732" spans="7:7" ht="11.85" customHeight="1">
      <c r="G1732" s="1851">
        <v>39460</v>
      </c>
    </row>
    <row r="1733" spans="7:7" ht="11.85" customHeight="1">
      <c r="G1733" s="1851">
        <v>39461</v>
      </c>
    </row>
    <row r="1734" spans="7:7" ht="11.85" customHeight="1">
      <c r="G1734" s="1851">
        <v>39462</v>
      </c>
    </row>
    <row r="1735" spans="7:7" ht="11.85" customHeight="1">
      <c r="G1735" s="1851">
        <v>39463</v>
      </c>
    </row>
    <row r="1736" spans="7:7" ht="11.85" customHeight="1">
      <c r="G1736" s="1851">
        <v>39464</v>
      </c>
    </row>
    <row r="1737" spans="7:7" ht="11.85" customHeight="1">
      <c r="G1737" s="1851">
        <v>39465</v>
      </c>
    </row>
    <row r="1738" spans="7:7" ht="11.85" customHeight="1">
      <c r="G1738" s="1851">
        <v>39466</v>
      </c>
    </row>
    <row r="1739" spans="7:7" ht="11.85" customHeight="1">
      <c r="G1739" s="1851">
        <v>39467</v>
      </c>
    </row>
    <row r="1740" spans="7:7" ht="11.85" customHeight="1">
      <c r="G1740" s="1851">
        <v>39468</v>
      </c>
    </row>
    <row r="1741" spans="7:7" ht="11.85" customHeight="1">
      <c r="G1741" s="1851">
        <v>39469</v>
      </c>
    </row>
    <row r="1742" spans="7:7" ht="11.85" customHeight="1">
      <c r="G1742" s="1851">
        <v>39470</v>
      </c>
    </row>
    <row r="1743" spans="7:7" ht="11.85" customHeight="1">
      <c r="G1743" s="1851">
        <v>39471</v>
      </c>
    </row>
    <row r="1744" spans="7:7" ht="11.85" customHeight="1">
      <c r="G1744" s="1851">
        <v>39472</v>
      </c>
    </row>
    <row r="1745" spans="7:7" ht="11.85" customHeight="1">
      <c r="G1745" s="1851">
        <v>39473</v>
      </c>
    </row>
    <row r="1746" spans="7:7" ht="11.85" customHeight="1">
      <c r="G1746" s="1851">
        <v>39474</v>
      </c>
    </row>
    <row r="1747" spans="7:7" ht="11.85" customHeight="1">
      <c r="G1747" s="1851">
        <v>39475</v>
      </c>
    </row>
    <row r="1748" spans="7:7" ht="11.85" customHeight="1">
      <c r="G1748" s="1851">
        <v>39476</v>
      </c>
    </row>
    <row r="1749" spans="7:7" ht="11.85" customHeight="1">
      <c r="G1749" s="1851">
        <v>39477</v>
      </c>
    </row>
    <row r="1750" spans="7:7" ht="11.85" customHeight="1">
      <c r="G1750" s="1851">
        <v>39478</v>
      </c>
    </row>
    <row r="1751" spans="7:7" ht="11.85" customHeight="1">
      <c r="G1751" s="1851">
        <v>39479</v>
      </c>
    </row>
    <row r="1752" spans="7:7" ht="11.85" customHeight="1">
      <c r="G1752" s="1851">
        <v>39480</v>
      </c>
    </row>
    <row r="1753" spans="7:7" ht="11.85" customHeight="1">
      <c r="G1753" s="1851">
        <v>39481</v>
      </c>
    </row>
    <row r="1754" spans="7:7" ht="11.85" customHeight="1">
      <c r="G1754" s="1851">
        <v>39482</v>
      </c>
    </row>
    <row r="1755" spans="7:7" ht="11.85" customHeight="1">
      <c r="G1755" s="1851">
        <v>39483</v>
      </c>
    </row>
    <row r="1756" spans="7:7" ht="11.85" customHeight="1">
      <c r="G1756" s="1851">
        <v>39484</v>
      </c>
    </row>
    <row r="1757" spans="7:7" ht="11.85" customHeight="1">
      <c r="G1757" s="1851">
        <v>39485</v>
      </c>
    </row>
    <row r="1758" spans="7:7" ht="11.85" customHeight="1">
      <c r="G1758" s="1851">
        <v>39486</v>
      </c>
    </row>
    <row r="1759" spans="7:7" ht="11.85" customHeight="1">
      <c r="G1759" s="1851">
        <v>39487</v>
      </c>
    </row>
    <row r="1760" spans="7:7" ht="11.85" customHeight="1">
      <c r="G1760" s="1851">
        <v>39488</v>
      </c>
    </row>
    <row r="1761" spans="7:7" ht="11.85" customHeight="1">
      <c r="G1761" s="1851">
        <v>39489</v>
      </c>
    </row>
    <row r="1762" spans="7:7" ht="11.85" customHeight="1">
      <c r="G1762" s="1851">
        <v>39490</v>
      </c>
    </row>
    <row r="1763" spans="7:7" ht="11.85" customHeight="1">
      <c r="G1763" s="1851">
        <v>39491</v>
      </c>
    </row>
    <row r="1764" spans="7:7" ht="11.85" customHeight="1">
      <c r="G1764" s="1851">
        <v>39492</v>
      </c>
    </row>
    <row r="1765" spans="7:7" ht="11.85" customHeight="1">
      <c r="G1765" s="1851">
        <v>39493</v>
      </c>
    </row>
    <row r="1766" spans="7:7" ht="11.85" customHeight="1">
      <c r="G1766" s="1851">
        <v>39494</v>
      </c>
    </row>
    <row r="1767" spans="7:7" ht="11.85" customHeight="1">
      <c r="G1767" s="1851">
        <v>39495</v>
      </c>
    </row>
    <row r="1768" spans="7:7" ht="11.85" customHeight="1">
      <c r="G1768" s="1851">
        <v>39496</v>
      </c>
    </row>
    <row r="1769" spans="7:7" ht="11.85" customHeight="1">
      <c r="G1769" s="1851">
        <v>39497</v>
      </c>
    </row>
    <row r="1770" spans="7:7" ht="11.85" customHeight="1">
      <c r="G1770" s="1851">
        <v>39498</v>
      </c>
    </row>
    <row r="1771" spans="7:7" ht="11.85" customHeight="1">
      <c r="G1771" s="1851">
        <v>39499</v>
      </c>
    </row>
    <row r="1772" spans="7:7" ht="11.85" customHeight="1">
      <c r="G1772" s="1851">
        <v>39500</v>
      </c>
    </row>
    <row r="1773" spans="7:7" ht="11.85" customHeight="1">
      <c r="G1773" s="1851">
        <v>39501</v>
      </c>
    </row>
    <row r="1774" spans="7:7" ht="11.85" customHeight="1">
      <c r="G1774" s="1851">
        <v>39502</v>
      </c>
    </row>
    <row r="1775" spans="7:7" ht="11.85" customHeight="1">
      <c r="G1775" s="1851">
        <v>39503</v>
      </c>
    </row>
    <row r="1776" spans="7:7" ht="11.85" customHeight="1">
      <c r="G1776" s="1851">
        <v>39504</v>
      </c>
    </row>
    <row r="1777" spans="7:7" ht="11.85" customHeight="1">
      <c r="G1777" s="1851">
        <v>39505</v>
      </c>
    </row>
    <row r="1778" spans="7:7" ht="11.85" customHeight="1">
      <c r="G1778" s="1851">
        <v>39506</v>
      </c>
    </row>
    <row r="1779" spans="7:7" ht="11.85" customHeight="1">
      <c r="G1779" s="1851">
        <v>39507</v>
      </c>
    </row>
    <row r="1780" spans="7:7" ht="11.85" customHeight="1">
      <c r="G1780" s="1851">
        <v>39508</v>
      </c>
    </row>
    <row r="1781" spans="7:7" ht="11.85" customHeight="1">
      <c r="G1781" s="1851">
        <v>39509</v>
      </c>
    </row>
    <row r="1782" spans="7:7" ht="11.85" customHeight="1">
      <c r="G1782" s="1851">
        <v>39510</v>
      </c>
    </row>
    <row r="1783" spans="7:7" ht="11.85" customHeight="1">
      <c r="G1783" s="1851">
        <v>39511</v>
      </c>
    </row>
    <row r="1784" spans="7:7" ht="11.85" customHeight="1">
      <c r="G1784" s="1851">
        <v>39512</v>
      </c>
    </row>
    <row r="1785" spans="7:7" ht="11.85" customHeight="1">
      <c r="G1785" s="1851">
        <v>39513</v>
      </c>
    </row>
    <row r="1786" spans="7:7" ht="11.85" customHeight="1">
      <c r="G1786" s="1851">
        <v>39514</v>
      </c>
    </row>
    <row r="1787" spans="7:7" ht="11.85" customHeight="1">
      <c r="G1787" s="1851">
        <v>39515</v>
      </c>
    </row>
    <row r="1788" spans="7:7" ht="11.85" customHeight="1">
      <c r="G1788" s="1851">
        <v>39516</v>
      </c>
    </row>
    <row r="1789" spans="7:7" ht="11.85" customHeight="1">
      <c r="G1789" s="1851">
        <v>39517</v>
      </c>
    </row>
    <row r="1790" spans="7:7" ht="11.85" customHeight="1">
      <c r="G1790" s="1851">
        <v>39518</v>
      </c>
    </row>
    <row r="1791" spans="7:7" ht="11.85" customHeight="1">
      <c r="G1791" s="1851">
        <v>39519</v>
      </c>
    </row>
    <row r="1792" spans="7:7" ht="11.85" customHeight="1">
      <c r="G1792" s="1851">
        <v>39520</v>
      </c>
    </row>
    <row r="1793" spans="7:7" ht="11.85" customHeight="1">
      <c r="G1793" s="1851">
        <v>39521</v>
      </c>
    </row>
    <row r="1794" spans="7:7" ht="11.85" customHeight="1">
      <c r="G1794" s="1851">
        <v>39522</v>
      </c>
    </row>
    <row r="1795" spans="7:7" ht="11.85" customHeight="1">
      <c r="G1795" s="1851">
        <v>39523</v>
      </c>
    </row>
    <row r="1796" spans="7:7" ht="11.85" customHeight="1">
      <c r="G1796" s="1851">
        <v>39524</v>
      </c>
    </row>
    <row r="1797" spans="7:7" ht="11.85" customHeight="1">
      <c r="G1797" s="1851">
        <v>39525</v>
      </c>
    </row>
    <row r="1798" spans="7:7" ht="11.85" customHeight="1">
      <c r="G1798" s="1851">
        <v>39526</v>
      </c>
    </row>
    <row r="1799" spans="7:7" ht="11.85" customHeight="1">
      <c r="G1799" s="1851">
        <v>39527</v>
      </c>
    </row>
    <row r="1800" spans="7:7" ht="11.85" customHeight="1">
      <c r="G1800" s="1851">
        <v>39528</v>
      </c>
    </row>
    <row r="1801" spans="7:7" ht="11.85" customHeight="1">
      <c r="G1801" s="1851">
        <v>39529</v>
      </c>
    </row>
    <row r="1802" spans="7:7" ht="11.85" customHeight="1">
      <c r="G1802" s="1851">
        <v>39530</v>
      </c>
    </row>
    <row r="1803" spans="7:7" ht="11.85" customHeight="1">
      <c r="G1803" s="1851">
        <v>39531</v>
      </c>
    </row>
    <row r="1804" spans="7:7" ht="11.85" customHeight="1">
      <c r="G1804" s="1851">
        <v>39532</v>
      </c>
    </row>
    <row r="1805" spans="7:7" ht="11.85" customHeight="1">
      <c r="G1805" s="1851">
        <v>39533</v>
      </c>
    </row>
    <row r="1806" spans="7:7" ht="11.85" customHeight="1">
      <c r="G1806" s="1851">
        <v>39534</v>
      </c>
    </row>
    <row r="1807" spans="7:7" ht="11.85" customHeight="1">
      <c r="G1807" s="1851">
        <v>39535</v>
      </c>
    </row>
    <row r="1808" spans="7:7" ht="11.85" customHeight="1">
      <c r="G1808" s="1851">
        <v>39536</v>
      </c>
    </row>
    <row r="1809" spans="7:7" ht="11.85" customHeight="1">
      <c r="G1809" s="1851">
        <v>39537</v>
      </c>
    </row>
    <row r="1810" spans="7:7" ht="11.85" customHeight="1">
      <c r="G1810" s="1851">
        <v>39538</v>
      </c>
    </row>
    <row r="1811" spans="7:7" ht="11.85" customHeight="1">
      <c r="G1811" s="1851">
        <v>39539</v>
      </c>
    </row>
    <row r="1812" spans="7:7" ht="11.85" customHeight="1">
      <c r="G1812" s="1851">
        <v>39540</v>
      </c>
    </row>
    <row r="1813" spans="7:7" ht="11.85" customHeight="1">
      <c r="G1813" s="1851">
        <v>39541</v>
      </c>
    </row>
    <row r="1814" spans="7:7" ht="11.85" customHeight="1">
      <c r="G1814" s="1851">
        <v>39542</v>
      </c>
    </row>
    <row r="1815" spans="7:7" ht="11.85" customHeight="1">
      <c r="G1815" s="1851">
        <v>39543</v>
      </c>
    </row>
    <row r="1816" spans="7:7" ht="11.85" customHeight="1">
      <c r="G1816" s="1851">
        <v>39544</v>
      </c>
    </row>
    <row r="1817" spans="7:7" ht="11.85" customHeight="1">
      <c r="G1817" s="1851">
        <v>39545</v>
      </c>
    </row>
    <row r="1818" spans="7:7" ht="11.85" customHeight="1">
      <c r="G1818" s="1851">
        <v>39546</v>
      </c>
    </row>
    <row r="1819" spans="7:7" ht="11.85" customHeight="1">
      <c r="G1819" s="1851">
        <v>39547</v>
      </c>
    </row>
    <row r="1820" spans="7:7" ht="11.85" customHeight="1">
      <c r="G1820" s="1851">
        <v>39548</v>
      </c>
    </row>
    <row r="1821" spans="7:7" ht="11.85" customHeight="1">
      <c r="G1821" s="1851">
        <v>39549</v>
      </c>
    </row>
    <row r="1822" spans="7:7" ht="11.85" customHeight="1">
      <c r="G1822" s="1851">
        <v>39550</v>
      </c>
    </row>
    <row r="1823" spans="7:7" ht="11.85" customHeight="1">
      <c r="G1823" s="1851">
        <v>39551</v>
      </c>
    </row>
    <row r="1824" spans="7:7" ht="11.85" customHeight="1">
      <c r="G1824" s="1851">
        <v>39552</v>
      </c>
    </row>
    <row r="1825" spans="7:7" ht="11.85" customHeight="1">
      <c r="G1825" s="1851">
        <v>39553</v>
      </c>
    </row>
    <row r="1826" spans="7:7" ht="11.85" customHeight="1">
      <c r="G1826" s="1851">
        <v>39554</v>
      </c>
    </row>
    <row r="1827" spans="7:7" ht="11.85" customHeight="1">
      <c r="G1827" s="1851">
        <v>39555</v>
      </c>
    </row>
    <row r="1828" spans="7:7" ht="11.85" customHeight="1">
      <c r="G1828" s="1851">
        <v>39556</v>
      </c>
    </row>
    <row r="1829" spans="7:7" ht="11.85" customHeight="1">
      <c r="G1829" s="1851">
        <v>39557</v>
      </c>
    </row>
    <row r="1830" spans="7:7" ht="11.85" customHeight="1">
      <c r="G1830" s="1851">
        <v>39558</v>
      </c>
    </row>
    <row r="1831" spans="7:7" ht="11.85" customHeight="1">
      <c r="G1831" s="1851">
        <v>39559</v>
      </c>
    </row>
    <row r="1832" spans="7:7" ht="11.85" customHeight="1">
      <c r="G1832" s="1851">
        <v>39560</v>
      </c>
    </row>
    <row r="1833" spans="7:7" ht="11.85" customHeight="1">
      <c r="G1833" s="1851">
        <v>39561</v>
      </c>
    </row>
    <row r="1834" spans="7:7" ht="11.85" customHeight="1">
      <c r="G1834" s="1851">
        <v>39562</v>
      </c>
    </row>
    <row r="1835" spans="7:7" ht="11.85" customHeight="1">
      <c r="G1835" s="1851">
        <v>39563</v>
      </c>
    </row>
    <row r="1836" spans="7:7" ht="11.85" customHeight="1">
      <c r="G1836" s="1851">
        <v>39564</v>
      </c>
    </row>
    <row r="1837" spans="7:7" ht="11.85" customHeight="1">
      <c r="G1837" s="1851">
        <v>39565</v>
      </c>
    </row>
    <row r="1838" spans="7:7" ht="11.85" customHeight="1">
      <c r="G1838" s="1851">
        <v>39566</v>
      </c>
    </row>
    <row r="1839" spans="7:7" ht="11.85" customHeight="1">
      <c r="G1839" s="1851">
        <v>39567</v>
      </c>
    </row>
    <row r="1840" spans="7:7" ht="11.85" customHeight="1">
      <c r="G1840" s="1851">
        <v>39568</v>
      </c>
    </row>
    <row r="1841" spans="7:7" ht="11.85" customHeight="1">
      <c r="G1841" s="1851">
        <v>39569</v>
      </c>
    </row>
    <row r="1842" spans="7:7" ht="11.85" customHeight="1">
      <c r="G1842" s="1851">
        <v>39570</v>
      </c>
    </row>
    <row r="1843" spans="7:7" ht="11.85" customHeight="1">
      <c r="G1843" s="1851">
        <v>39571</v>
      </c>
    </row>
    <row r="1844" spans="7:7" ht="11.85" customHeight="1">
      <c r="G1844" s="1851">
        <v>39572</v>
      </c>
    </row>
    <row r="1845" spans="7:7" ht="11.85" customHeight="1">
      <c r="G1845" s="1851">
        <v>39573</v>
      </c>
    </row>
    <row r="1846" spans="7:7" ht="11.85" customHeight="1">
      <c r="G1846" s="1851">
        <v>39574</v>
      </c>
    </row>
    <row r="1847" spans="7:7" ht="11.85" customHeight="1">
      <c r="G1847" s="1851">
        <v>39575</v>
      </c>
    </row>
    <row r="1848" spans="7:7" ht="11.85" customHeight="1">
      <c r="G1848" s="1851">
        <v>39576</v>
      </c>
    </row>
    <row r="1849" spans="7:7" ht="11.85" customHeight="1">
      <c r="G1849" s="1851">
        <v>39577</v>
      </c>
    </row>
    <row r="1850" spans="7:7" ht="11.85" customHeight="1">
      <c r="G1850" s="1851">
        <v>39578</v>
      </c>
    </row>
    <row r="1851" spans="7:7" ht="11.85" customHeight="1">
      <c r="G1851" s="1851">
        <v>39579</v>
      </c>
    </row>
    <row r="1852" spans="7:7" ht="11.85" customHeight="1">
      <c r="G1852" s="1851">
        <v>39580</v>
      </c>
    </row>
    <row r="1853" spans="7:7" ht="11.85" customHeight="1">
      <c r="G1853" s="1851">
        <v>39581</v>
      </c>
    </row>
    <row r="1854" spans="7:7" ht="11.85" customHeight="1">
      <c r="G1854" s="1851">
        <v>39582</v>
      </c>
    </row>
    <row r="1855" spans="7:7" ht="11.85" customHeight="1">
      <c r="G1855" s="1851">
        <v>39583</v>
      </c>
    </row>
    <row r="1856" spans="7:7" ht="11.85" customHeight="1">
      <c r="G1856" s="1851">
        <v>39584</v>
      </c>
    </row>
    <row r="1857" spans="7:7" ht="11.85" customHeight="1">
      <c r="G1857" s="1851">
        <v>39585</v>
      </c>
    </row>
    <row r="1858" spans="7:7" ht="11.85" customHeight="1">
      <c r="G1858" s="1851">
        <v>39586</v>
      </c>
    </row>
    <row r="1859" spans="7:7" ht="11.85" customHeight="1">
      <c r="G1859" s="1851">
        <v>39587</v>
      </c>
    </row>
    <row r="1860" spans="7:7" ht="11.85" customHeight="1">
      <c r="G1860" s="1851">
        <v>39588</v>
      </c>
    </row>
    <row r="1861" spans="7:7" ht="11.85" customHeight="1">
      <c r="G1861" s="1851">
        <v>39589</v>
      </c>
    </row>
    <row r="1862" spans="7:7" ht="11.85" customHeight="1">
      <c r="G1862" s="1851">
        <v>39590</v>
      </c>
    </row>
    <row r="1863" spans="7:7" ht="11.85" customHeight="1">
      <c r="G1863" s="1851">
        <v>39591</v>
      </c>
    </row>
    <row r="1864" spans="7:7" ht="11.85" customHeight="1">
      <c r="G1864" s="1851">
        <v>39592</v>
      </c>
    </row>
    <row r="1865" spans="7:7" ht="11.85" customHeight="1">
      <c r="G1865" s="1851">
        <v>39593</v>
      </c>
    </row>
    <row r="1866" spans="7:7" ht="11.85" customHeight="1">
      <c r="G1866" s="1851">
        <v>39594</v>
      </c>
    </row>
    <row r="1867" spans="7:7" ht="11.85" customHeight="1">
      <c r="G1867" s="1851">
        <v>39595</v>
      </c>
    </row>
    <row r="1868" spans="7:7" ht="11.85" customHeight="1">
      <c r="G1868" s="1851">
        <v>39596</v>
      </c>
    </row>
    <row r="1869" spans="7:7" ht="11.85" customHeight="1">
      <c r="G1869" s="1851">
        <v>39597</v>
      </c>
    </row>
    <row r="1870" spans="7:7" ht="11.85" customHeight="1">
      <c r="G1870" s="1851">
        <v>39598</v>
      </c>
    </row>
    <row r="1871" spans="7:7" ht="11.85" customHeight="1">
      <c r="G1871" s="1851">
        <v>39599</v>
      </c>
    </row>
    <row r="1872" spans="7:7" ht="11.85" customHeight="1">
      <c r="G1872" s="1851">
        <v>39600</v>
      </c>
    </row>
    <row r="1873" spans="7:7" ht="11.85" customHeight="1">
      <c r="G1873" s="1851">
        <v>39601</v>
      </c>
    </row>
    <row r="1874" spans="7:7" ht="11.85" customHeight="1">
      <c r="G1874" s="1851">
        <v>39602</v>
      </c>
    </row>
    <row r="1875" spans="7:7" ht="11.85" customHeight="1">
      <c r="G1875" s="1851">
        <v>39603</v>
      </c>
    </row>
    <row r="1876" spans="7:7" ht="11.85" customHeight="1">
      <c r="G1876" s="1851">
        <v>39604</v>
      </c>
    </row>
    <row r="1877" spans="7:7" ht="11.85" customHeight="1">
      <c r="G1877" s="1851">
        <v>39605</v>
      </c>
    </row>
    <row r="1878" spans="7:7" ht="11.85" customHeight="1">
      <c r="G1878" s="1851">
        <v>39606</v>
      </c>
    </row>
    <row r="1879" spans="7:7" ht="11.85" customHeight="1">
      <c r="G1879" s="1851">
        <v>39607</v>
      </c>
    </row>
    <row r="1880" spans="7:7" ht="11.85" customHeight="1">
      <c r="G1880" s="1851">
        <v>39608</v>
      </c>
    </row>
    <row r="1881" spans="7:7" ht="11.85" customHeight="1">
      <c r="G1881" s="1851">
        <v>39609</v>
      </c>
    </row>
    <row r="1882" spans="7:7" ht="11.85" customHeight="1">
      <c r="G1882" s="1851">
        <v>39610</v>
      </c>
    </row>
    <row r="1883" spans="7:7" ht="11.85" customHeight="1">
      <c r="G1883" s="1851">
        <v>39611</v>
      </c>
    </row>
    <row r="1884" spans="7:7" ht="11.85" customHeight="1">
      <c r="G1884" s="1851">
        <v>39612</v>
      </c>
    </row>
    <row r="1885" spans="7:7" ht="11.85" customHeight="1">
      <c r="G1885" s="1851">
        <v>39613</v>
      </c>
    </row>
    <row r="1886" spans="7:7" ht="11.85" customHeight="1">
      <c r="G1886" s="1851">
        <v>39614</v>
      </c>
    </row>
    <row r="1887" spans="7:7" ht="11.85" customHeight="1">
      <c r="G1887" s="1851">
        <v>39615</v>
      </c>
    </row>
    <row r="1888" spans="7:7" ht="11.85" customHeight="1">
      <c r="G1888" s="1851">
        <v>39616</v>
      </c>
    </row>
    <row r="1889" spans="7:7" ht="11.85" customHeight="1">
      <c r="G1889" s="1851">
        <v>39617</v>
      </c>
    </row>
    <row r="1890" spans="7:7" ht="11.85" customHeight="1">
      <c r="G1890" s="1851">
        <v>39618</v>
      </c>
    </row>
    <row r="1891" spans="7:7" ht="11.85" customHeight="1">
      <c r="G1891" s="1851">
        <v>39619</v>
      </c>
    </row>
    <row r="1892" spans="7:7" ht="11.85" customHeight="1">
      <c r="G1892" s="1851">
        <v>39620</v>
      </c>
    </row>
    <row r="1893" spans="7:7" ht="11.85" customHeight="1">
      <c r="G1893" s="1851">
        <v>39621</v>
      </c>
    </row>
    <row r="1894" spans="7:7" ht="11.85" customHeight="1">
      <c r="G1894" s="1851">
        <v>39622</v>
      </c>
    </row>
    <row r="1895" spans="7:7" ht="11.85" customHeight="1">
      <c r="G1895" s="1851">
        <v>39623</v>
      </c>
    </row>
    <row r="1896" spans="7:7" ht="11.85" customHeight="1">
      <c r="G1896" s="1851">
        <v>39624</v>
      </c>
    </row>
    <row r="1897" spans="7:7" ht="11.85" customHeight="1">
      <c r="G1897" s="1851">
        <v>39625</v>
      </c>
    </row>
    <row r="1898" spans="7:7" ht="11.85" customHeight="1">
      <c r="G1898" s="1851">
        <v>39626</v>
      </c>
    </row>
    <row r="1899" spans="7:7" ht="11.85" customHeight="1">
      <c r="G1899" s="1851">
        <v>39627</v>
      </c>
    </row>
    <row r="1900" spans="7:7" ht="11.85" customHeight="1">
      <c r="G1900" s="1851">
        <v>39628</v>
      </c>
    </row>
    <row r="1901" spans="7:7" ht="11.85" customHeight="1">
      <c r="G1901" s="1851">
        <v>39629</v>
      </c>
    </row>
    <row r="1902" spans="7:7" ht="11.85" customHeight="1">
      <c r="G1902" s="1851">
        <v>39630</v>
      </c>
    </row>
    <row r="1903" spans="7:7" ht="11.85" customHeight="1">
      <c r="G1903" s="1851">
        <v>39631</v>
      </c>
    </row>
    <row r="1904" spans="7:7" ht="11.85" customHeight="1">
      <c r="G1904" s="1851">
        <v>39632</v>
      </c>
    </row>
    <row r="1905" spans="7:7" ht="11.85" customHeight="1">
      <c r="G1905" s="1851">
        <v>39633</v>
      </c>
    </row>
    <row r="1906" spans="7:7" ht="11.85" customHeight="1">
      <c r="G1906" s="1851">
        <v>39634</v>
      </c>
    </row>
    <row r="1907" spans="7:7" ht="11.85" customHeight="1">
      <c r="G1907" s="1851">
        <v>39635</v>
      </c>
    </row>
    <row r="1908" spans="7:7" ht="11.85" customHeight="1">
      <c r="G1908" s="1851">
        <v>39636</v>
      </c>
    </row>
    <row r="1909" spans="7:7" ht="11.85" customHeight="1">
      <c r="G1909" s="1851">
        <v>39637</v>
      </c>
    </row>
    <row r="1910" spans="7:7" ht="11.85" customHeight="1">
      <c r="G1910" s="1851">
        <v>39638</v>
      </c>
    </row>
    <row r="1911" spans="7:7" ht="11.85" customHeight="1">
      <c r="G1911" s="1851">
        <v>39639</v>
      </c>
    </row>
    <row r="1912" spans="7:7" ht="11.85" customHeight="1">
      <c r="G1912" s="1851">
        <v>39640</v>
      </c>
    </row>
    <row r="1913" spans="7:7" ht="11.85" customHeight="1">
      <c r="G1913" s="1851">
        <v>39641</v>
      </c>
    </row>
    <row r="1914" spans="7:7" ht="11.85" customHeight="1">
      <c r="G1914" s="1851">
        <v>39642</v>
      </c>
    </row>
    <row r="1915" spans="7:7" ht="11.85" customHeight="1">
      <c r="G1915" s="1851">
        <v>39643</v>
      </c>
    </row>
    <row r="1916" spans="7:7" ht="11.85" customHeight="1">
      <c r="G1916" s="1851">
        <v>39644</v>
      </c>
    </row>
    <row r="1917" spans="7:7" ht="11.85" customHeight="1">
      <c r="G1917" s="1851">
        <v>39645</v>
      </c>
    </row>
    <row r="1918" spans="7:7" ht="11.85" customHeight="1">
      <c r="G1918" s="1851">
        <v>39646</v>
      </c>
    </row>
    <row r="1919" spans="7:7" ht="11.85" customHeight="1">
      <c r="G1919" s="1851">
        <v>39647</v>
      </c>
    </row>
    <row r="1920" spans="7:7" ht="11.85" customHeight="1">
      <c r="G1920" s="1851">
        <v>39648</v>
      </c>
    </row>
    <row r="1921" spans="7:7" ht="11.85" customHeight="1">
      <c r="G1921" s="1851">
        <v>39649</v>
      </c>
    </row>
    <row r="1922" spans="7:7" ht="11.85" customHeight="1">
      <c r="G1922" s="1851">
        <v>39650</v>
      </c>
    </row>
    <row r="1923" spans="7:7" ht="11.85" customHeight="1">
      <c r="G1923" s="1851">
        <v>39651</v>
      </c>
    </row>
    <row r="1924" spans="7:7" ht="11.85" customHeight="1">
      <c r="G1924" s="1851">
        <v>39652</v>
      </c>
    </row>
    <row r="1925" spans="7:7" ht="11.85" customHeight="1">
      <c r="G1925" s="1851">
        <v>39653</v>
      </c>
    </row>
    <row r="1926" spans="7:7" ht="11.85" customHeight="1">
      <c r="G1926" s="1851">
        <v>39654</v>
      </c>
    </row>
    <row r="1927" spans="7:7" ht="11.85" customHeight="1">
      <c r="G1927" s="1851">
        <v>39655</v>
      </c>
    </row>
    <row r="1928" spans="7:7" ht="11.85" customHeight="1">
      <c r="G1928" s="1851">
        <v>39656</v>
      </c>
    </row>
    <row r="1929" spans="7:7" ht="11.85" customHeight="1">
      <c r="G1929" s="1851">
        <v>39657</v>
      </c>
    </row>
    <row r="1930" spans="7:7" ht="11.85" customHeight="1">
      <c r="G1930" s="1851">
        <v>39658</v>
      </c>
    </row>
    <row r="1931" spans="7:7" ht="11.85" customHeight="1">
      <c r="G1931" s="1851">
        <v>39659</v>
      </c>
    </row>
    <row r="1932" spans="7:7" ht="11.85" customHeight="1">
      <c r="G1932" s="1851">
        <v>39660</v>
      </c>
    </row>
    <row r="1933" spans="7:7" ht="11.85" customHeight="1">
      <c r="G1933" s="1851">
        <v>39661</v>
      </c>
    </row>
    <row r="1934" spans="7:7" ht="11.85" customHeight="1">
      <c r="G1934" s="1851">
        <v>39662</v>
      </c>
    </row>
    <row r="1935" spans="7:7" ht="11.85" customHeight="1">
      <c r="G1935" s="1851">
        <v>39663</v>
      </c>
    </row>
    <row r="1936" spans="7:7" ht="11.85" customHeight="1">
      <c r="G1936" s="1851">
        <v>39664</v>
      </c>
    </row>
    <row r="1937" spans="7:7" ht="11.85" customHeight="1">
      <c r="G1937" s="1851">
        <v>39665</v>
      </c>
    </row>
    <row r="1938" spans="7:7" ht="11.85" customHeight="1">
      <c r="G1938" s="1851">
        <v>39666</v>
      </c>
    </row>
    <row r="1939" spans="7:7" ht="11.85" customHeight="1">
      <c r="G1939" s="1851">
        <v>39667</v>
      </c>
    </row>
    <row r="1940" spans="7:7" ht="11.85" customHeight="1">
      <c r="G1940" s="1851">
        <v>39668</v>
      </c>
    </row>
    <row r="1941" spans="7:7" ht="11.85" customHeight="1">
      <c r="G1941" s="1851">
        <v>39669</v>
      </c>
    </row>
    <row r="1942" spans="7:7" ht="11.85" customHeight="1">
      <c r="G1942" s="1851">
        <v>39670</v>
      </c>
    </row>
    <row r="1943" spans="7:7" ht="11.85" customHeight="1">
      <c r="G1943" s="1851">
        <v>39671</v>
      </c>
    </row>
    <row r="1944" spans="7:7" ht="11.85" customHeight="1">
      <c r="G1944" s="1851">
        <v>39672</v>
      </c>
    </row>
    <row r="1945" spans="7:7" ht="11.85" customHeight="1">
      <c r="G1945" s="1851">
        <v>39673</v>
      </c>
    </row>
    <row r="1946" spans="7:7" ht="11.85" customHeight="1">
      <c r="G1946" s="1851">
        <v>39674</v>
      </c>
    </row>
    <row r="1947" spans="7:7" ht="11.85" customHeight="1">
      <c r="G1947" s="1851">
        <v>39675</v>
      </c>
    </row>
    <row r="1948" spans="7:7" ht="11.85" customHeight="1">
      <c r="G1948" s="1851">
        <v>39676</v>
      </c>
    </row>
    <row r="1949" spans="7:7" ht="11.85" customHeight="1">
      <c r="G1949" s="1851">
        <v>39677</v>
      </c>
    </row>
    <row r="1950" spans="7:7" ht="11.85" customHeight="1">
      <c r="G1950" s="1851">
        <v>39678</v>
      </c>
    </row>
    <row r="1951" spans="7:7" ht="11.85" customHeight="1">
      <c r="G1951" s="1851">
        <v>39679</v>
      </c>
    </row>
    <row r="1952" spans="7:7" ht="11.85" customHeight="1">
      <c r="G1952" s="1851">
        <v>39680</v>
      </c>
    </row>
    <row r="1953" spans="7:7" ht="11.85" customHeight="1">
      <c r="G1953" s="1851">
        <v>39681</v>
      </c>
    </row>
    <row r="1954" spans="7:7" ht="11.85" customHeight="1">
      <c r="G1954" s="1851">
        <v>39682</v>
      </c>
    </row>
    <row r="1955" spans="7:7" ht="11.85" customHeight="1">
      <c r="G1955" s="1851">
        <v>39683</v>
      </c>
    </row>
    <row r="1956" spans="7:7" ht="11.85" customHeight="1">
      <c r="G1956" s="1851">
        <v>39684</v>
      </c>
    </row>
    <row r="1957" spans="7:7" ht="11.85" customHeight="1">
      <c r="G1957" s="1851">
        <v>39685</v>
      </c>
    </row>
    <row r="1958" spans="7:7" ht="11.85" customHeight="1">
      <c r="G1958" s="1851">
        <v>39686</v>
      </c>
    </row>
    <row r="1959" spans="7:7" ht="11.85" customHeight="1">
      <c r="G1959" s="1851">
        <v>39687</v>
      </c>
    </row>
    <row r="1960" spans="7:7" ht="11.85" customHeight="1">
      <c r="G1960" s="1851">
        <v>39688</v>
      </c>
    </row>
    <row r="1961" spans="7:7" ht="11.85" customHeight="1">
      <c r="G1961" s="1851">
        <v>39689</v>
      </c>
    </row>
    <row r="1962" spans="7:7" ht="11.85" customHeight="1">
      <c r="G1962" s="1851">
        <v>39690</v>
      </c>
    </row>
    <row r="1963" spans="7:7" ht="11.85" customHeight="1">
      <c r="G1963" s="1851">
        <v>39691</v>
      </c>
    </row>
    <row r="1964" spans="7:7" ht="11.85" customHeight="1">
      <c r="G1964" s="1851">
        <v>39692</v>
      </c>
    </row>
    <row r="1965" spans="7:7" ht="11.85" customHeight="1">
      <c r="G1965" s="1851">
        <v>39693</v>
      </c>
    </row>
    <row r="1966" spans="7:7" ht="11.85" customHeight="1">
      <c r="G1966" s="1851">
        <v>39694</v>
      </c>
    </row>
    <row r="1967" spans="7:7" ht="11.85" customHeight="1">
      <c r="G1967" s="1851">
        <v>39695</v>
      </c>
    </row>
    <row r="1968" spans="7:7" ht="11.85" customHeight="1">
      <c r="G1968" s="1851">
        <v>39696</v>
      </c>
    </row>
    <row r="1969" spans="7:7" ht="11.85" customHeight="1">
      <c r="G1969" s="1851">
        <v>39697</v>
      </c>
    </row>
    <row r="1970" spans="7:7" ht="11.85" customHeight="1">
      <c r="G1970" s="1851">
        <v>39698</v>
      </c>
    </row>
    <row r="1971" spans="7:7" ht="11.85" customHeight="1">
      <c r="G1971" s="1851">
        <v>39699</v>
      </c>
    </row>
    <row r="1972" spans="7:7" ht="11.85" customHeight="1">
      <c r="G1972" s="1851">
        <v>39700</v>
      </c>
    </row>
    <row r="1973" spans="7:7" ht="11.85" customHeight="1">
      <c r="G1973" s="1851">
        <v>39701</v>
      </c>
    </row>
    <row r="1974" spans="7:7" ht="11.85" customHeight="1">
      <c r="G1974" s="1851">
        <v>39702</v>
      </c>
    </row>
    <row r="1975" spans="7:7" ht="11.85" customHeight="1">
      <c r="G1975" s="1851">
        <v>39703</v>
      </c>
    </row>
    <row r="1976" spans="7:7" ht="11.85" customHeight="1">
      <c r="G1976" s="1851">
        <v>39704</v>
      </c>
    </row>
    <row r="1977" spans="7:7" ht="11.85" customHeight="1">
      <c r="G1977" s="1851">
        <v>39705</v>
      </c>
    </row>
    <row r="1978" spans="7:7" ht="11.85" customHeight="1">
      <c r="G1978" s="1851">
        <v>39706</v>
      </c>
    </row>
    <row r="1979" spans="7:7" ht="11.85" customHeight="1">
      <c r="G1979" s="1851">
        <v>39707</v>
      </c>
    </row>
    <row r="1980" spans="7:7" ht="11.85" customHeight="1">
      <c r="G1980" s="1851">
        <v>39708</v>
      </c>
    </row>
    <row r="1981" spans="7:7" ht="11.85" customHeight="1">
      <c r="G1981" s="1851">
        <v>39709</v>
      </c>
    </row>
    <row r="1982" spans="7:7" ht="11.85" customHeight="1">
      <c r="G1982" s="1851">
        <v>39710</v>
      </c>
    </row>
    <row r="1983" spans="7:7" ht="11.85" customHeight="1">
      <c r="G1983" s="1851">
        <v>39711</v>
      </c>
    </row>
    <row r="1984" spans="7:7" ht="11.85" customHeight="1">
      <c r="G1984" s="1851">
        <v>39712</v>
      </c>
    </row>
    <row r="1985" spans="7:7" ht="11.85" customHeight="1">
      <c r="G1985" s="1851">
        <v>39713</v>
      </c>
    </row>
    <row r="1986" spans="7:7" ht="11.85" customHeight="1">
      <c r="G1986" s="1851">
        <v>39714</v>
      </c>
    </row>
    <row r="1987" spans="7:7" ht="11.85" customHeight="1">
      <c r="G1987" s="1851">
        <v>39715</v>
      </c>
    </row>
    <row r="1988" spans="7:7" ht="11.85" customHeight="1">
      <c r="G1988" s="1851">
        <v>39716</v>
      </c>
    </row>
    <row r="1989" spans="7:7" ht="11.85" customHeight="1">
      <c r="G1989" s="1851">
        <v>39717</v>
      </c>
    </row>
    <row r="1990" spans="7:7" ht="11.85" customHeight="1">
      <c r="G1990" s="1851">
        <v>39718</v>
      </c>
    </row>
    <row r="1991" spans="7:7" ht="11.85" customHeight="1">
      <c r="G1991" s="1851">
        <v>39719</v>
      </c>
    </row>
    <row r="1992" spans="7:7" ht="11.85" customHeight="1">
      <c r="G1992" s="1851">
        <v>39720</v>
      </c>
    </row>
    <row r="1993" spans="7:7" ht="11.85" customHeight="1">
      <c r="G1993" s="1851">
        <v>39721</v>
      </c>
    </row>
    <row r="1994" spans="7:7" ht="11.85" customHeight="1">
      <c r="G1994" s="1851">
        <v>39722</v>
      </c>
    </row>
    <row r="1995" spans="7:7" ht="11.85" customHeight="1">
      <c r="G1995" s="1851">
        <v>39723</v>
      </c>
    </row>
    <row r="1996" spans="7:7" ht="11.85" customHeight="1">
      <c r="G1996" s="1851">
        <v>39724</v>
      </c>
    </row>
    <row r="1997" spans="7:7" ht="11.85" customHeight="1">
      <c r="G1997" s="1851">
        <v>39725</v>
      </c>
    </row>
    <row r="1998" spans="7:7" ht="11.85" customHeight="1">
      <c r="G1998" s="1851">
        <v>39726</v>
      </c>
    </row>
    <row r="1999" spans="7:7" ht="11.85" customHeight="1">
      <c r="G1999" s="1851">
        <v>39727</v>
      </c>
    </row>
    <row r="2000" spans="7:7" ht="11.85" customHeight="1">
      <c r="G2000" s="1851">
        <v>39728</v>
      </c>
    </row>
    <row r="2001" spans="7:7" ht="11.85" customHeight="1">
      <c r="G2001" s="1851">
        <v>39729</v>
      </c>
    </row>
    <row r="2002" spans="7:7" ht="11.85" customHeight="1">
      <c r="G2002" s="1851">
        <v>39730</v>
      </c>
    </row>
    <row r="2003" spans="7:7" ht="11.85" customHeight="1">
      <c r="G2003" s="1851">
        <v>39731</v>
      </c>
    </row>
    <row r="2004" spans="7:7" ht="11.85" customHeight="1">
      <c r="G2004" s="1851">
        <v>39732</v>
      </c>
    </row>
    <row r="2005" spans="7:7" ht="11.85" customHeight="1">
      <c r="G2005" s="1851">
        <v>39733</v>
      </c>
    </row>
    <row r="2006" spans="7:7" ht="11.85" customHeight="1">
      <c r="G2006" s="1851">
        <v>39734</v>
      </c>
    </row>
    <row r="2007" spans="7:7" ht="11.85" customHeight="1">
      <c r="G2007" s="1851">
        <v>39735</v>
      </c>
    </row>
    <row r="2008" spans="7:7" ht="11.85" customHeight="1">
      <c r="G2008" s="1851">
        <v>39736</v>
      </c>
    </row>
    <row r="2009" spans="7:7" ht="11.85" customHeight="1">
      <c r="G2009" s="1851">
        <v>39737</v>
      </c>
    </row>
    <row r="2010" spans="7:7" ht="11.85" customHeight="1">
      <c r="G2010" s="1851">
        <v>39738</v>
      </c>
    </row>
    <row r="2011" spans="7:7" ht="11.85" customHeight="1">
      <c r="G2011" s="1851">
        <v>39739</v>
      </c>
    </row>
    <row r="2012" spans="7:7" ht="11.85" customHeight="1">
      <c r="G2012" s="1851">
        <v>39740</v>
      </c>
    </row>
    <row r="2013" spans="7:7" ht="11.85" customHeight="1">
      <c r="G2013" s="1851">
        <v>39741</v>
      </c>
    </row>
    <row r="2014" spans="7:7" ht="11.85" customHeight="1">
      <c r="G2014" s="1851">
        <v>39742</v>
      </c>
    </row>
    <row r="2015" spans="7:7" ht="11.85" customHeight="1">
      <c r="G2015" s="1851">
        <v>39743</v>
      </c>
    </row>
    <row r="2016" spans="7:7" ht="11.85" customHeight="1">
      <c r="G2016" s="1851">
        <v>39744</v>
      </c>
    </row>
    <row r="2017" spans="7:7" ht="11.85" customHeight="1">
      <c r="G2017" s="1851">
        <v>39745</v>
      </c>
    </row>
    <row r="2018" spans="7:7" ht="11.85" customHeight="1">
      <c r="G2018" s="1851">
        <v>39746</v>
      </c>
    </row>
    <row r="2019" spans="7:7" ht="11.85" customHeight="1">
      <c r="G2019" s="1851">
        <v>39747</v>
      </c>
    </row>
    <row r="2020" spans="7:7" ht="11.85" customHeight="1">
      <c r="G2020" s="1851">
        <v>39748</v>
      </c>
    </row>
    <row r="2021" spans="7:7" ht="11.85" customHeight="1">
      <c r="G2021" s="1851">
        <v>39749</v>
      </c>
    </row>
    <row r="2022" spans="7:7" ht="11.85" customHeight="1">
      <c r="G2022" s="1851">
        <v>39750</v>
      </c>
    </row>
    <row r="2023" spans="7:7" ht="11.85" customHeight="1">
      <c r="G2023" s="1851">
        <v>39751</v>
      </c>
    </row>
    <row r="2024" spans="7:7" ht="11.85" customHeight="1">
      <c r="G2024" s="1851">
        <v>39752</v>
      </c>
    </row>
    <row r="2025" spans="7:7" ht="11.85" customHeight="1">
      <c r="G2025" s="1851">
        <v>39753</v>
      </c>
    </row>
    <row r="2026" spans="7:7" ht="11.85" customHeight="1">
      <c r="G2026" s="1851">
        <v>39754</v>
      </c>
    </row>
    <row r="2027" spans="7:7" ht="11.85" customHeight="1">
      <c r="G2027" s="1851">
        <v>39755</v>
      </c>
    </row>
    <row r="2028" spans="7:7" ht="11.85" customHeight="1">
      <c r="G2028" s="1851">
        <v>39756</v>
      </c>
    </row>
    <row r="2029" spans="7:7" ht="11.85" customHeight="1">
      <c r="G2029" s="1851">
        <v>39757</v>
      </c>
    </row>
    <row r="2030" spans="7:7" ht="11.85" customHeight="1">
      <c r="G2030" s="1851">
        <v>39758</v>
      </c>
    </row>
    <row r="2031" spans="7:7" ht="11.85" customHeight="1">
      <c r="G2031" s="1851">
        <v>39759</v>
      </c>
    </row>
    <row r="2032" spans="7:7" ht="11.85" customHeight="1">
      <c r="G2032" s="1851">
        <v>39760</v>
      </c>
    </row>
    <row r="2033" spans="7:7" ht="11.85" customHeight="1">
      <c r="G2033" s="1851">
        <v>39761</v>
      </c>
    </row>
    <row r="2034" spans="7:7" ht="11.85" customHeight="1">
      <c r="G2034" s="1851">
        <v>39762</v>
      </c>
    </row>
    <row r="2035" spans="7:7" ht="11.85" customHeight="1">
      <c r="G2035" s="1851">
        <v>39763</v>
      </c>
    </row>
    <row r="2036" spans="7:7" ht="11.85" customHeight="1">
      <c r="G2036" s="1851">
        <v>39764</v>
      </c>
    </row>
    <row r="2037" spans="7:7" ht="11.85" customHeight="1">
      <c r="G2037" s="1851">
        <v>39765</v>
      </c>
    </row>
    <row r="2038" spans="7:7" ht="11.85" customHeight="1">
      <c r="G2038" s="1851">
        <v>39766</v>
      </c>
    </row>
    <row r="2039" spans="7:7" ht="11.85" customHeight="1">
      <c r="G2039" s="1851">
        <v>39767</v>
      </c>
    </row>
    <row r="2040" spans="7:7" ht="11.85" customHeight="1">
      <c r="G2040" s="1851">
        <v>39768</v>
      </c>
    </row>
    <row r="2041" spans="7:7" ht="11.85" customHeight="1">
      <c r="G2041" s="1851">
        <v>39769</v>
      </c>
    </row>
    <row r="2042" spans="7:7" ht="11.85" customHeight="1">
      <c r="G2042" s="1851">
        <v>39770</v>
      </c>
    </row>
    <row r="2043" spans="7:7" ht="11.85" customHeight="1">
      <c r="G2043" s="1851">
        <v>39771</v>
      </c>
    </row>
    <row r="2044" spans="7:7" ht="11.85" customHeight="1">
      <c r="G2044" s="1851">
        <v>39772</v>
      </c>
    </row>
    <row r="2045" spans="7:7" ht="11.85" customHeight="1">
      <c r="G2045" s="1851">
        <v>39773</v>
      </c>
    </row>
    <row r="2046" spans="7:7" ht="11.85" customHeight="1">
      <c r="G2046" s="1851">
        <v>39774</v>
      </c>
    </row>
    <row r="2047" spans="7:7" ht="11.85" customHeight="1">
      <c r="G2047" s="1851">
        <v>39775</v>
      </c>
    </row>
    <row r="2048" spans="7:7" ht="11.85" customHeight="1">
      <c r="G2048" s="1851">
        <v>39776</v>
      </c>
    </row>
    <row r="2049" spans="7:7" ht="11.85" customHeight="1">
      <c r="G2049" s="1851">
        <v>39777</v>
      </c>
    </row>
    <row r="2050" spans="7:7" ht="11.85" customHeight="1">
      <c r="G2050" s="1851">
        <v>39778</v>
      </c>
    </row>
    <row r="2051" spans="7:7" ht="11.85" customHeight="1">
      <c r="G2051" s="1851">
        <v>39779</v>
      </c>
    </row>
    <row r="2052" spans="7:7" ht="11.85" customHeight="1">
      <c r="G2052" s="1851">
        <v>39780</v>
      </c>
    </row>
    <row r="2053" spans="7:7" ht="11.85" customHeight="1">
      <c r="G2053" s="1851">
        <v>39781</v>
      </c>
    </row>
    <row r="2054" spans="7:7" ht="11.85" customHeight="1">
      <c r="G2054" s="1851">
        <v>39782</v>
      </c>
    </row>
    <row r="2055" spans="7:7" ht="11.85" customHeight="1">
      <c r="G2055" s="1851">
        <v>39783</v>
      </c>
    </row>
    <row r="2056" spans="7:7" ht="11.85" customHeight="1">
      <c r="G2056" s="1851">
        <v>39784</v>
      </c>
    </row>
    <row r="2057" spans="7:7" ht="11.85" customHeight="1">
      <c r="G2057" s="1851">
        <v>39785</v>
      </c>
    </row>
    <row r="2058" spans="7:7" ht="11.85" customHeight="1">
      <c r="G2058" s="1851">
        <v>39786</v>
      </c>
    </row>
    <row r="2059" spans="7:7" ht="11.85" customHeight="1">
      <c r="G2059" s="1851">
        <v>39787</v>
      </c>
    </row>
    <row r="2060" spans="7:7" ht="11.85" customHeight="1">
      <c r="G2060" s="1851">
        <v>39788</v>
      </c>
    </row>
    <row r="2061" spans="7:7" ht="11.85" customHeight="1">
      <c r="G2061" s="1851">
        <v>39789</v>
      </c>
    </row>
    <row r="2062" spans="7:7" ht="11.85" customHeight="1">
      <c r="G2062" s="1851">
        <v>39790</v>
      </c>
    </row>
    <row r="2063" spans="7:7" ht="11.85" customHeight="1">
      <c r="G2063" s="1851">
        <v>39791</v>
      </c>
    </row>
    <row r="2064" spans="7:7" ht="11.85" customHeight="1">
      <c r="G2064" s="1851">
        <v>39792</v>
      </c>
    </row>
    <row r="2065" spans="7:7" ht="11.85" customHeight="1">
      <c r="G2065" s="1851">
        <v>39793</v>
      </c>
    </row>
    <row r="2066" spans="7:7" ht="11.85" customHeight="1">
      <c r="G2066" s="1851">
        <v>39794</v>
      </c>
    </row>
    <row r="2067" spans="7:7" ht="11.85" customHeight="1">
      <c r="G2067" s="1851">
        <v>39795</v>
      </c>
    </row>
    <row r="2068" spans="7:7" ht="11.85" customHeight="1">
      <c r="G2068" s="1851">
        <v>39796</v>
      </c>
    </row>
    <row r="2069" spans="7:7" ht="11.85" customHeight="1">
      <c r="G2069" s="1851">
        <v>39797</v>
      </c>
    </row>
    <row r="2070" spans="7:7" ht="11.85" customHeight="1">
      <c r="G2070" s="1851">
        <v>39798</v>
      </c>
    </row>
    <row r="2071" spans="7:7" ht="11.85" customHeight="1">
      <c r="G2071" s="1851">
        <v>39799</v>
      </c>
    </row>
    <row r="2072" spans="7:7" ht="11.85" customHeight="1">
      <c r="G2072" s="1851">
        <v>39800</v>
      </c>
    </row>
    <row r="2073" spans="7:7" ht="11.85" customHeight="1">
      <c r="G2073" s="1851">
        <v>39801</v>
      </c>
    </row>
    <row r="2074" spans="7:7" ht="11.85" customHeight="1">
      <c r="G2074" s="1851">
        <v>39802</v>
      </c>
    </row>
    <row r="2075" spans="7:7" ht="11.85" customHeight="1">
      <c r="G2075" s="1851">
        <v>39803</v>
      </c>
    </row>
    <row r="2076" spans="7:7" ht="11.85" customHeight="1">
      <c r="G2076" s="1851">
        <v>39804</v>
      </c>
    </row>
    <row r="2077" spans="7:7" ht="11.85" customHeight="1">
      <c r="G2077" s="1851">
        <v>39805</v>
      </c>
    </row>
    <row r="2078" spans="7:7" ht="11.85" customHeight="1">
      <c r="G2078" s="1851">
        <v>39806</v>
      </c>
    </row>
    <row r="2079" spans="7:7" ht="11.85" customHeight="1">
      <c r="G2079" s="1851">
        <v>39807</v>
      </c>
    </row>
    <row r="2080" spans="7:7" ht="11.85" customHeight="1">
      <c r="G2080" s="1851">
        <v>39808</v>
      </c>
    </row>
    <row r="2081" spans="7:7" ht="11.85" customHeight="1">
      <c r="G2081" s="1851">
        <v>39809</v>
      </c>
    </row>
    <row r="2082" spans="7:7" ht="11.85" customHeight="1">
      <c r="G2082" s="1851">
        <v>39810</v>
      </c>
    </row>
    <row r="2083" spans="7:7" ht="11.85" customHeight="1">
      <c r="G2083" s="1851">
        <v>39811</v>
      </c>
    </row>
    <row r="2084" spans="7:7" ht="11.85" customHeight="1">
      <c r="G2084" s="1851">
        <v>39812</v>
      </c>
    </row>
    <row r="2085" spans="7:7" ht="11.85" customHeight="1">
      <c r="G2085" s="1851">
        <v>39813</v>
      </c>
    </row>
    <row r="2086" spans="7:7" ht="11.85" customHeight="1">
      <c r="G2086" s="1851">
        <v>39814</v>
      </c>
    </row>
    <row r="2087" spans="7:7" ht="11.85" customHeight="1">
      <c r="G2087" s="1851">
        <v>39815</v>
      </c>
    </row>
    <row r="2088" spans="7:7" ht="11.85" customHeight="1">
      <c r="G2088" s="1851">
        <v>39816</v>
      </c>
    </row>
    <row r="2089" spans="7:7" ht="11.85" customHeight="1">
      <c r="G2089" s="1851">
        <v>39817</v>
      </c>
    </row>
    <row r="2090" spans="7:7" ht="11.85" customHeight="1">
      <c r="G2090" s="1851">
        <v>39818</v>
      </c>
    </row>
    <row r="2091" spans="7:7" ht="11.85" customHeight="1">
      <c r="G2091" s="1851">
        <v>39819</v>
      </c>
    </row>
    <row r="2092" spans="7:7" ht="11.85" customHeight="1">
      <c r="G2092" s="1851">
        <v>39820</v>
      </c>
    </row>
    <row r="2093" spans="7:7" ht="11.85" customHeight="1">
      <c r="G2093" s="1851">
        <v>39821</v>
      </c>
    </row>
    <row r="2094" spans="7:7" ht="11.85" customHeight="1">
      <c r="G2094" s="1851">
        <v>39822</v>
      </c>
    </row>
    <row r="2095" spans="7:7" ht="11.85" customHeight="1">
      <c r="G2095" s="1851">
        <v>39823</v>
      </c>
    </row>
    <row r="2096" spans="7:7" ht="11.85" customHeight="1">
      <c r="G2096" s="1851">
        <v>39824</v>
      </c>
    </row>
    <row r="2097" spans="7:7" ht="11.85" customHeight="1">
      <c r="G2097" s="1851">
        <v>39825</v>
      </c>
    </row>
    <row r="2098" spans="7:7" ht="11.85" customHeight="1">
      <c r="G2098" s="1851">
        <v>39826</v>
      </c>
    </row>
    <row r="2099" spans="7:7" ht="11.85" customHeight="1">
      <c r="G2099" s="1851">
        <v>39827</v>
      </c>
    </row>
    <row r="2100" spans="7:7" ht="11.85" customHeight="1">
      <c r="G2100" s="1851">
        <v>39828</v>
      </c>
    </row>
    <row r="2101" spans="7:7" ht="11.85" customHeight="1">
      <c r="G2101" s="1851">
        <v>39829</v>
      </c>
    </row>
    <row r="2102" spans="7:7" ht="11.85" customHeight="1">
      <c r="G2102" s="1851">
        <v>39830</v>
      </c>
    </row>
    <row r="2103" spans="7:7" ht="11.85" customHeight="1">
      <c r="G2103" s="1851">
        <v>39831</v>
      </c>
    </row>
    <row r="2104" spans="7:7" ht="11.85" customHeight="1">
      <c r="G2104" s="1851">
        <v>39832</v>
      </c>
    </row>
    <row r="2105" spans="7:7" ht="11.85" customHeight="1">
      <c r="G2105" s="1851">
        <v>39833</v>
      </c>
    </row>
    <row r="2106" spans="7:7" ht="11.85" customHeight="1">
      <c r="G2106" s="1851">
        <v>39834</v>
      </c>
    </row>
    <row r="2107" spans="7:7" ht="11.85" customHeight="1">
      <c r="G2107" s="1851">
        <v>39835</v>
      </c>
    </row>
    <row r="2108" spans="7:7" ht="11.85" customHeight="1">
      <c r="G2108" s="1851">
        <v>39836</v>
      </c>
    </row>
    <row r="2109" spans="7:7" ht="11.85" customHeight="1">
      <c r="G2109" s="1851">
        <v>39837</v>
      </c>
    </row>
    <row r="2110" spans="7:7" ht="11.85" customHeight="1">
      <c r="G2110" s="1851">
        <v>39838</v>
      </c>
    </row>
    <row r="2111" spans="7:7" ht="11.85" customHeight="1">
      <c r="G2111" s="1851">
        <v>39839</v>
      </c>
    </row>
    <row r="2112" spans="7:7" ht="11.85" customHeight="1">
      <c r="G2112" s="1851">
        <v>39840</v>
      </c>
    </row>
    <row r="2113" spans="7:7" ht="11.85" customHeight="1">
      <c r="G2113" s="1851">
        <v>39841</v>
      </c>
    </row>
    <row r="2114" spans="7:7" ht="11.85" customHeight="1">
      <c r="G2114" s="1851">
        <v>39842</v>
      </c>
    </row>
    <row r="2115" spans="7:7" ht="11.85" customHeight="1">
      <c r="G2115" s="1851">
        <v>39843</v>
      </c>
    </row>
    <row r="2116" spans="7:7" ht="11.85" customHeight="1">
      <c r="G2116" s="1851">
        <v>39844</v>
      </c>
    </row>
    <row r="2117" spans="7:7" ht="11.85" customHeight="1">
      <c r="G2117" s="1851">
        <v>39845</v>
      </c>
    </row>
    <row r="2118" spans="7:7" ht="11.85" customHeight="1">
      <c r="G2118" s="1851">
        <v>39846</v>
      </c>
    </row>
    <row r="2119" spans="7:7" ht="11.85" customHeight="1">
      <c r="G2119" s="1851">
        <v>39847</v>
      </c>
    </row>
    <row r="2120" spans="7:7" ht="11.85" customHeight="1">
      <c r="G2120" s="1851">
        <v>39848</v>
      </c>
    </row>
    <row r="2121" spans="7:7" ht="11.85" customHeight="1">
      <c r="G2121" s="1851">
        <v>39849</v>
      </c>
    </row>
    <row r="2122" spans="7:7" ht="11.85" customHeight="1">
      <c r="G2122" s="1851">
        <v>39850</v>
      </c>
    </row>
    <row r="2123" spans="7:7" ht="11.85" customHeight="1">
      <c r="G2123" s="1851">
        <v>39851</v>
      </c>
    </row>
    <row r="2124" spans="7:7" ht="11.85" customHeight="1">
      <c r="G2124" s="1851">
        <v>39852</v>
      </c>
    </row>
    <row r="2125" spans="7:7" ht="11.85" customHeight="1">
      <c r="G2125" s="1851">
        <v>39853</v>
      </c>
    </row>
    <row r="2126" spans="7:7" ht="11.85" customHeight="1">
      <c r="G2126" s="1851">
        <v>39854</v>
      </c>
    </row>
    <row r="2127" spans="7:7" ht="11.85" customHeight="1">
      <c r="G2127" s="1851">
        <v>39855</v>
      </c>
    </row>
    <row r="2128" spans="7:7" ht="11.85" customHeight="1">
      <c r="G2128" s="1851">
        <v>39856</v>
      </c>
    </row>
    <row r="2129" spans="7:86" ht="11.85" customHeight="1">
      <c r="G2129" s="1851">
        <v>39857</v>
      </c>
    </row>
    <row r="2130" spans="7:86" ht="11.85" customHeight="1">
      <c r="G2130" s="1851">
        <v>39858</v>
      </c>
    </row>
    <row r="2131" spans="7:86" ht="11.85" customHeight="1">
      <c r="G2131" s="1851">
        <v>39859</v>
      </c>
    </row>
    <row r="2132" spans="7:86" ht="11.85" customHeight="1">
      <c r="G2132" s="1851">
        <v>39860</v>
      </c>
    </row>
    <row r="2133" spans="7:86" ht="11.85" customHeight="1">
      <c r="G2133" s="1851">
        <v>39861</v>
      </c>
    </row>
    <row r="2134" spans="7:86" ht="11.85" customHeight="1">
      <c r="G2134" s="1851">
        <v>39862</v>
      </c>
    </row>
    <row r="2135" spans="7:86" ht="11.85" customHeight="1">
      <c r="G2135" s="1851">
        <v>39863</v>
      </c>
    </row>
    <row r="2136" spans="7:86" ht="11.85" customHeight="1">
      <c r="G2136" s="1851">
        <v>39864</v>
      </c>
    </row>
    <row r="2137" spans="7:86" ht="11.85" customHeight="1">
      <c r="G2137" s="1851">
        <v>39865</v>
      </c>
    </row>
    <row r="2138" spans="7:86" ht="11.85" customHeight="1">
      <c r="G2138" s="1851">
        <v>39866</v>
      </c>
    </row>
    <row r="2139" spans="7:86" ht="22.5" customHeight="1">
      <c r="G2139" s="1851">
        <v>39867</v>
      </c>
      <c r="CH2139" s="1882" t="s">
        <v>1167</v>
      </c>
    </row>
    <row r="2140" spans="7:86" ht="12.75" customHeight="1">
      <c r="G2140" s="1851"/>
      <c r="CH2140" s="1881"/>
    </row>
    <row r="2141" spans="7:86" ht="22.5" customHeight="1">
      <c r="G2141" s="1851"/>
      <c r="CH2141" s="1880" t="s">
        <v>1162</v>
      </c>
    </row>
    <row r="2142" spans="7:86" ht="14.25" customHeight="1">
      <c r="G2142" s="1851">
        <v>39868</v>
      </c>
      <c r="CH2142" s="500" t="s">
        <v>325</v>
      </c>
    </row>
    <row r="2143" spans="7:86" ht="32.25" customHeight="1">
      <c r="G2143" s="1851">
        <v>39869</v>
      </c>
      <c r="CH2143" s="1877" t="s">
        <v>1165</v>
      </c>
    </row>
    <row r="2144" spans="7:86" ht="17.25" customHeight="1">
      <c r="G2144" s="1851"/>
      <c r="CH2144" s="1877" t="s">
        <v>1166</v>
      </c>
    </row>
    <row r="2145" spans="7:86" ht="16.5" customHeight="1">
      <c r="G2145" s="1851">
        <v>39870</v>
      </c>
      <c r="CH2145" s="500" t="s">
        <v>402</v>
      </c>
    </row>
    <row r="2146" spans="7:86" ht="16.5" customHeight="1">
      <c r="G2146" s="1851">
        <v>39871</v>
      </c>
      <c r="CH2146" s="500" t="s">
        <v>1177</v>
      </c>
    </row>
    <row r="2147" spans="7:86" ht="16.5" customHeight="1">
      <c r="G2147" s="1851">
        <v>39872</v>
      </c>
      <c r="CH2147" s="500" t="s">
        <v>321</v>
      </c>
    </row>
    <row r="2148" spans="7:86" ht="15" customHeight="1">
      <c r="G2148" s="1851">
        <v>39873</v>
      </c>
      <c r="CH2148" s="500" t="s">
        <v>322</v>
      </c>
    </row>
    <row r="2149" spans="7:86" ht="16.5" customHeight="1">
      <c r="G2149" s="1851">
        <v>39874</v>
      </c>
      <c r="CH2149" s="500" t="s">
        <v>323</v>
      </c>
    </row>
    <row r="2150" spans="7:86" ht="18" customHeight="1">
      <c r="G2150" s="1851">
        <v>39875</v>
      </c>
      <c r="CH2150" s="500" t="s">
        <v>64</v>
      </c>
    </row>
    <row r="2151" spans="7:86" ht="36" customHeight="1">
      <c r="G2151" s="1851">
        <v>39876</v>
      </c>
      <c r="CH2151" s="1878" t="s">
        <v>324</v>
      </c>
    </row>
    <row r="2152" spans="7:86" ht="10.5" customHeight="1">
      <c r="G2152" s="1851">
        <v>39877</v>
      </c>
      <c r="CH2152" s="500"/>
    </row>
    <row r="2153" spans="7:86" ht="26.25" customHeight="1">
      <c r="G2153" s="1851">
        <v>39878</v>
      </c>
      <c r="CH2153" s="500" t="s">
        <v>65</v>
      </c>
    </row>
    <row r="2154" spans="7:86" ht="48.75" customHeight="1">
      <c r="G2154" s="1851">
        <v>39879</v>
      </c>
      <c r="CH2154" s="1877" t="s">
        <v>354</v>
      </c>
    </row>
    <row r="2155" spans="7:86" ht="16.5" customHeight="1">
      <c r="G2155" s="1851">
        <v>39880</v>
      </c>
      <c r="CH2155" s="1877" t="s">
        <v>1838</v>
      </c>
    </row>
    <row r="2156" spans="7:86" ht="35.25" customHeight="1">
      <c r="G2156" s="1851">
        <v>39881</v>
      </c>
      <c r="CH2156" s="500" t="s">
        <v>406</v>
      </c>
    </row>
    <row r="2157" spans="7:86" ht="8.25" customHeight="1">
      <c r="G2157" s="1851">
        <v>39882</v>
      </c>
      <c r="CH2157" s="500"/>
    </row>
    <row r="2158" spans="7:86" ht="18" customHeight="1">
      <c r="G2158" s="1851">
        <v>39883</v>
      </c>
      <c r="CH2158" s="1877" t="s">
        <v>1305</v>
      </c>
    </row>
    <row r="2159" spans="7:86" ht="7.5" customHeight="1">
      <c r="G2159" s="1851">
        <v>39884</v>
      </c>
      <c r="CH2159" s="500"/>
    </row>
    <row r="2160" spans="7:86" ht="41.25" customHeight="1">
      <c r="G2160" s="1851">
        <v>39885</v>
      </c>
      <c r="CH2160" s="1877" t="s">
        <v>1163</v>
      </c>
    </row>
    <row r="2161" spans="7:86" ht="41.25" customHeight="1">
      <c r="G2161" s="1851"/>
      <c r="CH2161" s="1877" t="s">
        <v>1164</v>
      </c>
    </row>
    <row r="2162" spans="7:86" ht="35.25" customHeight="1">
      <c r="G2162" s="1851"/>
      <c r="CH2162" s="1879" t="s">
        <v>344</v>
      </c>
    </row>
    <row r="2163" spans="7:86" ht="35.25" customHeight="1">
      <c r="G2163" s="1851"/>
      <c r="CH2163" s="1879" t="s">
        <v>345</v>
      </c>
    </row>
    <row r="2164" spans="7:86" ht="30.75" customHeight="1">
      <c r="G2164" s="1851"/>
      <c r="CH2164" s="1879" t="s">
        <v>420</v>
      </c>
    </row>
    <row r="2165" spans="7:86" ht="30.75" customHeight="1">
      <c r="G2165" s="1851"/>
      <c r="CH2165" s="1879" t="s">
        <v>421</v>
      </c>
    </row>
    <row r="2166" spans="7:86" ht="35.25" customHeight="1">
      <c r="G2166" s="1851"/>
      <c r="CH2166" s="500" t="s">
        <v>1840</v>
      </c>
    </row>
    <row r="2167" spans="7:86" ht="29.25" customHeight="1">
      <c r="G2167" s="1851"/>
      <c r="CH2167" s="1877" t="s">
        <v>422</v>
      </c>
    </row>
    <row r="2168" spans="7:86" ht="28.5" customHeight="1">
      <c r="G2168" s="1851"/>
      <c r="CH2168" s="1875" t="s">
        <v>343</v>
      </c>
    </row>
    <row r="2169" spans="7:86" ht="24" customHeight="1">
      <c r="G2169" s="1851"/>
      <c r="CH2169" s="1875" t="s">
        <v>1167</v>
      </c>
    </row>
    <row r="2170" spans="7:86" ht="22.5" customHeight="1">
      <c r="G2170" s="1851"/>
      <c r="CH2170" s="1875"/>
    </row>
    <row r="2171" spans="7:86" ht="11.85" customHeight="1">
      <c r="G2171" s="1851"/>
      <c r="CH2171" s="1876"/>
    </row>
    <row r="2172" spans="7:86" ht="15" customHeight="1">
      <c r="G2172" s="1851"/>
      <c r="CH2172" s="494"/>
    </row>
    <row r="2173" spans="7:86" ht="11.85" customHeight="1">
      <c r="G2173" s="1851"/>
      <c r="CH2173" s="1875"/>
    </row>
    <row r="2174" spans="7:86" ht="17.25" customHeight="1">
      <c r="G2174" s="1851"/>
      <c r="CH2174" s="1875"/>
    </row>
    <row r="2175" spans="7:86" ht="11.85" customHeight="1">
      <c r="G2175" s="1851"/>
      <c r="CH2175" s="1875"/>
    </row>
    <row r="2176" spans="7:86" ht="11.85" customHeight="1">
      <c r="G2176" s="1851"/>
      <c r="CH2176" s="1875"/>
    </row>
    <row r="2177" spans="7:86" ht="11.85" customHeight="1">
      <c r="G2177" s="1851"/>
      <c r="CH2177" s="1875"/>
    </row>
    <row r="2178" spans="7:86" ht="11.85" customHeight="1">
      <c r="G2178" s="1851">
        <v>39886</v>
      </c>
      <c r="CH2178" s="494"/>
    </row>
    <row r="2179" spans="7:86" ht="11.85" customHeight="1">
      <c r="G2179" s="1851">
        <v>39887</v>
      </c>
      <c r="CH2179" s="494"/>
    </row>
    <row r="2180" spans="7:86" ht="11.85" customHeight="1">
      <c r="G2180" s="1851">
        <v>39888</v>
      </c>
      <c r="CH2180" s="1875"/>
    </row>
    <row r="2181" spans="7:86" ht="11.85" customHeight="1">
      <c r="G2181" s="1851">
        <v>39889</v>
      </c>
    </row>
    <row r="2182" spans="7:86" ht="11.85" customHeight="1">
      <c r="G2182" s="1851">
        <v>39890</v>
      </c>
    </row>
    <row r="2183" spans="7:86" ht="11.85" customHeight="1">
      <c r="G2183" s="1851">
        <v>39891</v>
      </c>
    </row>
    <row r="2184" spans="7:86" ht="11.85" customHeight="1">
      <c r="G2184" s="1851">
        <v>39892</v>
      </c>
    </row>
    <row r="2185" spans="7:86" ht="11.85" customHeight="1">
      <c r="G2185" s="1851">
        <v>39893</v>
      </c>
    </row>
    <row r="2186" spans="7:86" ht="11.85" customHeight="1">
      <c r="G2186" s="1851">
        <v>39894</v>
      </c>
    </row>
    <row r="2187" spans="7:86" ht="11.85" customHeight="1">
      <c r="G2187" s="1851">
        <v>39895</v>
      </c>
    </row>
    <row r="2188" spans="7:86" ht="11.85" customHeight="1">
      <c r="G2188" s="1851">
        <v>39896</v>
      </c>
    </row>
    <row r="2189" spans="7:86" ht="11.85" customHeight="1">
      <c r="G2189" s="1851">
        <v>39897</v>
      </c>
    </row>
    <row r="2190" spans="7:86" ht="11.85" customHeight="1">
      <c r="G2190" s="1851">
        <v>39898</v>
      </c>
    </row>
    <row r="2191" spans="7:86" ht="11.85" customHeight="1">
      <c r="G2191" s="1851">
        <v>39899</v>
      </c>
    </row>
    <row r="2192" spans="7:86" ht="11.85" customHeight="1">
      <c r="G2192" s="1851">
        <v>39900</v>
      </c>
    </row>
    <row r="2193" spans="7:7" ht="11.85" customHeight="1">
      <c r="G2193" s="1851">
        <v>39901</v>
      </c>
    </row>
    <row r="2194" spans="7:7" ht="11.85" customHeight="1">
      <c r="G2194" s="1851">
        <v>39902</v>
      </c>
    </row>
    <row r="2195" spans="7:7" ht="11.85" customHeight="1">
      <c r="G2195" s="1851">
        <v>39903</v>
      </c>
    </row>
    <row r="2196" spans="7:7" ht="11.85" customHeight="1">
      <c r="G2196" s="1851">
        <v>39904</v>
      </c>
    </row>
    <row r="2197" spans="7:7" ht="11.85" customHeight="1">
      <c r="G2197" s="1851">
        <v>39905</v>
      </c>
    </row>
    <row r="2198" spans="7:7" ht="11.85" customHeight="1">
      <c r="G2198" s="1851">
        <v>39906</v>
      </c>
    </row>
    <row r="2199" spans="7:7" ht="11.85" customHeight="1">
      <c r="G2199" s="1851">
        <v>39907</v>
      </c>
    </row>
    <row r="2200" spans="7:7" ht="11.85" customHeight="1">
      <c r="G2200" s="1851">
        <v>39908</v>
      </c>
    </row>
    <row r="2201" spans="7:7" ht="11.85" customHeight="1">
      <c r="G2201" s="1851">
        <v>39909</v>
      </c>
    </row>
    <row r="2202" spans="7:7" ht="11.85" customHeight="1">
      <c r="G2202" s="1851">
        <v>39910</v>
      </c>
    </row>
    <row r="2203" spans="7:7" ht="11.85" customHeight="1">
      <c r="G2203" s="1851">
        <v>39911</v>
      </c>
    </row>
    <row r="2204" spans="7:7" ht="11.85" customHeight="1">
      <c r="G2204" s="1851">
        <v>39912</v>
      </c>
    </row>
    <row r="2205" spans="7:7" ht="11.85" customHeight="1">
      <c r="G2205" s="1851">
        <v>39913</v>
      </c>
    </row>
    <row r="2206" spans="7:7" ht="11.85" customHeight="1">
      <c r="G2206" s="1851">
        <v>39914</v>
      </c>
    </row>
    <row r="2207" spans="7:7" ht="11.85" customHeight="1">
      <c r="G2207" s="1851">
        <v>39915</v>
      </c>
    </row>
    <row r="2208" spans="7:7" ht="11.85" customHeight="1">
      <c r="G2208" s="1851">
        <v>39916</v>
      </c>
    </row>
    <row r="2209" spans="7:7" ht="11.85" customHeight="1">
      <c r="G2209" s="1851">
        <v>39917</v>
      </c>
    </row>
    <row r="2210" spans="7:7" ht="11.85" customHeight="1">
      <c r="G2210" s="1851">
        <v>39918</v>
      </c>
    </row>
    <row r="2211" spans="7:7" ht="11.85" customHeight="1">
      <c r="G2211" s="1851">
        <v>39919</v>
      </c>
    </row>
    <row r="2212" spans="7:7" ht="11.85" customHeight="1">
      <c r="G2212" s="1851">
        <v>39920</v>
      </c>
    </row>
    <row r="2213" spans="7:7" ht="11.85" customHeight="1">
      <c r="G2213" s="1851">
        <v>39921</v>
      </c>
    </row>
    <row r="2214" spans="7:7" ht="11.85" customHeight="1">
      <c r="G2214" s="1851">
        <v>39922</v>
      </c>
    </row>
    <row r="2215" spans="7:7" ht="11.85" customHeight="1">
      <c r="G2215" s="1851">
        <v>39923</v>
      </c>
    </row>
    <row r="2216" spans="7:7" ht="11.85" customHeight="1">
      <c r="G2216" s="1851">
        <v>39924</v>
      </c>
    </row>
    <row r="2217" spans="7:7" ht="11.85" customHeight="1">
      <c r="G2217" s="1851">
        <v>39925</v>
      </c>
    </row>
    <row r="2218" spans="7:7" ht="11.85" customHeight="1">
      <c r="G2218" s="1851">
        <v>39926</v>
      </c>
    </row>
    <row r="2219" spans="7:7" ht="11.85" customHeight="1">
      <c r="G2219" s="1851">
        <v>39927</v>
      </c>
    </row>
    <row r="2220" spans="7:7" ht="11.85" customHeight="1">
      <c r="G2220" s="1851">
        <v>39928</v>
      </c>
    </row>
    <row r="2221" spans="7:7" ht="11.85" customHeight="1">
      <c r="G2221" s="1851">
        <v>39929</v>
      </c>
    </row>
    <row r="2222" spans="7:7" ht="11.85" customHeight="1">
      <c r="G2222" s="1851">
        <v>39930</v>
      </c>
    </row>
    <row r="2223" spans="7:7" ht="11.85" customHeight="1">
      <c r="G2223" s="1851">
        <v>39931</v>
      </c>
    </row>
    <row r="2224" spans="7:7" ht="11.85" customHeight="1">
      <c r="G2224" s="1851">
        <v>39932</v>
      </c>
    </row>
    <row r="2225" spans="7:7" ht="11.85" customHeight="1">
      <c r="G2225" s="1851">
        <v>39933</v>
      </c>
    </row>
    <row r="2226" spans="7:7" ht="11.85" customHeight="1">
      <c r="G2226" s="1851">
        <v>39934</v>
      </c>
    </row>
    <row r="2227" spans="7:7" ht="11.85" customHeight="1">
      <c r="G2227" s="1851">
        <v>39935</v>
      </c>
    </row>
    <row r="2228" spans="7:7" ht="11.85" customHeight="1">
      <c r="G2228" s="1851">
        <v>39936</v>
      </c>
    </row>
    <row r="2229" spans="7:7" ht="11.85" customHeight="1">
      <c r="G2229" s="1851">
        <v>39937</v>
      </c>
    </row>
    <row r="2230" spans="7:7" ht="11.85" customHeight="1">
      <c r="G2230" s="1851">
        <v>39938</v>
      </c>
    </row>
    <row r="2231" spans="7:7" ht="11.85" customHeight="1">
      <c r="G2231" s="1851">
        <v>39939</v>
      </c>
    </row>
    <row r="2232" spans="7:7" ht="11.85" customHeight="1">
      <c r="G2232" s="1851">
        <v>39940</v>
      </c>
    </row>
    <row r="2233" spans="7:7" ht="11.85" customHeight="1">
      <c r="G2233" s="1851">
        <v>39941</v>
      </c>
    </row>
    <row r="2234" spans="7:7" ht="11.85" customHeight="1">
      <c r="G2234" s="1851">
        <v>39942</v>
      </c>
    </row>
    <row r="2235" spans="7:7" ht="11.85" customHeight="1">
      <c r="G2235" s="1851">
        <v>39943</v>
      </c>
    </row>
    <row r="2236" spans="7:7" ht="11.85" customHeight="1">
      <c r="G2236" s="1851">
        <v>39944</v>
      </c>
    </row>
    <row r="2237" spans="7:7" ht="11.85" customHeight="1">
      <c r="G2237" s="1851">
        <v>39945</v>
      </c>
    </row>
    <row r="2238" spans="7:7" ht="11.85" customHeight="1">
      <c r="G2238" s="1851">
        <v>39946</v>
      </c>
    </row>
    <row r="2239" spans="7:7" ht="11.85" customHeight="1">
      <c r="G2239" s="1851">
        <v>39947</v>
      </c>
    </row>
    <row r="2240" spans="7:7" ht="11.85" customHeight="1">
      <c r="G2240" s="1851">
        <v>39948</v>
      </c>
    </row>
    <row r="2241" spans="7:7" ht="11.85" customHeight="1">
      <c r="G2241" s="1851">
        <v>39949</v>
      </c>
    </row>
    <row r="2242" spans="7:7" ht="11.85" customHeight="1">
      <c r="G2242" s="1851">
        <v>39950</v>
      </c>
    </row>
    <row r="2243" spans="7:7" ht="11.85" customHeight="1">
      <c r="G2243" s="1851">
        <v>39951</v>
      </c>
    </row>
    <row r="2244" spans="7:7" ht="11.85" customHeight="1">
      <c r="G2244" s="1851">
        <v>39952</v>
      </c>
    </row>
    <row r="2245" spans="7:7" ht="11.85" customHeight="1">
      <c r="G2245" s="1851">
        <v>39953</v>
      </c>
    </row>
    <row r="2246" spans="7:7" ht="11.85" customHeight="1">
      <c r="G2246" s="1851">
        <v>39954</v>
      </c>
    </row>
    <row r="2247" spans="7:7" ht="11.85" customHeight="1">
      <c r="G2247" s="1851">
        <v>39955</v>
      </c>
    </row>
    <row r="2248" spans="7:7" ht="11.85" customHeight="1">
      <c r="G2248" s="1851">
        <v>39956</v>
      </c>
    </row>
    <row r="2249" spans="7:7" ht="11.85" customHeight="1">
      <c r="G2249" s="1851">
        <v>39957</v>
      </c>
    </row>
    <row r="2250" spans="7:7" ht="11.85" customHeight="1">
      <c r="G2250" s="1851">
        <v>39958</v>
      </c>
    </row>
    <row r="2251" spans="7:7" ht="11.85" customHeight="1">
      <c r="G2251" s="1851">
        <v>39959</v>
      </c>
    </row>
    <row r="2252" spans="7:7" ht="11.85" customHeight="1">
      <c r="G2252" s="1851">
        <v>39960</v>
      </c>
    </row>
    <row r="2253" spans="7:7" ht="11.85" customHeight="1">
      <c r="G2253" s="1851">
        <v>39961</v>
      </c>
    </row>
    <row r="2254" spans="7:7" ht="11.85" customHeight="1">
      <c r="G2254" s="1851">
        <v>39962</v>
      </c>
    </row>
    <row r="2255" spans="7:7" ht="11.85" customHeight="1">
      <c r="G2255" s="1851">
        <v>39963</v>
      </c>
    </row>
    <row r="2256" spans="7:7" ht="11.85" customHeight="1">
      <c r="G2256" s="1851">
        <v>39964</v>
      </c>
    </row>
    <row r="2257" spans="7:7" ht="11.85" customHeight="1">
      <c r="G2257" s="1851">
        <v>39965</v>
      </c>
    </row>
    <row r="2258" spans="7:7" ht="11.85" customHeight="1">
      <c r="G2258" s="1851">
        <v>39966</v>
      </c>
    </row>
    <row r="2259" spans="7:7" ht="11.85" customHeight="1">
      <c r="G2259" s="1851">
        <v>39967</v>
      </c>
    </row>
    <row r="2260" spans="7:7" ht="11.85" customHeight="1">
      <c r="G2260" s="1851">
        <v>39968</v>
      </c>
    </row>
    <row r="2261" spans="7:7" ht="11.85" customHeight="1">
      <c r="G2261" s="1851">
        <v>39969</v>
      </c>
    </row>
    <row r="2262" spans="7:7" ht="11.85" customHeight="1">
      <c r="G2262" s="1851">
        <v>39970</v>
      </c>
    </row>
    <row r="2263" spans="7:7" ht="11.85" customHeight="1">
      <c r="G2263" s="1851">
        <v>39971</v>
      </c>
    </row>
    <row r="2264" spans="7:7" ht="11.85" customHeight="1">
      <c r="G2264" s="1851">
        <v>39972</v>
      </c>
    </row>
    <row r="2265" spans="7:7" ht="11.85" customHeight="1">
      <c r="G2265" s="1851">
        <v>39973</v>
      </c>
    </row>
    <row r="2266" spans="7:7" ht="11.85" customHeight="1">
      <c r="G2266" s="1851">
        <v>39974</v>
      </c>
    </row>
    <row r="2267" spans="7:7" ht="11.85" customHeight="1">
      <c r="G2267" s="1851">
        <v>39975</v>
      </c>
    </row>
    <row r="2268" spans="7:7" ht="11.85" customHeight="1">
      <c r="G2268" s="1851">
        <v>39976</v>
      </c>
    </row>
    <row r="2269" spans="7:7" ht="11.85" customHeight="1">
      <c r="G2269" s="1851">
        <v>39977</v>
      </c>
    </row>
    <row r="2270" spans="7:7" ht="11.85" customHeight="1">
      <c r="G2270" s="1851">
        <v>39978</v>
      </c>
    </row>
    <row r="2271" spans="7:7" ht="11.85" customHeight="1">
      <c r="G2271" s="1851">
        <v>39979</v>
      </c>
    </row>
    <row r="2272" spans="7:7" ht="11.85" customHeight="1">
      <c r="G2272" s="1851">
        <v>39980</v>
      </c>
    </row>
    <row r="2273" spans="7:7" ht="11.85" customHeight="1">
      <c r="G2273" s="1851">
        <v>39981</v>
      </c>
    </row>
    <row r="2274" spans="7:7" ht="11.85" customHeight="1">
      <c r="G2274" s="1851">
        <v>39982</v>
      </c>
    </row>
    <row r="2275" spans="7:7" ht="11.85" customHeight="1">
      <c r="G2275" s="1851">
        <v>39983</v>
      </c>
    </row>
    <row r="2276" spans="7:7" ht="11.85" customHeight="1">
      <c r="G2276" s="1851">
        <v>39984</v>
      </c>
    </row>
    <row r="2277" spans="7:7" ht="11.85" customHeight="1">
      <c r="G2277" s="1851">
        <v>39985</v>
      </c>
    </row>
    <row r="2278" spans="7:7" ht="11.85" customHeight="1">
      <c r="G2278" s="1851">
        <v>39986</v>
      </c>
    </row>
    <row r="2279" spans="7:7" ht="11.85" customHeight="1">
      <c r="G2279" s="1851">
        <v>39987</v>
      </c>
    </row>
    <row r="2280" spans="7:7" ht="11.85" customHeight="1">
      <c r="G2280" s="1851">
        <v>39988</v>
      </c>
    </row>
    <row r="2281" spans="7:7" ht="11.85" customHeight="1">
      <c r="G2281" s="1851">
        <v>39989</v>
      </c>
    </row>
    <row r="2282" spans="7:7" ht="11.85" customHeight="1">
      <c r="G2282" s="1851">
        <v>39990</v>
      </c>
    </row>
    <row r="2283" spans="7:7" ht="11.85" customHeight="1">
      <c r="G2283" s="1851">
        <v>39991</v>
      </c>
    </row>
    <row r="2284" spans="7:7" ht="11.85" customHeight="1">
      <c r="G2284" s="1851">
        <v>39992</v>
      </c>
    </row>
    <row r="2285" spans="7:7" ht="11.85" customHeight="1">
      <c r="G2285" s="1851">
        <v>39993</v>
      </c>
    </row>
    <row r="2286" spans="7:7" ht="11.85" customHeight="1">
      <c r="G2286" s="1851">
        <v>39994</v>
      </c>
    </row>
    <row r="2287" spans="7:7" ht="11.85" customHeight="1">
      <c r="G2287" s="1851">
        <v>39995</v>
      </c>
    </row>
    <row r="2288" spans="7:7" ht="11.85" customHeight="1">
      <c r="G2288" s="1851">
        <v>39996</v>
      </c>
    </row>
    <row r="2289" spans="7:7" ht="11.85" customHeight="1">
      <c r="G2289" s="1851">
        <v>39997</v>
      </c>
    </row>
    <row r="2290" spans="7:7" ht="11.85" customHeight="1">
      <c r="G2290" s="1851">
        <v>39998</v>
      </c>
    </row>
    <row r="2291" spans="7:7" ht="11.85" customHeight="1">
      <c r="G2291" s="1851">
        <v>39999</v>
      </c>
    </row>
    <row r="2292" spans="7:7" ht="11.85" customHeight="1">
      <c r="G2292" s="1851">
        <v>40000</v>
      </c>
    </row>
    <row r="2293" spans="7:7" ht="11.85" customHeight="1">
      <c r="G2293" s="1851">
        <v>40001</v>
      </c>
    </row>
    <row r="2294" spans="7:7" ht="11.85" customHeight="1">
      <c r="G2294" s="1851">
        <v>40002</v>
      </c>
    </row>
    <row r="2295" spans="7:7" ht="11.85" customHeight="1">
      <c r="G2295" s="1851">
        <v>40003</v>
      </c>
    </row>
    <row r="2296" spans="7:7" ht="11.85" customHeight="1">
      <c r="G2296" s="1851">
        <v>40004</v>
      </c>
    </row>
    <row r="2297" spans="7:7" ht="11.85" customHeight="1">
      <c r="G2297" s="1851">
        <v>40005</v>
      </c>
    </row>
    <row r="2298" spans="7:7" ht="11.85" customHeight="1">
      <c r="G2298" s="1851">
        <v>40006</v>
      </c>
    </row>
    <row r="2299" spans="7:7" ht="11.85" customHeight="1">
      <c r="G2299" s="1851">
        <v>40007</v>
      </c>
    </row>
    <row r="2300" spans="7:7" ht="11.85" customHeight="1">
      <c r="G2300" s="1851">
        <v>40008</v>
      </c>
    </row>
    <row r="2301" spans="7:7" ht="11.85" customHeight="1">
      <c r="G2301" s="1851">
        <v>40009</v>
      </c>
    </row>
    <row r="2302" spans="7:7" ht="11.85" customHeight="1">
      <c r="G2302" s="1851">
        <v>40010</v>
      </c>
    </row>
    <row r="2303" spans="7:7" ht="11.85" customHeight="1">
      <c r="G2303" s="1851">
        <v>40011</v>
      </c>
    </row>
    <row r="2304" spans="7:7" ht="11.85" customHeight="1">
      <c r="G2304" s="1851">
        <v>40012</v>
      </c>
    </row>
    <row r="2305" spans="7:7" ht="11.85" customHeight="1">
      <c r="G2305" s="1851">
        <v>40013</v>
      </c>
    </row>
    <row r="2306" spans="7:7" ht="11.85" customHeight="1">
      <c r="G2306" s="1851">
        <v>40014</v>
      </c>
    </row>
    <row r="2307" spans="7:7" ht="11.85" customHeight="1">
      <c r="G2307" s="1851">
        <v>40015</v>
      </c>
    </row>
    <row r="2308" spans="7:7" ht="11.85" customHeight="1">
      <c r="G2308" s="1851">
        <v>40016</v>
      </c>
    </row>
    <row r="2309" spans="7:7" ht="11.85" customHeight="1">
      <c r="G2309" s="1851">
        <v>40017</v>
      </c>
    </row>
    <row r="2310" spans="7:7" ht="11.85" customHeight="1">
      <c r="G2310" s="1851">
        <v>40018</v>
      </c>
    </row>
    <row r="2311" spans="7:7" ht="11.85" customHeight="1">
      <c r="G2311" s="1851">
        <v>40019</v>
      </c>
    </row>
    <row r="2312" spans="7:7" ht="11.85" customHeight="1">
      <c r="G2312" s="1851">
        <v>40020</v>
      </c>
    </row>
    <row r="2313" spans="7:7" ht="11.85" customHeight="1">
      <c r="G2313" s="1851">
        <v>40021</v>
      </c>
    </row>
    <row r="2314" spans="7:7" ht="11.85" customHeight="1">
      <c r="G2314" s="1851">
        <v>40022</v>
      </c>
    </row>
    <row r="2315" spans="7:7" ht="11.85" customHeight="1">
      <c r="G2315" s="1851">
        <v>40023</v>
      </c>
    </row>
    <row r="2316" spans="7:7" ht="11.85" customHeight="1">
      <c r="G2316" s="1851">
        <v>40024</v>
      </c>
    </row>
    <row r="2317" spans="7:7" ht="11.85" customHeight="1">
      <c r="G2317" s="1851">
        <v>40025</v>
      </c>
    </row>
    <row r="2318" spans="7:7" ht="11.85" customHeight="1">
      <c r="G2318" s="1851">
        <v>40026</v>
      </c>
    </row>
    <row r="2319" spans="7:7" ht="11.85" customHeight="1">
      <c r="G2319" s="1851">
        <v>40027</v>
      </c>
    </row>
    <row r="2320" spans="7:7" ht="11.85" customHeight="1">
      <c r="G2320" s="1851">
        <v>40028</v>
      </c>
    </row>
    <row r="2321" spans="7:7" ht="11.85" customHeight="1">
      <c r="G2321" s="1851">
        <v>40029</v>
      </c>
    </row>
    <row r="2322" spans="7:7" ht="11.85" customHeight="1">
      <c r="G2322" s="1851">
        <v>40030</v>
      </c>
    </row>
    <row r="2323" spans="7:7" ht="11.85" customHeight="1">
      <c r="G2323" s="1851">
        <v>40031</v>
      </c>
    </row>
    <row r="2324" spans="7:7" ht="11.85" customHeight="1">
      <c r="G2324" s="1851">
        <v>40032</v>
      </c>
    </row>
    <row r="2325" spans="7:7" ht="11.85" customHeight="1">
      <c r="G2325" s="1851">
        <v>40033</v>
      </c>
    </row>
    <row r="2326" spans="7:7" ht="11.85" customHeight="1">
      <c r="G2326" s="1851">
        <v>40034</v>
      </c>
    </row>
    <row r="2327" spans="7:7" ht="11.85" customHeight="1">
      <c r="G2327" s="1851">
        <v>40035</v>
      </c>
    </row>
    <row r="2328" spans="7:7" ht="11.85" customHeight="1">
      <c r="G2328" s="1851">
        <v>40036</v>
      </c>
    </row>
    <row r="2329" spans="7:7" ht="11.85" customHeight="1">
      <c r="G2329" s="1851">
        <v>40037</v>
      </c>
    </row>
    <row r="2330" spans="7:7" ht="11.85" customHeight="1">
      <c r="G2330" s="1851">
        <v>40038</v>
      </c>
    </row>
    <row r="2331" spans="7:7" ht="11.85" customHeight="1">
      <c r="G2331" s="1851">
        <v>40039</v>
      </c>
    </row>
    <row r="2332" spans="7:7" ht="11.85" customHeight="1">
      <c r="G2332" s="1851">
        <v>40040</v>
      </c>
    </row>
    <row r="2333" spans="7:7" ht="11.85" customHeight="1">
      <c r="G2333" s="1851">
        <v>40041</v>
      </c>
    </row>
    <row r="2334" spans="7:7" ht="11.85" customHeight="1">
      <c r="G2334" s="1851">
        <v>40042</v>
      </c>
    </row>
    <row r="2335" spans="7:7" ht="11.85" customHeight="1">
      <c r="G2335" s="1851">
        <v>40043</v>
      </c>
    </row>
    <row r="2336" spans="7:7" ht="11.85" customHeight="1">
      <c r="G2336" s="1851">
        <v>40044</v>
      </c>
    </row>
    <row r="2337" spans="7:7" ht="11.85" customHeight="1">
      <c r="G2337" s="1851">
        <v>40045</v>
      </c>
    </row>
    <row r="2338" spans="7:7" ht="11.85" customHeight="1">
      <c r="G2338" s="1851">
        <v>40046</v>
      </c>
    </row>
    <row r="2339" spans="7:7" ht="11.85" customHeight="1">
      <c r="G2339" s="1851">
        <v>40047</v>
      </c>
    </row>
    <row r="2340" spans="7:7" ht="11.85" customHeight="1">
      <c r="G2340" s="1851">
        <v>40048</v>
      </c>
    </row>
    <row r="2341" spans="7:7" ht="11.85" customHeight="1">
      <c r="G2341" s="1851">
        <v>40049</v>
      </c>
    </row>
    <row r="2342" spans="7:7" ht="11.85" customHeight="1">
      <c r="G2342" s="1851">
        <v>40050</v>
      </c>
    </row>
    <row r="2343" spans="7:7" ht="11.85" customHeight="1">
      <c r="G2343" s="1851">
        <v>40051</v>
      </c>
    </row>
    <row r="2344" spans="7:7" ht="11.85" customHeight="1">
      <c r="G2344" s="1851">
        <v>40052</v>
      </c>
    </row>
    <row r="2345" spans="7:7" ht="11.85" customHeight="1">
      <c r="G2345" s="1851">
        <v>40053</v>
      </c>
    </row>
    <row r="2346" spans="7:7" ht="11.85" customHeight="1">
      <c r="G2346" s="1851">
        <v>40054</v>
      </c>
    </row>
    <row r="2347" spans="7:7" ht="11.85" customHeight="1">
      <c r="G2347" s="1851">
        <v>40055</v>
      </c>
    </row>
    <row r="2348" spans="7:7" ht="11.85" customHeight="1">
      <c r="G2348" s="1851">
        <v>40056</v>
      </c>
    </row>
    <row r="2349" spans="7:7" ht="11.85" customHeight="1">
      <c r="G2349" s="1851">
        <v>40057</v>
      </c>
    </row>
    <row r="2350" spans="7:7" ht="11.85" customHeight="1">
      <c r="G2350" s="1851">
        <v>40058</v>
      </c>
    </row>
    <row r="2351" spans="7:7" ht="11.85" customHeight="1">
      <c r="G2351" s="1851">
        <v>40059</v>
      </c>
    </row>
    <row r="2352" spans="7:7" ht="11.85" customHeight="1">
      <c r="G2352" s="1851">
        <v>40060</v>
      </c>
    </row>
    <row r="2353" spans="7:7" ht="11.85" customHeight="1">
      <c r="G2353" s="1851">
        <v>40061</v>
      </c>
    </row>
    <row r="2354" spans="7:7" ht="11.85" customHeight="1">
      <c r="G2354" s="1851">
        <v>40062</v>
      </c>
    </row>
    <row r="2355" spans="7:7" ht="11.85" customHeight="1">
      <c r="G2355" s="1851">
        <v>40063</v>
      </c>
    </row>
    <row r="2356" spans="7:7" ht="11.85" customHeight="1">
      <c r="G2356" s="1851">
        <v>40064</v>
      </c>
    </row>
    <row r="2357" spans="7:7" ht="11.85" customHeight="1">
      <c r="G2357" s="1851">
        <v>40065</v>
      </c>
    </row>
    <row r="2358" spans="7:7" ht="11.85" customHeight="1">
      <c r="G2358" s="1851">
        <v>40066</v>
      </c>
    </row>
    <row r="2359" spans="7:7" ht="11.85" customHeight="1">
      <c r="G2359" s="1851">
        <v>40067</v>
      </c>
    </row>
    <row r="2360" spans="7:7" ht="11.85" customHeight="1">
      <c r="G2360" s="1851">
        <v>40068</v>
      </c>
    </row>
    <row r="2361" spans="7:7" ht="11.85" customHeight="1">
      <c r="G2361" s="1851">
        <v>40069</v>
      </c>
    </row>
    <row r="2362" spans="7:7" ht="11.85" customHeight="1">
      <c r="G2362" s="1851">
        <v>40070</v>
      </c>
    </row>
    <row r="2363" spans="7:7" ht="11.85" customHeight="1">
      <c r="G2363" s="1851">
        <v>40071</v>
      </c>
    </row>
    <row r="2364" spans="7:7" ht="11.85" customHeight="1">
      <c r="G2364" s="1851">
        <v>40072</v>
      </c>
    </row>
    <row r="2365" spans="7:7" ht="11.85" customHeight="1">
      <c r="G2365" s="1851">
        <v>40073</v>
      </c>
    </row>
    <row r="2366" spans="7:7" ht="11.85" customHeight="1">
      <c r="G2366" s="1851">
        <v>40074</v>
      </c>
    </row>
    <row r="2367" spans="7:7" ht="11.85" customHeight="1">
      <c r="G2367" s="1851">
        <v>40075</v>
      </c>
    </row>
    <row r="2368" spans="7:7" ht="11.85" customHeight="1">
      <c r="G2368" s="1851">
        <v>40076</v>
      </c>
    </row>
    <row r="2369" spans="7:7" ht="11.85" customHeight="1">
      <c r="G2369" s="1851">
        <v>40077</v>
      </c>
    </row>
    <row r="2370" spans="7:7" ht="11.85" customHeight="1">
      <c r="G2370" s="1851">
        <v>40078</v>
      </c>
    </row>
    <row r="2371" spans="7:7" ht="11.85" customHeight="1">
      <c r="G2371" s="1851">
        <v>40079</v>
      </c>
    </row>
    <row r="2372" spans="7:7" ht="11.85" customHeight="1">
      <c r="G2372" s="1851">
        <v>40080</v>
      </c>
    </row>
    <row r="2373" spans="7:7" ht="11.85" customHeight="1">
      <c r="G2373" s="1851">
        <v>40081</v>
      </c>
    </row>
    <row r="2374" spans="7:7" ht="11.85" customHeight="1">
      <c r="G2374" s="1851">
        <v>40082</v>
      </c>
    </row>
    <row r="2375" spans="7:7" ht="11.85" customHeight="1">
      <c r="G2375" s="1851">
        <v>40083</v>
      </c>
    </row>
    <row r="2376" spans="7:7" ht="11.85" customHeight="1">
      <c r="G2376" s="1851">
        <v>40084</v>
      </c>
    </row>
    <row r="2377" spans="7:7" ht="11.85" customHeight="1">
      <c r="G2377" s="1851">
        <v>40085</v>
      </c>
    </row>
    <row r="2378" spans="7:7" ht="11.85" customHeight="1">
      <c r="G2378" s="1851">
        <v>40086</v>
      </c>
    </row>
    <row r="2379" spans="7:7" ht="11.85" customHeight="1">
      <c r="G2379" s="1851">
        <v>40087</v>
      </c>
    </row>
    <row r="2380" spans="7:7" ht="11.85" customHeight="1">
      <c r="G2380" s="1851">
        <v>40088</v>
      </c>
    </row>
    <row r="2381" spans="7:7" ht="11.85" customHeight="1">
      <c r="G2381" s="1851">
        <v>40089</v>
      </c>
    </row>
    <row r="2382" spans="7:7" ht="11.85" customHeight="1">
      <c r="G2382" s="1851">
        <v>40090</v>
      </c>
    </row>
    <row r="2383" spans="7:7" ht="11.85" customHeight="1">
      <c r="G2383" s="1851">
        <v>40091</v>
      </c>
    </row>
    <row r="2384" spans="7:7" ht="11.85" customHeight="1">
      <c r="G2384" s="1851">
        <v>40092</v>
      </c>
    </row>
    <row r="2385" spans="7:7" ht="11.85" customHeight="1">
      <c r="G2385" s="1851">
        <v>40093</v>
      </c>
    </row>
    <row r="2386" spans="7:7" ht="11.85" customHeight="1">
      <c r="G2386" s="1851">
        <v>40094</v>
      </c>
    </row>
    <row r="2387" spans="7:7" ht="11.85" customHeight="1">
      <c r="G2387" s="1851">
        <v>40095</v>
      </c>
    </row>
    <row r="2388" spans="7:7" ht="11.85" customHeight="1">
      <c r="G2388" s="1851">
        <v>40096</v>
      </c>
    </row>
    <row r="2389" spans="7:7" ht="11.85" customHeight="1">
      <c r="G2389" s="1851">
        <v>40097</v>
      </c>
    </row>
    <row r="2390" spans="7:7" ht="11.85" customHeight="1">
      <c r="G2390" s="1851">
        <v>40098</v>
      </c>
    </row>
    <row r="2391" spans="7:7" ht="11.85" customHeight="1">
      <c r="G2391" s="1851">
        <v>40099</v>
      </c>
    </row>
    <row r="2392" spans="7:7" ht="11.85" customHeight="1">
      <c r="G2392" s="1851">
        <v>40100</v>
      </c>
    </row>
    <row r="2393" spans="7:7" ht="11.85" customHeight="1">
      <c r="G2393" s="1851">
        <v>40101</v>
      </c>
    </row>
    <row r="2394" spans="7:7" ht="11.85" customHeight="1">
      <c r="G2394" s="1851">
        <v>40102</v>
      </c>
    </row>
    <row r="2395" spans="7:7" ht="11.85" customHeight="1">
      <c r="G2395" s="1851">
        <v>40103</v>
      </c>
    </row>
    <row r="2396" spans="7:7" ht="11.85" customHeight="1">
      <c r="G2396" s="1851">
        <v>40104</v>
      </c>
    </row>
    <row r="2397" spans="7:7" ht="11.85" customHeight="1">
      <c r="G2397" s="1851">
        <v>40105</v>
      </c>
    </row>
    <row r="2398" spans="7:7" ht="11.85" customHeight="1">
      <c r="G2398" s="1851">
        <v>40106</v>
      </c>
    </row>
    <row r="2399" spans="7:7" ht="11.85" customHeight="1">
      <c r="G2399" s="1851">
        <v>40107</v>
      </c>
    </row>
    <row r="2400" spans="7:7" ht="11.85" customHeight="1">
      <c r="G2400" s="1851">
        <v>40108</v>
      </c>
    </row>
    <row r="2401" spans="7:7" ht="11.85" customHeight="1">
      <c r="G2401" s="1851">
        <v>40109</v>
      </c>
    </row>
    <row r="2402" spans="7:7" ht="11.85" customHeight="1">
      <c r="G2402" s="1851">
        <v>40110</v>
      </c>
    </row>
    <row r="2403" spans="7:7" ht="11.85" customHeight="1">
      <c r="G2403" s="1851">
        <v>40111</v>
      </c>
    </row>
    <row r="2404" spans="7:7" ht="11.85" customHeight="1">
      <c r="G2404" s="1851">
        <v>40112</v>
      </c>
    </row>
    <row r="2405" spans="7:7" ht="11.85" customHeight="1">
      <c r="G2405" s="1851">
        <v>40113</v>
      </c>
    </row>
    <row r="2406" spans="7:7" ht="11.85" customHeight="1">
      <c r="G2406" s="1851">
        <v>40114</v>
      </c>
    </row>
    <row r="2407" spans="7:7" ht="11.85" customHeight="1">
      <c r="G2407" s="1851">
        <v>40115</v>
      </c>
    </row>
    <row r="2408" spans="7:7" ht="11.85" customHeight="1">
      <c r="G2408" s="1851">
        <v>40116</v>
      </c>
    </row>
    <row r="2409" spans="7:7" ht="11.85" customHeight="1">
      <c r="G2409" s="1851">
        <v>40117</v>
      </c>
    </row>
    <row r="2410" spans="7:7" ht="11.85" customHeight="1">
      <c r="G2410" s="1851">
        <v>40118</v>
      </c>
    </row>
    <row r="2411" spans="7:7" ht="11.85" customHeight="1">
      <c r="G2411" s="1851">
        <v>40119</v>
      </c>
    </row>
    <row r="2412" spans="7:7" ht="11.85" customHeight="1">
      <c r="G2412" s="1851">
        <v>40120</v>
      </c>
    </row>
    <row r="2413" spans="7:7" ht="11.85" customHeight="1">
      <c r="G2413" s="1851">
        <v>40121</v>
      </c>
    </row>
    <row r="2414" spans="7:7" ht="11.85" customHeight="1">
      <c r="G2414" s="1851">
        <v>40122</v>
      </c>
    </row>
    <row r="2415" spans="7:7" ht="11.85" customHeight="1">
      <c r="G2415" s="1851">
        <v>40123</v>
      </c>
    </row>
    <row r="2416" spans="7:7" ht="11.85" customHeight="1">
      <c r="G2416" s="1851">
        <v>40124</v>
      </c>
    </row>
    <row r="2417" spans="7:7" ht="11.85" customHeight="1">
      <c r="G2417" s="1851">
        <v>40125</v>
      </c>
    </row>
    <row r="2418" spans="7:7" ht="11.85" customHeight="1">
      <c r="G2418" s="1851">
        <v>40126</v>
      </c>
    </row>
    <row r="2419" spans="7:7" ht="11.85" customHeight="1">
      <c r="G2419" s="1851">
        <v>40127</v>
      </c>
    </row>
    <row r="2420" spans="7:7" ht="11.85" customHeight="1">
      <c r="G2420" s="1851">
        <v>40128</v>
      </c>
    </row>
    <row r="2421" spans="7:7" ht="11.85" customHeight="1">
      <c r="G2421" s="1851">
        <v>40129</v>
      </c>
    </row>
    <row r="2422" spans="7:7" ht="11.85" customHeight="1">
      <c r="G2422" s="1851">
        <v>40130</v>
      </c>
    </row>
    <row r="2423" spans="7:7" ht="11.85" customHeight="1">
      <c r="G2423" s="1851">
        <v>40131</v>
      </c>
    </row>
    <row r="2424" spans="7:7" ht="11.85" customHeight="1">
      <c r="G2424" s="1851">
        <v>40132</v>
      </c>
    </row>
    <row r="2425" spans="7:7" ht="11.85" customHeight="1">
      <c r="G2425" s="1851">
        <v>40133</v>
      </c>
    </row>
    <row r="2426" spans="7:7" ht="11.85" customHeight="1">
      <c r="G2426" s="1851">
        <v>40134</v>
      </c>
    </row>
    <row r="2427" spans="7:7" ht="11.85" customHeight="1">
      <c r="G2427" s="1851">
        <v>40135</v>
      </c>
    </row>
    <row r="2428" spans="7:7" ht="11.85" customHeight="1">
      <c r="G2428" s="1851">
        <v>40136</v>
      </c>
    </row>
    <row r="2429" spans="7:7" ht="11.85" customHeight="1">
      <c r="G2429" s="1851">
        <v>40137</v>
      </c>
    </row>
    <row r="2430" spans="7:7" ht="11.85" customHeight="1">
      <c r="G2430" s="1851">
        <v>40138</v>
      </c>
    </row>
    <row r="2431" spans="7:7" ht="11.85" customHeight="1">
      <c r="G2431" s="1851">
        <v>40139</v>
      </c>
    </row>
    <row r="2432" spans="7:7" ht="11.85" customHeight="1">
      <c r="G2432" s="1851">
        <v>40140</v>
      </c>
    </row>
    <row r="2433" spans="7:7" ht="11.85" customHeight="1">
      <c r="G2433" s="1851">
        <v>40141</v>
      </c>
    </row>
    <row r="2434" spans="7:7" ht="11.85" customHeight="1">
      <c r="G2434" s="1851">
        <v>40142</v>
      </c>
    </row>
    <row r="2435" spans="7:7" ht="11.85" customHeight="1">
      <c r="G2435" s="1851">
        <v>40143</v>
      </c>
    </row>
    <row r="2436" spans="7:7" ht="11.85" customHeight="1">
      <c r="G2436" s="1851">
        <v>40144</v>
      </c>
    </row>
    <row r="2437" spans="7:7" ht="11.85" customHeight="1">
      <c r="G2437" s="1851">
        <v>40145</v>
      </c>
    </row>
    <row r="2438" spans="7:7" ht="11.85" customHeight="1">
      <c r="G2438" s="1851">
        <v>40146</v>
      </c>
    </row>
    <row r="2439" spans="7:7" ht="11.85" customHeight="1">
      <c r="G2439" s="1851">
        <v>40147</v>
      </c>
    </row>
    <row r="2440" spans="7:7" ht="11.85" customHeight="1">
      <c r="G2440" s="1851">
        <v>40148</v>
      </c>
    </row>
    <row r="2441" spans="7:7" ht="11.85" customHeight="1">
      <c r="G2441" s="1851">
        <v>40149</v>
      </c>
    </row>
    <row r="2442" spans="7:7" ht="11.85" customHeight="1">
      <c r="G2442" s="1851">
        <v>40150</v>
      </c>
    </row>
    <row r="2443" spans="7:7" ht="11.85" customHeight="1">
      <c r="G2443" s="1851">
        <v>40151</v>
      </c>
    </row>
    <row r="2444" spans="7:7" ht="11.85" customHeight="1">
      <c r="G2444" s="1851">
        <v>40152</v>
      </c>
    </row>
    <row r="2445" spans="7:7" ht="11.85" customHeight="1">
      <c r="G2445" s="1851">
        <v>40153</v>
      </c>
    </row>
    <row r="2446" spans="7:7" ht="11.85" customHeight="1">
      <c r="G2446" s="1851">
        <v>40154</v>
      </c>
    </row>
    <row r="2447" spans="7:7" ht="11.85" customHeight="1">
      <c r="G2447" s="1851">
        <v>40155</v>
      </c>
    </row>
    <row r="2448" spans="7:7" ht="11.85" customHeight="1">
      <c r="G2448" s="1851">
        <v>40156</v>
      </c>
    </row>
    <row r="2449" spans="7:7" ht="11.85" customHeight="1">
      <c r="G2449" s="1851">
        <v>40157</v>
      </c>
    </row>
    <row r="2450" spans="7:7" ht="11.85" customHeight="1">
      <c r="G2450" s="1851">
        <v>40158</v>
      </c>
    </row>
    <row r="2451" spans="7:7" ht="11.85" customHeight="1">
      <c r="G2451" s="1851">
        <v>40159</v>
      </c>
    </row>
    <row r="2452" spans="7:7" ht="11.85" customHeight="1">
      <c r="G2452" s="1851">
        <v>40160</v>
      </c>
    </row>
    <row r="2453" spans="7:7" ht="11.85" customHeight="1">
      <c r="G2453" s="1851">
        <v>40161</v>
      </c>
    </row>
    <row r="2454" spans="7:7" ht="11.85" customHeight="1">
      <c r="G2454" s="1851">
        <v>40162</v>
      </c>
    </row>
    <row r="2455" spans="7:7" ht="11.85" customHeight="1">
      <c r="G2455" s="1851">
        <v>40163</v>
      </c>
    </row>
    <row r="2456" spans="7:7" ht="11.85" customHeight="1">
      <c r="G2456" s="1851">
        <v>40164</v>
      </c>
    </row>
    <row r="2457" spans="7:7" ht="11.85" customHeight="1">
      <c r="G2457" s="1851">
        <v>40165</v>
      </c>
    </row>
    <row r="2458" spans="7:7" ht="11.85" customHeight="1">
      <c r="G2458" s="1851">
        <v>40166</v>
      </c>
    </row>
    <row r="2459" spans="7:7" ht="11.85" customHeight="1">
      <c r="G2459" s="1851">
        <v>40167</v>
      </c>
    </row>
    <row r="2460" spans="7:7" ht="11.85" customHeight="1">
      <c r="G2460" s="1851">
        <v>40168</v>
      </c>
    </row>
    <row r="2461" spans="7:7" ht="11.85" customHeight="1">
      <c r="G2461" s="1851">
        <v>40169</v>
      </c>
    </row>
    <row r="2462" spans="7:7" ht="11.85" customHeight="1">
      <c r="G2462" s="1851">
        <v>40170</v>
      </c>
    </row>
    <row r="2463" spans="7:7" ht="11.85" customHeight="1">
      <c r="G2463" s="1851">
        <v>40171</v>
      </c>
    </row>
    <row r="2464" spans="7:7" ht="11.85" customHeight="1">
      <c r="G2464" s="1851">
        <v>40172</v>
      </c>
    </row>
    <row r="2465" spans="7:7" ht="11.85" customHeight="1">
      <c r="G2465" s="1851">
        <v>40173</v>
      </c>
    </row>
    <row r="2466" spans="7:7" ht="11.85" customHeight="1">
      <c r="G2466" s="1851">
        <v>40174</v>
      </c>
    </row>
    <row r="2467" spans="7:7" ht="11.85" customHeight="1">
      <c r="G2467" s="1851">
        <v>40175</v>
      </c>
    </row>
    <row r="2468" spans="7:7" ht="11.85" customHeight="1">
      <c r="G2468" s="1851">
        <v>40176</v>
      </c>
    </row>
    <row r="2469" spans="7:7" ht="11.85" customHeight="1">
      <c r="G2469" s="1851">
        <v>40177</v>
      </c>
    </row>
    <row r="2470" spans="7:7" ht="11.85" customHeight="1">
      <c r="G2470" s="1851">
        <v>40178</v>
      </c>
    </row>
    <row r="2471" spans="7:7" ht="11.85" customHeight="1">
      <c r="G2471" s="1851">
        <v>40179</v>
      </c>
    </row>
    <row r="2472" spans="7:7" ht="11.85" customHeight="1">
      <c r="G2472" s="1851">
        <v>40180</v>
      </c>
    </row>
    <row r="2473" spans="7:7" ht="11.85" customHeight="1">
      <c r="G2473" s="1851">
        <v>40181</v>
      </c>
    </row>
    <row r="2474" spans="7:7" ht="11.85" customHeight="1">
      <c r="G2474" s="1851">
        <v>40182</v>
      </c>
    </row>
    <row r="2475" spans="7:7" ht="11.85" customHeight="1">
      <c r="G2475" s="1851">
        <v>40183</v>
      </c>
    </row>
    <row r="2476" spans="7:7" ht="11.85" customHeight="1">
      <c r="G2476" s="1851">
        <v>40184</v>
      </c>
    </row>
    <row r="2477" spans="7:7" ht="11.85" customHeight="1">
      <c r="G2477" s="1851">
        <v>40185</v>
      </c>
    </row>
    <row r="2478" spans="7:7" ht="11.85" customHeight="1">
      <c r="G2478" s="1851">
        <v>40186</v>
      </c>
    </row>
    <row r="2479" spans="7:7" ht="11.85" customHeight="1">
      <c r="G2479" s="1851">
        <v>40187</v>
      </c>
    </row>
    <row r="2480" spans="7:7" ht="11.85" customHeight="1">
      <c r="G2480" s="1851">
        <v>40188</v>
      </c>
    </row>
    <row r="2481" spans="7:7" ht="11.85" customHeight="1">
      <c r="G2481" s="1851">
        <v>40189</v>
      </c>
    </row>
    <row r="2482" spans="7:7" ht="11.85" customHeight="1">
      <c r="G2482" s="1851">
        <v>40190</v>
      </c>
    </row>
    <row r="2483" spans="7:7" ht="11.85" customHeight="1">
      <c r="G2483" s="1851">
        <v>40191</v>
      </c>
    </row>
    <row r="2484" spans="7:7" ht="11.85" customHeight="1">
      <c r="G2484" s="1851">
        <v>40192</v>
      </c>
    </row>
    <row r="2485" spans="7:7" ht="11.85" customHeight="1">
      <c r="G2485" s="1851">
        <v>40193</v>
      </c>
    </row>
    <row r="2486" spans="7:7" ht="11.85" customHeight="1">
      <c r="G2486" s="1851">
        <v>40194</v>
      </c>
    </row>
    <row r="2487" spans="7:7" ht="11.85" customHeight="1">
      <c r="G2487" s="1851">
        <v>40195</v>
      </c>
    </row>
    <row r="2488" spans="7:7" ht="11.85" customHeight="1">
      <c r="G2488" s="1851">
        <v>40196</v>
      </c>
    </row>
    <row r="2489" spans="7:7" ht="11.85" customHeight="1">
      <c r="G2489" s="1851">
        <v>40197</v>
      </c>
    </row>
    <row r="2490" spans="7:7" ht="11.85" customHeight="1">
      <c r="G2490" s="1851">
        <v>40198</v>
      </c>
    </row>
    <row r="2491" spans="7:7" ht="11.85" customHeight="1">
      <c r="G2491" s="1851">
        <v>40199</v>
      </c>
    </row>
    <row r="2492" spans="7:7" ht="11.85" customHeight="1">
      <c r="G2492" s="1851">
        <v>40200</v>
      </c>
    </row>
    <row r="2493" spans="7:7" ht="11.85" customHeight="1">
      <c r="G2493" s="1851">
        <v>40201</v>
      </c>
    </row>
    <row r="2494" spans="7:7" ht="11.85" customHeight="1">
      <c r="G2494" s="1851">
        <v>40202</v>
      </c>
    </row>
    <row r="2495" spans="7:7" ht="11.85" customHeight="1">
      <c r="G2495" s="1851">
        <v>40203</v>
      </c>
    </row>
    <row r="2496" spans="7:7" ht="11.85" customHeight="1">
      <c r="G2496" s="1851">
        <v>40204</v>
      </c>
    </row>
    <row r="2497" spans="7:7" ht="11.85" customHeight="1">
      <c r="G2497" s="1851">
        <v>40205</v>
      </c>
    </row>
    <row r="2498" spans="7:7" ht="11.85" customHeight="1">
      <c r="G2498" s="1851">
        <v>40206</v>
      </c>
    </row>
    <row r="2499" spans="7:7" ht="11.85" customHeight="1">
      <c r="G2499" s="1851">
        <v>40207</v>
      </c>
    </row>
    <row r="2500" spans="7:7" ht="11.85" customHeight="1">
      <c r="G2500" s="1851">
        <v>40208</v>
      </c>
    </row>
    <row r="2501" spans="7:7" ht="11.85" customHeight="1">
      <c r="G2501" s="1851">
        <v>40209</v>
      </c>
    </row>
    <row r="2502" spans="7:7" ht="11.85" customHeight="1">
      <c r="G2502" s="1851">
        <v>40210</v>
      </c>
    </row>
    <row r="2503" spans="7:7" ht="11.85" customHeight="1">
      <c r="G2503" s="1851">
        <v>40211</v>
      </c>
    </row>
    <row r="2504" spans="7:7" ht="11.85" customHeight="1">
      <c r="G2504" s="1851">
        <v>40212</v>
      </c>
    </row>
    <row r="2505" spans="7:7" ht="11.85" customHeight="1">
      <c r="G2505" s="1851">
        <v>40213</v>
      </c>
    </row>
    <row r="2506" spans="7:7" ht="11.85" customHeight="1">
      <c r="G2506" s="1851">
        <v>40214</v>
      </c>
    </row>
    <row r="2507" spans="7:7" ht="11.85" customHeight="1">
      <c r="G2507" s="1851">
        <v>40215</v>
      </c>
    </row>
    <row r="2508" spans="7:7" ht="11.85" customHeight="1">
      <c r="G2508" s="1851">
        <v>40216</v>
      </c>
    </row>
    <row r="2509" spans="7:7" ht="11.85" customHeight="1">
      <c r="G2509" s="1851">
        <v>40217</v>
      </c>
    </row>
    <row r="2510" spans="7:7" ht="11.85" customHeight="1">
      <c r="G2510" s="1851">
        <v>40218</v>
      </c>
    </row>
    <row r="2511" spans="7:7" ht="11.85" customHeight="1">
      <c r="G2511" s="1851">
        <v>40219</v>
      </c>
    </row>
    <row r="2512" spans="7:7" ht="11.85" customHeight="1">
      <c r="G2512" s="1851">
        <v>40220</v>
      </c>
    </row>
    <row r="2513" spans="7:7" ht="11.85" customHeight="1">
      <c r="G2513" s="1851">
        <v>40221</v>
      </c>
    </row>
    <row r="2514" spans="7:7" ht="11.85" customHeight="1">
      <c r="G2514" s="1851">
        <v>40222</v>
      </c>
    </row>
    <row r="2515" spans="7:7" ht="11.85" customHeight="1">
      <c r="G2515" s="1851">
        <v>40223</v>
      </c>
    </row>
    <row r="2516" spans="7:7" ht="11.85" customHeight="1">
      <c r="G2516" s="1851">
        <v>40224</v>
      </c>
    </row>
    <row r="2517" spans="7:7" ht="11.85" customHeight="1">
      <c r="G2517" s="1851">
        <v>40225</v>
      </c>
    </row>
    <row r="2518" spans="7:7" ht="11.85" customHeight="1">
      <c r="G2518" s="1851">
        <v>40226</v>
      </c>
    </row>
    <row r="2519" spans="7:7" ht="11.85" customHeight="1">
      <c r="G2519" s="1851">
        <v>40227</v>
      </c>
    </row>
    <row r="2520" spans="7:7" ht="11.85" customHeight="1">
      <c r="G2520" s="1851">
        <v>40228</v>
      </c>
    </row>
    <row r="2521" spans="7:7" ht="11.85" customHeight="1">
      <c r="G2521" s="1851">
        <v>40229</v>
      </c>
    </row>
    <row r="2522" spans="7:7" ht="11.85" customHeight="1">
      <c r="G2522" s="1851">
        <v>40230</v>
      </c>
    </row>
    <row r="2523" spans="7:7" ht="11.85" customHeight="1">
      <c r="G2523" s="1851">
        <v>40231</v>
      </c>
    </row>
    <row r="2524" spans="7:7" ht="11.85" customHeight="1">
      <c r="G2524" s="1851">
        <v>40232</v>
      </c>
    </row>
    <row r="2525" spans="7:7" ht="11.85" customHeight="1">
      <c r="G2525" s="1851">
        <v>40233</v>
      </c>
    </row>
    <row r="2526" spans="7:7" ht="11.85" customHeight="1">
      <c r="G2526" s="1851">
        <v>40234</v>
      </c>
    </row>
    <row r="2527" spans="7:7" ht="11.85" customHeight="1">
      <c r="G2527" s="1851">
        <v>40235</v>
      </c>
    </row>
    <row r="2528" spans="7:7" ht="11.85" customHeight="1">
      <c r="G2528" s="1851">
        <v>40236</v>
      </c>
    </row>
    <row r="2529" spans="7:7" ht="11.85" customHeight="1">
      <c r="G2529" s="1851">
        <v>40237</v>
      </c>
    </row>
    <row r="2530" spans="7:7" ht="11.85" customHeight="1">
      <c r="G2530" s="1851">
        <v>40238</v>
      </c>
    </row>
    <row r="2531" spans="7:7" ht="11.85" customHeight="1">
      <c r="G2531" s="1851">
        <v>40239</v>
      </c>
    </row>
    <row r="2532" spans="7:7" ht="11.85" customHeight="1">
      <c r="G2532" s="1851">
        <v>40240</v>
      </c>
    </row>
    <row r="2533" spans="7:7" ht="11.85" customHeight="1">
      <c r="G2533" s="1851">
        <v>40241</v>
      </c>
    </row>
    <row r="2534" spans="7:7" ht="11.85" customHeight="1">
      <c r="G2534" s="1851">
        <v>40242</v>
      </c>
    </row>
    <row r="2535" spans="7:7" ht="11.85" customHeight="1">
      <c r="G2535" s="1851">
        <v>40243</v>
      </c>
    </row>
    <row r="2536" spans="7:7" ht="11.85" customHeight="1">
      <c r="G2536" s="1851">
        <v>40244</v>
      </c>
    </row>
    <row r="2537" spans="7:7" ht="11.85" customHeight="1">
      <c r="G2537" s="1851">
        <v>40245</v>
      </c>
    </row>
    <row r="2538" spans="7:7" ht="11.85" customHeight="1">
      <c r="G2538" s="1851">
        <v>40246</v>
      </c>
    </row>
    <row r="2539" spans="7:7" ht="11.85" customHeight="1">
      <c r="G2539" s="1851">
        <v>40247</v>
      </c>
    </row>
    <row r="2540" spans="7:7" ht="11.85" customHeight="1">
      <c r="G2540" s="1851">
        <v>40248</v>
      </c>
    </row>
    <row r="2541" spans="7:7" ht="11.85" customHeight="1">
      <c r="G2541" s="1851">
        <v>40249</v>
      </c>
    </row>
    <row r="2542" spans="7:7" ht="11.85" customHeight="1">
      <c r="G2542" s="1851">
        <v>40250</v>
      </c>
    </row>
    <row r="2543" spans="7:7" ht="11.85" customHeight="1">
      <c r="G2543" s="1851">
        <v>40251</v>
      </c>
    </row>
    <row r="2544" spans="7:7" ht="11.85" customHeight="1">
      <c r="G2544" s="1851">
        <v>40252</v>
      </c>
    </row>
    <row r="2545" spans="7:7" ht="11.85" customHeight="1">
      <c r="G2545" s="1851">
        <v>40253</v>
      </c>
    </row>
    <row r="2546" spans="7:7" ht="11.85" customHeight="1">
      <c r="G2546" s="1851">
        <v>40254</v>
      </c>
    </row>
    <row r="2547" spans="7:7" ht="11.85" customHeight="1">
      <c r="G2547" s="1851">
        <v>40255</v>
      </c>
    </row>
    <row r="2548" spans="7:7" ht="11.85" customHeight="1">
      <c r="G2548" s="1851">
        <v>40256</v>
      </c>
    </row>
    <row r="2549" spans="7:7" ht="11.85" customHeight="1">
      <c r="G2549" s="1851">
        <v>40257</v>
      </c>
    </row>
    <row r="2550" spans="7:7" ht="11.85" customHeight="1">
      <c r="G2550" s="1851">
        <v>40258</v>
      </c>
    </row>
    <row r="2551" spans="7:7" ht="11.85" customHeight="1">
      <c r="G2551" s="1851">
        <v>40259</v>
      </c>
    </row>
    <row r="2552" spans="7:7" ht="11.85" customHeight="1">
      <c r="G2552" s="1851">
        <v>40260</v>
      </c>
    </row>
    <row r="2553" spans="7:7" ht="11.85" customHeight="1">
      <c r="G2553" s="1851">
        <v>40261</v>
      </c>
    </row>
    <row r="2554" spans="7:7" ht="11.85" customHeight="1">
      <c r="G2554" s="1851">
        <v>40262</v>
      </c>
    </row>
    <row r="2555" spans="7:7" ht="11.85" customHeight="1">
      <c r="G2555" s="1851">
        <v>40263</v>
      </c>
    </row>
    <row r="2556" spans="7:7" ht="11.85" customHeight="1">
      <c r="G2556" s="1851">
        <v>40264</v>
      </c>
    </row>
    <row r="2557" spans="7:7" ht="11.85" customHeight="1">
      <c r="G2557" s="1851">
        <v>40265</v>
      </c>
    </row>
    <row r="2558" spans="7:7" ht="11.85" customHeight="1">
      <c r="G2558" s="1851">
        <v>40266</v>
      </c>
    </row>
    <row r="2559" spans="7:7" ht="11.85" customHeight="1">
      <c r="G2559" s="1851">
        <v>40267</v>
      </c>
    </row>
    <row r="2560" spans="7:7" ht="11.85" customHeight="1">
      <c r="G2560" s="1851">
        <v>40268</v>
      </c>
    </row>
    <row r="2561" spans="7:7" ht="11.85" customHeight="1">
      <c r="G2561" s="1851">
        <v>40269</v>
      </c>
    </row>
    <row r="2562" spans="7:7" ht="11.85" customHeight="1">
      <c r="G2562" s="1851">
        <v>40270</v>
      </c>
    </row>
    <row r="2563" spans="7:7" ht="11.85" customHeight="1">
      <c r="G2563" s="1851">
        <v>40271</v>
      </c>
    </row>
    <row r="2564" spans="7:7" ht="11.85" customHeight="1">
      <c r="G2564" s="1851">
        <v>40272</v>
      </c>
    </row>
    <row r="2565" spans="7:7" ht="11.85" customHeight="1">
      <c r="G2565" s="1851">
        <v>40273</v>
      </c>
    </row>
    <row r="2566" spans="7:7" ht="11.85" customHeight="1">
      <c r="G2566" s="1851">
        <v>40274</v>
      </c>
    </row>
    <row r="2567" spans="7:7" ht="11.85" customHeight="1">
      <c r="G2567" s="1851">
        <v>40275</v>
      </c>
    </row>
    <row r="2568" spans="7:7" ht="11.85" customHeight="1">
      <c r="G2568" s="1851">
        <v>40276</v>
      </c>
    </row>
    <row r="2569" spans="7:7" ht="11.85" customHeight="1">
      <c r="G2569" s="1851">
        <v>40277</v>
      </c>
    </row>
    <row r="2570" spans="7:7" ht="11.85" customHeight="1">
      <c r="G2570" s="1851">
        <v>40278</v>
      </c>
    </row>
    <row r="2571" spans="7:7" ht="11.85" customHeight="1">
      <c r="G2571" s="1851">
        <v>40279</v>
      </c>
    </row>
    <row r="2572" spans="7:7" ht="11.85" customHeight="1">
      <c r="G2572" s="1851">
        <v>40280</v>
      </c>
    </row>
    <row r="2573" spans="7:7" ht="11.85" customHeight="1">
      <c r="G2573" s="1851">
        <v>40281</v>
      </c>
    </row>
    <row r="2574" spans="7:7" ht="11.85" customHeight="1">
      <c r="G2574" s="1851">
        <v>40282</v>
      </c>
    </row>
    <row r="2575" spans="7:7" ht="11.85" customHeight="1">
      <c r="G2575" s="1851">
        <v>40283</v>
      </c>
    </row>
    <row r="2576" spans="7:7" ht="11.85" customHeight="1">
      <c r="G2576" s="1851">
        <v>40284</v>
      </c>
    </row>
    <row r="2577" spans="7:7" ht="11.85" customHeight="1">
      <c r="G2577" s="1851">
        <v>40285</v>
      </c>
    </row>
    <row r="2578" spans="7:7" ht="11.85" customHeight="1">
      <c r="G2578" s="1851">
        <v>40286</v>
      </c>
    </row>
    <row r="2579" spans="7:7" ht="11.85" customHeight="1">
      <c r="G2579" s="1851">
        <v>40287</v>
      </c>
    </row>
    <row r="2580" spans="7:7" ht="11.85" customHeight="1">
      <c r="G2580" s="1851">
        <v>40288</v>
      </c>
    </row>
    <row r="2581" spans="7:7" ht="11.85" customHeight="1">
      <c r="G2581" s="1851">
        <v>40289</v>
      </c>
    </row>
    <row r="2582" spans="7:7" ht="11.85" customHeight="1">
      <c r="G2582" s="1851">
        <v>40290</v>
      </c>
    </row>
    <row r="2583" spans="7:7" ht="11.85" customHeight="1">
      <c r="G2583" s="1851">
        <v>40291</v>
      </c>
    </row>
    <row r="2584" spans="7:7" ht="11.85" customHeight="1">
      <c r="G2584" s="1851">
        <v>40292</v>
      </c>
    </row>
    <row r="2585" spans="7:7" ht="11.85" customHeight="1">
      <c r="G2585" s="1851">
        <v>40293</v>
      </c>
    </row>
    <row r="2586" spans="7:7" ht="11.85" customHeight="1">
      <c r="G2586" s="1851">
        <v>40294</v>
      </c>
    </row>
    <row r="2587" spans="7:7" ht="11.85" customHeight="1">
      <c r="G2587" s="1851">
        <v>40295</v>
      </c>
    </row>
    <row r="2588" spans="7:7" ht="11.85" customHeight="1">
      <c r="G2588" s="1851">
        <v>40296</v>
      </c>
    </row>
    <row r="2589" spans="7:7" ht="11.85" customHeight="1">
      <c r="G2589" s="1851">
        <v>40297</v>
      </c>
    </row>
    <row r="2590" spans="7:7" ht="11.85" customHeight="1">
      <c r="G2590" s="1851">
        <v>40298</v>
      </c>
    </row>
    <row r="2591" spans="7:7" ht="11.85" customHeight="1">
      <c r="G2591" s="1851">
        <v>40299</v>
      </c>
    </row>
    <row r="2592" spans="7:7" ht="11.85" customHeight="1">
      <c r="G2592" s="1851">
        <v>40300</v>
      </c>
    </row>
    <row r="2593" spans="7:7" ht="11.85" customHeight="1">
      <c r="G2593" s="1851">
        <v>40301</v>
      </c>
    </row>
    <row r="2594" spans="7:7" ht="11.85" customHeight="1">
      <c r="G2594" s="1851">
        <v>40302</v>
      </c>
    </row>
    <row r="2595" spans="7:7" ht="11.85" customHeight="1">
      <c r="G2595" s="1851">
        <v>40303</v>
      </c>
    </row>
    <row r="2596" spans="7:7" ht="11.85" customHeight="1">
      <c r="G2596" s="1851">
        <v>40304</v>
      </c>
    </row>
  </sheetData>
  <protectedRanges>
    <protectedRange sqref="A434:IV489" name="Range7"/>
    <protectedRange sqref="AA360:IV377 AA333:IV340 AA327:IV331 AA379:IV382 B379:D382 T379:V382 AA342:IV349 K342:M349 B333:D340 B360:D377 B351:D358 B342:D349 AA351:IV358 K379:M382 K327:M331 K333:M340 K360:M377 B327:D331 T327:V331 T333:V340 T342:V349 T351:V358 K351:M358 I360:I377 I333:I340 I327:I331 I379:I382 I342:I349 I351:I358 R351:R358 R360:R377 R333:R340 R327:R331 R379:R382 R342:R349 T360:U377 V360:V361 V363:V377" name="Range5"/>
    <protectedRange sqref="AA184:IV187 AA189:IV192 F209:H209 AA194:IV198 AA200:IV202 AA204:IV209 AA139:IV146 B194:E198 B189:E192 B184:E187 B204:E209 B139:E146 T166:W175 B166:E175 K204:N209 K200:N202 AA177:IV182 K194:N198 K189:N192 K184:N187 T139:W146 D182:E182 M182:N182 T204:W209 T200:W202 AA148:IV164 T194:W198 T189:W192 T177:U182 K166:N175 C164 C148 AA166:IV175 B177:C182 K177:L182 D177:E178 M177:N178 V177:W178 V182:W182 T148:T164 K148:K164 B148:B164 L148 U148 U164 V148:W164 K139:N146 M148:N164 B200:E202 D148:E164 L164 I148:I164 I177:I182 I166:I175 I184:I187 I189:I192 I194:I198 I200:I202 I204:I209 I139:I146 R148:R164 R177:R182 R189:R192 R194:R198 R200:R202 R204:R209 R139:R146 R166:R175 R184:R187 T184:W187" name="Range3"/>
    <protectedRange sqref="E4 A1 E2:F3 K2:K4 H2:I4 A8:B9 C2:D9 A2:B6 G2:G7 E5:F7 H5:H7 R2:IV9 L2:Q7 I6:I7 J2:J7 K6:K7 E9:Q9" name="Range1"/>
    <protectedRange sqref="AA57:IV60 AA63:IV66 AA120:IV123 AA80:IV84 AA103:IV106 AA68:IV71 AA87:IV90 AA92:IV95 AA109:IV112 AA114:IV117 AA98:IV101 AA125:IV128 AA74:IV78 AA52:IV55 B98:E101 B114:E117 B109:E112 B92:E95 B87:E90 B68:E71 B103:E106 B120:E123 AA130:IV137 B63:E66 B57:E60 B130:E137 B52:E55 B74:E78 B80:E84 T52:W55 K98:N101 K114:N117 K109:N112 K92:N95 K87:N90 K68:N71 K103:N106 K74:N78 K120:N123 K63:N66 K57:N60 K130:N137 K52:N55 K80:N84 T125:W128 B125:E128 T98:W101 T114:W117 T109:W112 T92:W95 T87:W90 T68:W71 T103:W106 T74:W78 T120:W123 T63:W66 T57:W60 T130:W137 K125:N128 I80:I84 I52:I55 I130:I137 I57:I60 I63:I66 I120:I123 I74:I78 I103:I106 I68:I71 I87:I90 I92:I95 I109:I112 I114:I117 I98:I101 I125:I128 R130:R137 R57:R60 R63:R66 R120:R123 R74:R78 R103:R106 R68:R71 R87:R90 R92:R95 R109:R112 R114:R117 R98:R101 R125:R128 R52:R55 R80:R84 T80:W84" name="Range2"/>
    <protectedRange sqref="B262 AA290:IV294 AA223:IV226 AA284:IV288 AA267:AG282 AA239:IV261 T267:V282 R239:R265 AA262:AG265 AA296:IV321 B296:D321 L263:M265 B284:D288 D262:D265 B290:D294 K290:M294 K296:M321 T284:V288 U223:U224 D267:D282 B218:D218 C223:C224 K267:M282 T290:V294 K284:M288 K221:L221 L223:L224 T218:U218 B221:D221 B223:B226 K218:L218 AA218:IV221 I218:I221 M218:M221 K223:K226 R218:R221 V218:V221 T221:U221 T223:T226 AH262:IV282 C262:C282 B266:B282 U263:V265 D223:D226 M223:M226 T239:V262 V223:V226 B239:D261 K239:M262 I239:I265 I223:I226 I284:I288 I267:I282 I290:I294 I296:I321 R223:R226 R290:R294 R284:R288 R296:R321 R267:R282 T296:V321 R228:R237 I228:I237 T228:V237 K228:M237 AA228:IV237 B228:D237" name="Range4"/>
    <protectedRange sqref="K411:M421 T411:V421 AA393:IV401 B411:D421 B403:D409 K384:M391 L428:L429 AA411:IV421 T403:V409 C428:C429 AA423:IV429 AA384:IV391 AA403:IV409 B384:D391 B423:B429 K403:M409 K423:K429 T393:V401 T423:T429 U428:U429 D423:D429 C423:C426 B393:D401 M423:M429 L423:L426 K393:M401 V423:V429 U423:U426 I423:I429 I403:I409 I384:I391 I411:I421 I393:I401 R423:R429 R393:R401 R403:R409 R411:R421 R384:R391 T384:V391" name="Range6"/>
    <protectedRange sqref="U225:U226 B402:D402 K402:M402 AA402:IV402 C225:C226 L225:L226 I402 R402 T402:V402" name="Range6_1"/>
    <protectedRange sqref="K266:L266 AA266:AG266 I266 R266 T266:U266" name="Range4_1"/>
    <protectedRange sqref="D266 M266 V266" name="Range4_10"/>
    <protectedRange sqref="F139:H146 F204:H208 F166:H175 F189:H192 F194:H198 F200:H202 X186:Z186 F184:H187 O186:Q186 F177:G178 F182:G182 F148:H164 H177:H182 Q178:Q181 Z178:Z181" name="Range3_1"/>
    <protectedRange sqref="F125:H128 F52:H55 F57:H60 F63:H66 F68:H71 F74:H78 F80:H84 F87:H90 F92:H95 F98:H101 F103:H106 F109:H112 F114:H117 F120:H123 F130:G137 H130:H136" name="Range2_1"/>
    <protectedRange sqref="O139:Q146 O204:Q209 O166:Q175 O189:Q192 O194:Q198 O200:Q202 O187:Q187 O184:Q185 O177:P178 O148:Q164 Q177 O182:Q182" name="Range3_2"/>
    <protectedRange sqref="O125:Q128 O63:O66 O68:O71 O74:O78 O52:P55 Q130:Q136 O92:O95 O103:O106 P56:P112 O114:Q117 O120:Q123 O130:P137 O57:O60 O80:O84 O98:O101 O87:O90 O109:O112" name="Range2_2"/>
    <protectedRange sqref="X139:Z146 X204:Z209 X166:Z175 X182:Z182 X194:Z198 X200:Z202 X187:Z187 X184:Z185 X177:Y178 X148:Z164 Z177 X189:Z192" name="Range3_3"/>
    <protectedRange sqref="X125:Z128 X52:Z55 X57:Z60 X63:Z66 X68:Z71 X74:Z78 Z130:Z136 X87:Z90 X92:Z95 X98:Z101 X103:Z106 X109:Z112 X114:Z117 X120:Z123 X130:Y137 X80:Z84" name="Range2_3"/>
    <protectedRange sqref="E379:H381 E331:H331 E351:H358 E327:H329 E333:H340 E342:H349 E360:H377" name="Range5_1"/>
    <protectedRange sqref="E223:H226 E290:H294 E284:H288 W261:W263 E296:H297 W280:Z280 E267:H278 E218:H221 E261:E262 G239:H265 E239:F260 E263:F265 Q252 Z252 E299:H321 Y261:Z262 E280:H280 N280:Q280 F282:H282 Q271 Z271 Q263 Z263 O282:Q282 X282:Z282 N261:N263 P261:Q262 E228:H237" name="Range4_2"/>
    <protectedRange sqref="E384:H391 E411:H415 E420:H421 E393:H409 E429:H429 E423:H427 O396:P396 X396:Y396" name="Range6_2"/>
    <protectedRange sqref="E416:H416 F417:H419" name="Range5_1_1"/>
    <protectedRange sqref="E417:E419" name="Range6_1_1"/>
    <protectedRange sqref="E298:H298" name="Range4_4"/>
    <protectedRange sqref="E428:H428" name="Range6_2_1"/>
    <protectedRange sqref="E279:H279 E281:H281 E282 N281:Q281 N282 W281:Z281 W282" name="Range4_19"/>
    <protectedRange sqref="E266:H266" name="Range4_20"/>
    <protectedRange sqref="E330:H330" name="Range5_27"/>
    <protectedRange sqref="E382:G382" name="Range5_31"/>
    <protectedRange sqref="N360:P377 N331:P331 N351:P358 N342:P349 N333:P340 N327:P329 N379:P381" name="Range5_2"/>
    <protectedRange sqref="N223:Q226 N299:Q321 N290:Q294 N264:N265 N296:Q297 Q264:Q265 Q272:Q278 N218:Q221 Q239:Q251 Q253:Q260 N239:P260 N267:P278 Q267:Q270 O263:P265 N284:Q288 N228:Q237" name="Range4_3"/>
    <protectedRange sqref="N384:Q391 N411:Q415 N420:Q421 N423:Q427 N429:Q429 N393:N409 Q393:Q409 O393:P395 O397:P409" name="Range6_3"/>
    <protectedRange sqref="O416:Q419" name="Range5_1_2"/>
    <protectedRange sqref="N416:N419" name="Range6_1_2"/>
    <protectedRange sqref="N298:Q298" name="Range4_5"/>
    <protectedRange sqref="N428:Q428" name="Range6_4"/>
    <protectedRange sqref="Q360:Q377" name="Range5_8"/>
    <protectedRange sqref="Q379:Q381" name="Range5_9"/>
    <protectedRange sqref="Q351:Q358" name="Range5_10"/>
    <protectedRange sqref="Q342:Q349" name="Range5_11"/>
    <protectedRange sqref="Q333:Q340" name="Range5_12"/>
    <protectedRange sqref="Q327:Q329 Q331" name="Range5_13"/>
    <protectedRange sqref="N279:Q279" name="Range4_19_1"/>
    <protectedRange sqref="N266:Q266" name="Range4_20_1"/>
    <protectedRange sqref="N330:Q330" name="Range5_28"/>
    <protectedRange sqref="N382:P382" name="Range5_33"/>
    <protectedRange sqref="W331:Y331 W379:Y381 W333:Y340 W342:Y349 W351:Y358 W327:Y329 Y360:Y377 W360:X361 W363:X377 V362:X362" name="Range5_3"/>
    <protectedRange sqref="W223:Z226 W299:Z321 W284:Z288 W296:Z297 W264:W265 Z264:Z265 Z272:Z278 W218:Z221 Z239:Z251 Z253:Z260 W239:Y260 W267:Y278 Z267:Z270 X263:Y265 W290:Z294 W228:Z237" name="Range4_6"/>
    <protectedRange sqref="W384:Z391 X397:Y409 W420:Z421 W423:Z427 W429:Z429 W393:W409 Z393:Z409 X393:Y395 W411:Z415" name="Range6_5"/>
    <protectedRange sqref="X416:Z419" name="Range5_1_3"/>
    <protectedRange sqref="W416:W419" name="Range6_1_3"/>
    <protectedRange sqref="W298:Z298" name="Range4_6_1"/>
    <protectedRange sqref="W428:Z428" name="Range6_3_1"/>
    <protectedRange sqref="Z351:Z358" name="Range5_2_1"/>
    <protectedRange sqref="Z342:Z349" name="Range5_3_1"/>
    <protectedRange sqref="Z333:Z340" name="Range5_4"/>
    <protectedRange sqref="Z327:Z329 Z331" name="Range5_5"/>
    <protectedRange sqref="Z379:Z381" name="Range5_6"/>
    <protectedRange sqref="Z360:Z377" name="Range5_7"/>
    <protectedRange sqref="W279:Z279" name="Range4_19_2"/>
    <protectedRange sqref="W266:Z266" name="Range4_20_2"/>
    <protectedRange sqref="W330:Z330" name="Range5_29"/>
    <protectedRange sqref="W382:Y382" name="Range5_32"/>
    <protectedRange sqref="L149:L163 C149:C163 U149:U163" name="Range3_4"/>
    <protectedRange sqref="D179:G181" name="Range3_5"/>
    <protectedRange sqref="M179:P181" name="Range3_6"/>
    <protectedRange sqref="V179:Y181" name="Range3_7"/>
    <protectedRange sqref="K219:L220 B219:D220 T219:U220" name="Range4_7"/>
    <protectedRange sqref="C427" name="Range6_6"/>
    <protectedRange sqref="L427" name="Range6_7"/>
    <protectedRange sqref="U427" name="Range6_8"/>
    <protectedRange sqref="H382" name="Range5_31_1"/>
    <protectedRange sqref="Q382" name="Range5_31_2"/>
    <protectedRange sqref="Z382" name="Range5_31_3"/>
    <protectedRange sqref="H137" name="Range2_1_1"/>
    <protectedRange sqref="Q137" name="Range2_1_2"/>
    <protectedRange sqref="Z137" name="Range2_1_3"/>
    <protectedRange sqref="A200:A202 A194:A198 A189:A192 A184:A187 A139:A146 A177:A182 A204:A209 A148:A164 A166:A175" name="Range3_8"/>
    <protectedRange sqref="A120:A123 A92:A95 A109:A112 A103:A106 A87:A90 A68:A71 A98:A101 A114:A117 A63:A66 A57:A60 A125:A128 A52:A55 A74:A78 A80:A84 A130:A137" name="Range2_4"/>
    <protectedRange sqref="J200:J202 J194:J198 J189:J192 J184:J187 J139:J146 J177:J182 J204:J209 J148:J164 J166:J175" name="Range3_9"/>
    <protectedRange sqref="J120:J123 J92:J95 J109:J112 J103:J106 J87:J90 J68:J71 J98:J101 J114:J117 J63:J66 J57:J60 J125:J128 J52:J55 J74:J78 J80:J84 J130:J137" name="Range2_5"/>
    <protectedRange sqref="S200:S202 S194:S198 S189:S192 S184:S187 S139:S146 S177:S182 S204:S209 S148:S164 S166:S175" name="Range3_10"/>
    <protectedRange sqref="S120:S123 S92:S95 S109:S112 S103:S106 S87:S90 S68:S71 S98:S101 S114:S117 S63:S66 S57:S60 S125:S128 S52:S55 S74:S78 S80:S84 S130:S137" name="Range2_6"/>
    <protectedRange sqref="A327:A382" name="Range5_14"/>
    <protectedRange sqref="A284:A288 A290:A294 A266:A282 A218 A221 A223:A226 A296:A321 A239:A262 A264 A228:A237" name="Range4_8"/>
    <protectedRange sqref="A393:A409 A384:A391 A411:A421 A423:A429" name="Range6_9"/>
    <protectedRange sqref="A219:A220" name="Range4_7_1"/>
    <protectedRange sqref="J327:J382" name="Range5_15"/>
    <protectedRange sqref="J284:J288 J290:J294 J266:J282 J218 J221 J223:J226 J296:J321 J239:J262 J264 J228:J237" name="Range4_9"/>
    <protectedRange sqref="J393:J409 J384:J391 J411:J421 J423:J429" name="Range6_10"/>
    <protectedRange sqref="J219:J220" name="Range4_7_2"/>
    <protectedRange sqref="S327:S382" name="Range5_16"/>
    <protectedRange sqref="S284:S288 S290:S294 S266:S282 S218 S221 S223:S226 S296:S321 S239:S262 S264 S228:S237" name="Range4_11"/>
    <protectedRange sqref="S393:S409 S384:S391 S411:S421 S423:S429" name="Range6_11"/>
    <protectedRange sqref="S219:S220" name="Range4_7_3"/>
  </protectedRanges>
  <mergeCells count="51">
    <mergeCell ref="U318:V318"/>
    <mergeCell ref="U319:V319"/>
    <mergeCell ref="U320:V320"/>
    <mergeCell ref="L313:M313"/>
    <mergeCell ref="L316:M316"/>
    <mergeCell ref="U314:V314"/>
    <mergeCell ref="U315:V315"/>
    <mergeCell ref="U316:V316"/>
    <mergeCell ref="L317:M317"/>
    <mergeCell ref="C320:D320"/>
    <mergeCell ref="C301:D301"/>
    <mergeCell ref="C318:D318"/>
    <mergeCell ref="C319:D319"/>
    <mergeCell ref="C408:D408"/>
    <mergeCell ref="C381:D381"/>
    <mergeCell ref="C316:D316"/>
    <mergeCell ref="C317:D317"/>
    <mergeCell ref="B44:E44"/>
    <mergeCell ref="B31:E31"/>
    <mergeCell ref="H4:I4"/>
    <mergeCell ref="C2:P2"/>
    <mergeCell ref="L318:M318"/>
    <mergeCell ref="B211:E212"/>
    <mergeCell ref="B46:E46"/>
    <mergeCell ref="F42:H42"/>
    <mergeCell ref="O42:Q42"/>
    <mergeCell ref="L407:M407"/>
    <mergeCell ref="X1:Z1"/>
    <mergeCell ref="K22:Q22"/>
    <mergeCell ref="T22:Z22"/>
    <mergeCell ref="H5:Z5"/>
    <mergeCell ref="V10:Z10"/>
    <mergeCell ref="K32:P32"/>
    <mergeCell ref="K31:P31"/>
    <mergeCell ref="T32:Y32"/>
    <mergeCell ref="F1:H1"/>
    <mergeCell ref="L398:M398"/>
    <mergeCell ref="L319:M319"/>
    <mergeCell ref="L320:M320"/>
    <mergeCell ref="T31:Y31"/>
    <mergeCell ref="X42:Z42"/>
    <mergeCell ref="U317:V317"/>
    <mergeCell ref="M10:Q10"/>
    <mergeCell ref="C10:H10"/>
    <mergeCell ref="B42:E43"/>
    <mergeCell ref="C3:P3"/>
    <mergeCell ref="O1:Q1"/>
    <mergeCell ref="A1:E1"/>
    <mergeCell ref="A2:B2"/>
    <mergeCell ref="B22:H22"/>
    <mergeCell ref="B32:E32"/>
  </mergeCells>
  <phoneticPr fontId="0" type="noConversion"/>
  <dataValidations disablePrompts="1" count="3">
    <dataValidation type="list" allowBlank="1" showInputMessage="1" showErrorMessage="1" sqref="D436:D445 M477:M484 D447:D455 D457:D464 M447:M454 M457:M464 M467:M474 D467:D474 G477:G485 D477:D485 Y477:Y484 M436:M443 V436:V443 V447:V454 V457:V464 V467:V474 P477:P484 V477:V484">
      <formula1>$D$505:$D$512</formula1>
    </dataValidation>
    <dataValidation type="list" allowBlank="1" showInputMessage="1" showErrorMessage="1" sqref="Y467:Y474 G467:G474 Y457:Y464 Y447:Y454 Y436:Y443 P467:P474 P457:P464 P447:P454 P436:P443 G457:G464 G447:G454 G436:G444">
      <formula1>$G$624:$G$2375</formula1>
    </dataValidation>
    <dataValidation type="list" allowBlank="1" showInputMessage="1" showErrorMessage="1" sqref="C3:P3">
      <formula1>$CH$2139:$CH$2170</formula1>
    </dataValidation>
  </dataValidations>
  <printOptions horizontalCentered="1"/>
  <pageMargins left="0" right="0" top="0" bottom="0.5" header="0.5" footer="0.5"/>
  <pageSetup paperSize="8" scale="47" fitToHeight="7" orientation="landscape" horizontalDpi="4294967293" r:id="rId1"/>
  <headerFooter alignWithMargins="0"/>
  <rowBreaks count="5" manualBreakCount="5">
    <brk id="43" max="26" man="1"/>
    <brk id="137" max="26" man="1"/>
    <brk id="210" max="26" man="1"/>
    <brk id="322" max="26" man="1"/>
    <brk id="430" max="16383" man="1"/>
  </rowBreaks>
  <drawing r:id="rId2"/>
</worksheet>
</file>

<file path=xl/worksheets/sheet9.xml><?xml version="1.0" encoding="utf-8"?>
<worksheet xmlns="http://schemas.openxmlformats.org/spreadsheetml/2006/main" xmlns:r="http://schemas.openxmlformats.org/officeDocument/2006/relationships">
  <sheetPr codeName="Sheet4"/>
  <dimension ref="A1:AT1715"/>
  <sheetViews>
    <sheetView tabSelected="1" view="pageBreakPreview" zoomScaleNormal="100" zoomScaleSheetLayoutView="100" workbookViewId="0">
      <pane ySplit="17" topLeftCell="A25" activePane="bottomLeft" state="frozen"/>
      <selection pane="bottomLeft" activeCell="G51" sqref="G51"/>
    </sheetView>
  </sheetViews>
  <sheetFormatPr defaultColWidth="9.140625" defaultRowHeight="12.75"/>
  <cols>
    <col min="1" max="1" width="19.28515625" customWidth="1"/>
    <col min="2" max="2" width="8.7109375" customWidth="1"/>
    <col min="3" max="3" width="16" customWidth="1"/>
    <col min="4" max="4" width="15.42578125" customWidth="1"/>
    <col min="5" max="5" width="17.5703125" bestFit="1" customWidth="1"/>
    <col min="6" max="6" width="11.85546875" customWidth="1"/>
    <col min="7" max="7" width="20.28515625" customWidth="1"/>
    <col min="8" max="8" width="9.85546875" customWidth="1"/>
    <col min="9" max="9" width="14.85546875" style="986" customWidth="1"/>
    <col min="10" max="10" width="15.85546875" customWidth="1"/>
    <col min="11" max="11" width="14.7109375" style="66" customWidth="1"/>
    <col min="12" max="12" width="14.85546875" customWidth="1"/>
    <col min="13" max="13" width="2.5703125" customWidth="1"/>
    <col min="14" max="14" width="15.140625" style="66" customWidth="1"/>
    <col min="15" max="15" width="15" customWidth="1"/>
    <col min="16" max="16" width="2.42578125" customWidth="1"/>
    <col min="17" max="17" width="18.140625" style="66" customWidth="1"/>
    <col min="18" max="18" width="14.85546875" style="10" customWidth="1"/>
    <col min="19" max="19" width="4.5703125" style="59" customWidth="1"/>
    <col min="20" max="22" width="9.140625" customWidth="1"/>
    <col min="23" max="23" width="28.85546875" customWidth="1"/>
    <col min="24" max="45" width="9.140625" customWidth="1"/>
    <col min="46" max="46" width="71" customWidth="1"/>
  </cols>
  <sheetData>
    <row r="1" spans="1:19">
      <c r="A1" s="1" t="s">
        <v>2319</v>
      </c>
      <c r="B1" s="2" t="s">
        <v>2319</v>
      </c>
      <c r="C1" s="2541" t="s">
        <v>2320</v>
      </c>
      <c r="D1" s="2423"/>
      <c r="E1" s="2423"/>
      <c r="F1" s="2423"/>
      <c r="G1" s="1"/>
      <c r="H1" s="1"/>
      <c r="I1" s="2367"/>
    </row>
    <row r="2" spans="1:19">
      <c r="A2" s="1"/>
      <c r="B2" s="907" t="s">
        <v>2321</v>
      </c>
      <c r="C2" s="5"/>
      <c r="D2" s="5"/>
      <c r="E2" s="5"/>
      <c r="F2" s="5"/>
      <c r="G2" s="5"/>
      <c r="H2" s="1"/>
      <c r="I2" s="2367"/>
    </row>
    <row r="3" spans="1:19" ht="13.5" thickBot="1">
      <c r="A3" s="2542" t="s">
        <v>494</v>
      </c>
      <c r="B3" s="2542"/>
      <c r="C3" s="2542"/>
      <c r="D3" s="2542"/>
      <c r="E3" s="2542"/>
      <c r="F3" s="2542"/>
      <c r="G3" s="2542"/>
      <c r="H3" s="2542"/>
      <c r="I3" s="2542"/>
    </row>
    <row r="4" spans="1:19" ht="18.75" thickBot="1">
      <c r="A4" s="2" t="s">
        <v>2323</v>
      </c>
      <c r="B4" s="2543" t="str">
        <f>BudgetWorksheet!C2</f>
        <v>IEEE - International Conference on Plasma Science 2008</v>
      </c>
      <c r="C4" s="2544"/>
      <c r="D4" s="2544"/>
      <c r="E4" s="2544"/>
      <c r="F4" s="2544"/>
      <c r="G4" s="2544"/>
      <c r="H4" s="2544"/>
      <c r="I4" s="2545"/>
    </row>
    <row r="5" spans="1:19" ht="16.5" thickBot="1">
      <c r="A5" s="237" t="s">
        <v>319</v>
      </c>
      <c r="B5" s="2548">
        <f>BudgetWorksheet!D8</f>
        <v>11352</v>
      </c>
      <c r="C5" s="2465"/>
      <c r="D5" s="2468"/>
      <c r="E5" s="984"/>
      <c r="F5" s="237" t="s">
        <v>2373</v>
      </c>
      <c r="G5" s="699"/>
      <c r="H5" s="2521" t="str">
        <f>BudgetWorksheet!H4</f>
        <v>ICOPS 2008</v>
      </c>
      <c r="I5" s="2522"/>
    </row>
    <row r="6" spans="1:19" s="10" customFormat="1" ht="13.5" thickBot="1">
      <c r="A6" s="900" t="s">
        <v>161</v>
      </c>
      <c r="B6" s="2546">
        <f>BudgetWorksheet!D4</f>
        <v>39614</v>
      </c>
      <c r="C6" s="2547"/>
      <c r="D6" s="901" t="s">
        <v>162</v>
      </c>
      <c r="E6" s="1766" t="str">
        <f>BudgetWorksheet!D5</f>
        <v>06.19.08</v>
      </c>
      <c r="F6" s="901" t="s">
        <v>2326</v>
      </c>
      <c r="G6" s="2540" t="str">
        <f>BudgetWorksheet!H5</f>
        <v>Congress Center Karlsruhe, Germany</v>
      </c>
      <c r="H6" s="2413"/>
      <c r="I6" s="2413"/>
      <c r="J6" s="1889"/>
      <c r="K6" s="67"/>
      <c r="N6" s="67"/>
      <c r="Q6" s="67"/>
      <c r="S6" s="82"/>
    </row>
    <row r="7" spans="1:19" ht="14.25" thickTop="1" thickBot="1">
      <c r="A7" s="2" t="s">
        <v>2328</v>
      </c>
      <c r="B7" s="1"/>
      <c r="C7" s="1"/>
      <c r="D7" s="1"/>
      <c r="E7" s="1"/>
      <c r="F7" s="1"/>
      <c r="G7" s="2415"/>
      <c r="H7" s="2416"/>
      <c r="I7" s="2417"/>
      <c r="K7" s="2538"/>
      <c r="L7" s="2539"/>
      <c r="M7" s="2539"/>
      <c r="N7" s="2539"/>
      <c r="O7" s="2539"/>
      <c r="P7" s="2539"/>
      <c r="Q7" s="2539"/>
      <c r="R7" s="2539"/>
    </row>
    <row r="8" spans="1:19">
      <c r="A8" s="63" t="s">
        <v>562</v>
      </c>
      <c r="B8" s="17"/>
      <c r="C8" s="17"/>
      <c r="D8" s="11"/>
      <c r="E8" s="12"/>
      <c r="F8" s="2523"/>
      <c r="G8" s="2524"/>
      <c r="H8" s="2525"/>
      <c r="I8" s="2524"/>
    </row>
    <row r="9" spans="1:19">
      <c r="A9" s="2" t="s">
        <v>563</v>
      </c>
      <c r="B9" s="1"/>
      <c r="C9" s="1"/>
      <c r="D9" s="1"/>
      <c r="E9" s="1"/>
      <c r="F9" s="1"/>
      <c r="G9" s="63"/>
      <c r="H9" s="2517"/>
      <c r="I9" s="2518"/>
    </row>
    <row r="10" spans="1:19" ht="13.5" thickBot="1">
      <c r="A10" s="1" t="s">
        <v>2331</v>
      </c>
      <c r="B10" s="1"/>
      <c r="C10" s="1"/>
      <c r="D10" s="1"/>
      <c r="E10" s="1"/>
      <c r="F10" s="1"/>
      <c r="G10" s="1"/>
      <c r="H10" s="1"/>
      <c r="I10" s="2367"/>
      <c r="R10" s="82"/>
    </row>
    <row r="11" spans="1:19" ht="13.5" thickBot="1">
      <c r="A11" s="1893" t="s">
        <v>4184</v>
      </c>
      <c r="B11" s="1892"/>
      <c r="C11" s="2549" t="s">
        <v>653</v>
      </c>
      <c r="D11" s="2550"/>
      <c r="E11" s="2550"/>
      <c r="F11" s="2550"/>
      <c r="G11" s="2550"/>
      <c r="H11" s="2551"/>
      <c r="I11" s="2368"/>
      <c r="J11" s="59"/>
      <c r="K11" s="96"/>
      <c r="L11" s="82"/>
      <c r="M11" s="82"/>
      <c r="N11" s="96"/>
      <c r="O11" s="82"/>
      <c r="P11" s="82"/>
      <c r="Q11" s="96"/>
      <c r="R11" s="82"/>
    </row>
    <row r="12" spans="1:19" ht="2.25" customHeight="1" thickBot="1">
      <c r="A12" s="1"/>
      <c r="B12" s="1"/>
      <c r="C12" s="1"/>
      <c r="D12" s="1"/>
      <c r="E12" s="1"/>
      <c r="F12" s="1"/>
      <c r="G12" s="1"/>
      <c r="H12" s="1"/>
      <c r="I12" s="2367"/>
      <c r="K12" s="95"/>
      <c r="L12" s="82"/>
      <c r="M12" s="82"/>
      <c r="N12" s="96"/>
      <c r="O12" s="82"/>
      <c r="P12" s="82"/>
      <c r="Q12" s="96"/>
      <c r="R12" s="82"/>
    </row>
    <row r="13" spans="1:19" ht="15.75">
      <c r="A13" s="2" t="s">
        <v>2332</v>
      </c>
      <c r="B13" s="2561" t="s">
        <v>353</v>
      </c>
      <c r="C13" s="2562"/>
      <c r="D13" s="2" t="s">
        <v>2334</v>
      </c>
      <c r="E13" s="1"/>
      <c r="F13" s="791">
        <f>'Budget Checklist'!G39</f>
        <v>1.3363</v>
      </c>
      <c r="G13" s="2" t="s">
        <v>168</v>
      </c>
      <c r="H13" s="825" t="s">
        <v>493</v>
      </c>
      <c r="I13" s="2367"/>
      <c r="K13" s="2555" t="s">
        <v>947</v>
      </c>
      <c r="L13" s="2556"/>
      <c r="M13" s="2556"/>
      <c r="N13" s="2556"/>
      <c r="O13" s="2556"/>
      <c r="P13" s="2556"/>
      <c r="Q13" s="2556"/>
      <c r="R13" s="2557"/>
    </row>
    <row r="14" spans="1:19" s="59" customFormat="1" ht="3.75" customHeight="1" thickBot="1">
      <c r="A14" s="63"/>
      <c r="B14" s="64"/>
      <c r="C14" s="64"/>
      <c r="D14" s="63"/>
      <c r="E14" s="17"/>
      <c r="F14" s="64"/>
      <c r="G14" s="63"/>
      <c r="H14" s="65"/>
      <c r="I14" s="2367"/>
      <c r="K14" s="95"/>
      <c r="L14" s="82"/>
      <c r="M14" s="82"/>
      <c r="N14" s="96"/>
      <c r="O14" s="82"/>
      <c r="P14" s="82"/>
      <c r="Q14" s="96"/>
      <c r="R14" s="83"/>
    </row>
    <row r="15" spans="1:19" s="59" customFormat="1" ht="15" thickBot="1">
      <c r="A15" s="1871" t="s">
        <v>4278</v>
      </c>
      <c r="B15" s="136"/>
      <c r="C15" s="1870" t="s">
        <v>3457</v>
      </c>
      <c r="D15" s="139"/>
      <c r="E15" s="1870" t="s">
        <v>3457</v>
      </c>
      <c r="F15" s="1870"/>
      <c r="G15" s="1870" t="s">
        <v>3457</v>
      </c>
      <c r="H15" s="759"/>
      <c r="I15" s="2369"/>
      <c r="K15" s="225" t="s">
        <v>4279</v>
      </c>
      <c r="L15" s="226" t="s">
        <v>4281</v>
      </c>
      <c r="M15" s="226"/>
      <c r="N15" s="227" t="s">
        <v>4279</v>
      </c>
      <c r="O15" s="226" t="s">
        <v>4281</v>
      </c>
      <c r="P15" s="226"/>
      <c r="Q15" s="227" t="s">
        <v>4279</v>
      </c>
      <c r="R15" s="228" t="s">
        <v>4281</v>
      </c>
    </row>
    <row r="16" spans="1:19" s="59" customFormat="1" ht="5.25" customHeight="1">
      <c r="A16" s="114"/>
      <c r="B16" s="925"/>
      <c r="C16" s="926"/>
      <c r="D16" s="927"/>
      <c r="E16" s="926"/>
      <c r="F16" s="926"/>
      <c r="G16" s="926"/>
      <c r="H16" s="928"/>
      <c r="I16" s="2367"/>
      <c r="K16" s="239"/>
      <c r="L16" s="240"/>
      <c r="M16" s="240"/>
      <c r="N16" s="241"/>
      <c r="O16" s="240"/>
      <c r="P16" s="240"/>
      <c r="Q16" s="241"/>
      <c r="R16" s="242"/>
    </row>
    <row r="17" spans="1:42" ht="36.75" customHeight="1" thickBot="1">
      <c r="A17" s="899" t="s">
        <v>2337</v>
      </c>
      <c r="B17" s="237"/>
      <c r="C17" s="905" t="s">
        <v>2338</v>
      </c>
      <c r="D17" s="906"/>
      <c r="E17" s="905" t="s">
        <v>3475</v>
      </c>
      <c r="F17" s="906"/>
      <c r="G17" s="905" t="s">
        <v>577</v>
      </c>
      <c r="H17" s="7"/>
      <c r="I17" s="2366" t="s">
        <v>5158</v>
      </c>
      <c r="K17" s="207" t="s">
        <v>4280</v>
      </c>
      <c r="L17" s="208" t="s">
        <v>4280</v>
      </c>
      <c r="M17" s="209"/>
      <c r="N17" s="210" t="s">
        <v>4282</v>
      </c>
      <c r="O17" s="208" t="s">
        <v>4282</v>
      </c>
      <c r="P17" s="209"/>
      <c r="Q17" s="210" t="s">
        <v>4283</v>
      </c>
      <c r="R17" s="211" t="s">
        <v>4283</v>
      </c>
    </row>
    <row r="18" spans="1:42">
      <c r="A18" s="2" t="s">
        <v>564</v>
      </c>
      <c r="B18" s="14"/>
      <c r="C18" s="2027">
        <f>+Revenue!F33</f>
        <v>186875</v>
      </c>
      <c r="D18" s="875"/>
      <c r="E18" s="2027">
        <f>+Revenue!J33</f>
        <v>186875</v>
      </c>
      <c r="F18" s="2036"/>
      <c r="G18" s="2027">
        <f>+Revenue!N33</f>
        <v>213515</v>
      </c>
      <c r="H18" s="1"/>
      <c r="I18" s="2370">
        <f>G18*$F$13</f>
        <v>285320.09450000001</v>
      </c>
      <c r="K18" s="2042">
        <f t="shared" ref="K18:K25" si="0">+E18-C18</f>
        <v>0</v>
      </c>
      <c r="L18" s="127">
        <f t="shared" ref="L18:L25" si="1">IF(C18&gt;0,+(E18-C18)/C18,0)</f>
        <v>0</v>
      </c>
      <c r="M18" s="212"/>
      <c r="N18" s="2048">
        <f t="shared" ref="N18:N25" si="2">+G18-C18</f>
        <v>26640</v>
      </c>
      <c r="O18" s="127">
        <f t="shared" ref="O18:O25" si="3">IF(C18&gt;0,+(G18-C18)/C18,0)</f>
        <v>0.14255518394648831</v>
      </c>
      <c r="P18" s="212"/>
      <c r="Q18" s="96">
        <f t="shared" ref="Q18:Q25" si="4">+G18-E18</f>
        <v>26640</v>
      </c>
      <c r="R18" s="163">
        <f t="shared" ref="R18:R25" si="5">IF(E18&gt;0,+(G18-E18)/E18,0)</f>
        <v>0.14255518394648831</v>
      </c>
    </row>
    <row r="19" spans="1:42">
      <c r="A19" s="2" t="s">
        <v>565</v>
      </c>
      <c r="B19" s="1"/>
      <c r="C19" s="2027">
        <f>+Revenue!F45</f>
        <v>1250</v>
      </c>
      <c r="D19" s="875"/>
      <c r="E19" s="2027">
        <f>+Revenue!J45</f>
        <v>9620</v>
      </c>
      <c r="F19" s="2036"/>
      <c r="G19" s="2027">
        <f>+Revenue!N45</f>
        <v>13065.900000000001</v>
      </c>
      <c r="H19" s="1"/>
      <c r="I19" s="2370">
        <f t="shared" ref="I19:I45" si="6">G19*$F$13</f>
        <v>17459.962170000003</v>
      </c>
      <c r="K19" s="2042">
        <f t="shared" si="0"/>
        <v>8370</v>
      </c>
      <c r="L19" s="127">
        <f t="shared" si="1"/>
        <v>6.6959999999999997</v>
      </c>
      <c r="M19" s="212"/>
      <c r="N19" s="2048">
        <f t="shared" si="2"/>
        <v>11815.900000000001</v>
      </c>
      <c r="O19" s="127">
        <f t="shared" si="3"/>
        <v>9.4527200000000011</v>
      </c>
      <c r="P19" s="212"/>
      <c r="Q19" s="96">
        <f t="shared" si="4"/>
        <v>3445.9000000000015</v>
      </c>
      <c r="R19" s="163">
        <f t="shared" si="5"/>
        <v>0.35820166320166336</v>
      </c>
    </row>
    <row r="20" spans="1:42">
      <c r="A20" s="2" t="s">
        <v>566</v>
      </c>
      <c r="B20" s="1"/>
      <c r="C20" s="2027">
        <f>+Revenue!F52</f>
        <v>0</v>
      </c>
      <c r="D20" s="875"/>
      <c r="E20" s="2027">
        <f>+Revenue!J52</f>
        <v>22500</v>
      </c>
      <c r="F20" s="2036"/>
      <c r="G20" s="2027">
        <f>+Revenue!N52</f>
        <v>13816.29</v>
      </c>
      <c r="H20" s="1"/>
      <c r="I20" s="2370">
        <f t="shared" si="6"/>
        <v>18462.708327</v>
      </c>
      <c r="K20" s="2042">
        <f t="shared" si="0"/>
        <v>22500</v>
      </c>
      <c r="L20" s="127">
        <f t="shared" si="1"/>
        <v>0</v>
      </c>
      <c r="M20" s="212"/>
      <c r="N20" s="2048">
        <f t="shared" si="2"/>
        <v>13816.29</v>
      </c>
      <c r="O20" s="127">
        <f t="shared" si="3"/>
        <v>0</v>
      </c>
      <c r="P20" s="212"/>
      <c r="Q20" s="96">
        <f t="shared" si="4"/>
        <v>-8683.7099999999991</v>
      </c>
      <c r="R20" s="163">
        <f t="shared" si="5"/>
        <v>-0.3859426666666666</v>
      </c>
    </row>
    <row r="21" spans="1:42">
      <c r="A21" s="2" t="s">
        <v>567</v>
      </c>
      <c r="B21" s="1"/>
      <c r="C21" s="2027">
        <f>+Revenue!F56</f>
        <v>12250</v>
      </c>
      <c r="D21" s="875"/>
      <c r="E21" s="2027">
        <f>+Revenue!J56</f>
        <v>12250</v>
      </c>
      <c r="F21" s="2036"/>
      <c r="G21" s="2027">
        <f>+Revenue!N56</f>
        <v>13909.54</v>
      </c>
      <c r="H21" s="1"/>
      <c r="I21" s="2370">
        <f t="shared" si="6"/>
        <v>18587.318302000003</v>
      </c>
      <c r="K21" s="2042">
        <f t="shared" si="0"/>
        <v>0</v>
      </c>
      <c r="L21" s="127">
        <f t="shared" si="1"/>
        <v>0</v>
      </c>
      <c r="M21" s="212"/>
      <c r="N21" s="2048">
        <f t="shared" si="2"/>
        <v>1659.5400000000009</v>
      </c>
      <c r="O21" s="127">
        <f t="shared" si="3"/>
        <v>0.13547265306122455</v>
      </c>
      <c r="P21" s="212"/>
      <c r="Q21" s="96">
        <f t="shared" si="4"/>
        <v>1659.5400000000009</v>
      </c>
      <c r="R21" s="163">
        <f t="shared" si="5"/>
        <v>0.13547265306122455</v>
      </c>
    </row>
    <row r="22" spans="1:42" ht="13.5" thickBot="1">
      <c r="A22" s="2" t="s">
        <v>568</v>
      </c>
      <c r="B22" s="1"/>
      <c r="C22" s="2028">
        <f>+Revenue!F66</f>
        <v>13500</v>
      </c>
      <c r="D22" s="875"/>
      <c r="E22" s="2028">
        <f>+Revenue!J66</f>
        <v>13500</v>
      </c>
      <c r="F22" s="2036"/>
      <c r="G22" s="2028">
        <f>+Revenue!N66</f>
        <v>6499.29</v>
      </c>
      <c r="H22" s="1"/>
      <c r="I22" s="2370">
        <f t="shared" si="6"/>
        <v>8685.0012270000007</v>
      </c>
      <c r="K22" s="2042">
        <f t="shared" si="0"/>
        <v>0</v>
      </c>
      <c r="L22" s="127">
        <f t="shared" si="1"/>
        <v>0</v>
      </c>
      <c r="M22" s="212"/>
      <c r="N22" s="2048">
        <f t="shared" si="2"/>
        <v>-7000.71</v>
      </c>
      <c r="O22" s="127">
        <f t="shared" si="3"/>
        <v>-0.51857111111111109</v>
      </c>
      <c r="P22" s="212"/>
      <c r="Q22" s="96">
        <f t="shared" si="4"/>
        <v>-7000.71</v>
      </c>
      <c r="R22" s="163">
        <f t="shared" si="5"/>
        <v>-0.51857111111111109</v>
      </c>
    </row>
    <row r="23" spans="1:42" s="733" customFormat="1" ht="13.5" thickBot="1">
      <c r="A23" s="233" t="s">
        <v>569</v>
      </c>
      <c r="B23" s="1194"/>
      <c r="C23" s="2029">
        <f>SUM(C18:C22)</f>
        <v>213875</v>
      </c>
      <c r="D23" s="876"/>
      <c r="E23" s="2029">
        <f>SUM(E18:E22)</f>
        <v>244745</v>
      </c>
      <c r="F23" s="2028"/>
      <c r="G23" s="2029">
        <f>SUM(G18:G22)</f>
        <v>260806.02000000002</v>
      </c>
      <c r="H23" s="61"/>
      <c r="I23" s="2370">
        <f t="shared" si="6"/>
        <v>348515.08452600002</v>
      </c>
      <c r="J23" s="10"/>
      <c r="K23" s="2043">
        <f t="shared" si="0"/>
        <v>30870</v>
      </c>
      <c r="L23" s="1208">
        <f t="shared" si="1"/>
        <v>0.14433664523670367</v>
      </c>
      <c r="M23" s="1209"/>
      <c r="N23" s="2049">
        <f t="shared" si="2"/>
        <v>46931.020000000019</v>
      </c>
      <c r="O23" s="1208">
        <f t="shared" si="3"/>
        <v>0.21943200467562837</v>
      </c>
      <c r="P23" s="1209"/>
      <c r="Q23" s="1210">
        <f t="shared" si="4"/>
        <v>16061.020000000019</v>
      </c>
      <c r="R23" s="1211">
        <f t="shared" si="5"/>
        <v>6.562348566875735E-2</v>
      </c>
      <c r="S23" s="82"/>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spans="1:42" ht="14.25" thickTop="1" thickBot="1">
      <c r="A24" s="902" t="s">
        <v>570</v>
      </c>
      <c r="B24" s="7"/>
      <c r="C24" s="2030">
        <f>+BudgetWorksheet!H205+BudgetWorksheet!H206</f>
        <v>20000</v>
      </c>
      <c r="D24" s="877"/>
      <c r="E24" s="2030">
        <f>BudgetWorksheet!Q205+BudgetWorksheet!Q206</f>
        <v>20000</v>
      </c>
      <c r="F24" s="2040"/>
      <c r="G24" s="2030">
        <f>BudgetWorksheet!Z205+BudgetWorksheet!Z206</f>
        <v>0</v>
      </c>
      <c r="H24" s="61"/>
      <c r="I24" s="2370">
        <f t="shared" si="6"/>
        <v>0</v>
      </c>
      <c r="J24" s="10"/>
      <c r="K24" s="2042">
        <f t="shared" si="0"/>
        <v>0</v>
      </c>
      <c r="L24" s="127">
        <f t="shared" si="1"/>
        <v>0</v>
      </c>
      <c r="M24" s="212"/>
      <c r="N24" s="2048">
        <f t="shared" si="2"/>
        <v>-20000</v>
      </c>
      <c r="O24" s="127">
        <f t="shared" si="3"/>
        <v>-1</v>
      </c>
      <c r="P24" s="212"/>
      <c r="Q24" s="96">
        <f t="shared" si="4"/>
        <v>-20000</v>
      </c>
      <c r="R24" s="163">
        <f t="shared" si="5"/>
        <v>-1</v>
      </c>
      <c r="S24" s="82"/>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spans="1:42" s="733" customFormat="1" ht="13.5" thickBot="1">
      <c r="A25" s="1195" t="s">
        <v>604</v>
      </c>
      <c r="B25" s="1196"/>
      <c r="C25" s="2031">
        <f>C23+C24</f>
        <v>233875</v>
      </c>
      <c r="D25" s="878"/>
      <c r="E25" s="2031">
        <f>E23+E24</f>
        <v>264745</v>
      </c>
      <c r="F25" s="2041"/>
      <c r="G25" s="2031">
        <f>G23+G24</f>
        <v>260806.02000000002</v>
      </c>
      <c r="H25" s="721" t="s">
        <v>942</v>
      </c>
      <c r="I25" s="2370">
        <f t="shared" si="6"/>
        <v>348515.08452600002</v>
      </c>
      <c r="J25" s="10"/>
      <c r="K25" s="2044">
        <f t="shared" si="0"/>
        <v>30870</v>
      </c>
      <c r="L25" s="1212">
        <f t="shared" si="1"/>
        <v>0.13199358631747729</v>
      </c>
      <c r="M25" s="1213"/>
      <c r="N25" s="2050">
        <f t="shared" si="2"/>
        <v>26931.020000000019</v>
      </c>
      <c r="O25" s="1212">
        <f t="shared" si="3"/>
        <v>0.11515134152859441</v>
      </c>
      <c r="P25" s="1213"/>
      <c r="Q25" s="1214">
        <f t="shared" si="4"/>
        <v>-3938.9799999999814</v>
      </c>
      <c r="R25" s="1215">
        <f t="shared" si="5"/>
        <v>-1.4878392415342995E-2</v>
      </c>
      <c r="S25" s="82"/>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spans="1:42" ht="13.5" thickTop="1">
      <c r="A26" s="771"/>
      <c r="B26" s="772"/>
      <c r="C26" s="878"/>
      <c r="D26" s="878"/>
      <c r="E26" s="878"/>
      <c r="F26" s="878"/>
      <c r="G26" s="878"/>
      <c r="H26" s="721"/>
      <c r="I26" s="2370"/>
      <c r="J26" s="10"/>
      <c r="K26" s="95"/>
      <c r="L26" s="127"/>
      <c r="M26" s="212"/>
      <c r="N26" s="96"/>
      <c r="O26" s="127"/>
      <c r="P26" s="212"/>
      <c r="Q26" s="96"/>
      <c r="R26" s="163"/>
      <c r="S26" s="82"/>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spans="1:42" ht="6" customHeight="1" thickBot="1">
      <c r="A27" s="771"/>
      <c r="B27" s="772"/>
      <c r="C27" s="878"/>
      <c r="D27" s="878"/>
      <c r="E27" s="878"/>
      <c r="F27" s="878"/>
      <c r="G27" s="878"/>
      <c r="H27" s="721"/>
      <c r="I27" s="2370"/>
      <c r="J27" s="10"/>
      <c r="K27" s="95"/>
      <c r="L27" s="127"/>
      <c r="M27" s="212"/>
      <c r="N27" s="96"/>
      <c r="O27" s="127"/>
      <c r="P27" s="212"/>
      <c r="Q27" s="96"/>
      <c r="R27" s="163"/>
      <c r="S27" s="82"/>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spans="1:42" s="733" customFormat="1" ht="30.75" customHeight="1" thickBot="1">
      <c r="A28" s="899" t="s">
        <v>605</v>
      </c>
      <c r="B28" s="132"/>
      <c r="C28" s="879"/>
      <c r="D28" s="879"/>
      <c r="E28" s="879"/>
      <c r="F28" s="879"/>
      <c r="G28" s="879"/>
      <c r="H28" s="235"/>
      <c r="I28" s="2370"/>
      <c r="J28" s="10"/>
      <c r="K28" s="218"/>
      <c r="L28" s="135"/>
      <c r="M28" s="214"/>
      <c r="N28" s="134"/>
      <c r="O28" s="135"/>
      <c r="P28" s="214"/>
      <c r="Q28" s="134"/>
      <c r="R28" s="824"/>
      <c r="S28" s="82"/>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spans="1:42" s="59" customFormat="1" ht="12.75" customHeight="1">
      <c r="A29" s="63" t="s">
        <v>571</v>
      </c>
      <c r="B29" s="17"/>
      <c r="C29" s="2032">
        <f>+Expense!D16</f>
        <v>0</v>
      </c>
      <c r="D29" s="880"/>
      <c r="E29" s="2032">
        <f>+Expense!F16</f>
        <v>0</v>
      </c>
      <c r="F29" s="2053"/>
      <c r="G29" s="2032">
        <f>+Expense!H16</f>
        <v>0</v>
      </c>
      <c r="H29" s="63"/>
      <c r="I29" s="2370">
        <f t="shared" si="6"/>
        <v>0</v>
      </c>
      <c r="K29" s="95">
        <f t="shared" ref="K29:K37" si="7">+E29-C29</f>
        <v>0</v>
      </c>
      <c r="L29" s="127">
        <f t="shared" ref="L29:L39" si="8">IF(C29&gt;0,+(E29-C29)/C29,0)</f>
        <v>0</v>
      </c>
      <c r="M29" s="212"/>
      <c r="N29" s="96">
        <f t="shared" ref="N29:N38" si="9">+G29-C29</f>
        <v>0</v>
      </c>
      <c r="O29" s="127">
        <f t="shared" ref="O29:O39" si="10">IF(C29&gt;0,+(G29-C29)/C29,0)</f>
        <v>0</v>
      </c>
      <c r="P29" s="212"/>
      <c r="Q29" s="96">
        <f t="shared" ref="Q29:Q38" si="11">+G29-E29</f>
        <v>0</v>
      </c>
      <c r="R29" s="163">
        <f t="shared" ref="R29:R37" si="12">IF(E29&gt;0,+(G29-E29)/E29,0)</f>
        <v>0</v>
      </c>
    </row>
    <row r="30" spans="1:42" ht="14.25" customHeight="1">
      <c r="A30" s="2" t="s">
        <v>572</v>
      </c>
      <c r="B30" s="1"/>
      <c r="C30" s="2032">
        <f>+Expense!D20</f>
        <v>2100</v>
      </c>
      <c r="D30" s="877"/>
      <c r="E30" s="2032">
        <f>+Expense!F20</f>
        <v>2100</v>
      </c>
      <c r="F30" s="2040"/>
      <c r="G30" s="2032">
        <f>+Expense!H20</f>
        <v>946.85</v>
      </c>
      <c r="H30" s="2"/>
      <c r="I30" s="2370">
        <f t="shared" si="6"/>
        <v>1265.2756550000001</v>
      </c>
      <c r="K30" s="2042">
        <f t="shared" si="7"/>
        <v>0</v>
      </c>
      <c r="L30" s="127">
        <f t="shared" si="8"/>
        <v>0</v>
      </c>
      <c r="M30" s="212"/>
      <c r="N30" s="2048">
        <f t="shared" si="9"/>
        <v>-1153.1500000000001</v>
      </c>
      <c r="O30" s="127">
        <f t="shared" si="10"/>
        <v>-0.54911904761904762</v>
      </c>
      <c r="P30" s="212"/>
      <c r="Q30" s="96">
        <f t="shared" si="11"/>
        <v>-1153.1500000000001</v>
      </c>
      <c r="R30" s="163">
        <f t="shared" si="12"/>
        <v>-0.54911904761904762</v>
      </c>
    </row>
    <row r="31" spans="1:42">
      <c r="A31" s="2" t="s">
        <v>573</v>
      </c>
      <c r="B31" s="14"/>
      <c r="C31" s="2032">
        <f>+Expense!D35</f>
        <v>2450</v>
      </c>
      <c r="D31" s="875"/>
      <c r="E31" s="2032">
        <f>+Expense!F35</f>
        <v>2022</v>
      </c>
      <c r="F31" s="2036"/>
      <c r="G31" s="2032">
        <f>+Expense!H35</f>
        <v>13647.890000000001</v>
      </c>
      <c r="H31" s="2"/>
      <c r="I31" s="2370">
        <f t="shared" si="6"/>
        <v>18237.675407000002</v>
      </c>
      <c r="K31" s="2042">
        <f t="shared" si="7"/>
        <v>-428</v>
      </c>
      <c r="L31" s="127">
        <f t="shared" si="8"/>
        <v>-0.17469387755102042</v>
      </c>
      <c r="M31" s="212"/>
      <c r="N31" s="2048">
        <f t="shared" si="9"/>
        <v>11197.890000000001</v>
      </c>
      <c r="O31" s="127">
        <f t="shared" si="10"/>
        <v>4.570567346938776</v>
      </c>
      <c r="P31" s="212"/>
      <c r="Q31" s="96">
        <f t="shared" si="11"/>
        <v>11625.890000000001</v>
      </c>
      <c r="R31" s="163">
        <f t="shared" si="12"/>
        <v>5.7496983184965389</v>
      </c>
    </row>
    <row r="32" spans="1:42">
      <c r="A32" s="2" t="s">
        <v>574</v>
      </c>
      <c r="B32" s="1"/>
      <c r="C32" s="2027">
        <f>+Expense!D40</f>
        <v>20700</v>
      </c>
      <c r="D32" s="875"/>
      <c r="E32" s="2027">
        <f>+Expense!F40</f>
        <v>6788</v>
      </c>
      <c r="F32" s="2036"/>
      <c r="G32" s="2027">
        <f>+Expense!H40</f>
        <v>5497</v>
      </c>
      <c r="H32" s="2"/>
      <c r="I32" s="2370">
        <f t="shared" si="6"/>
        <v>7345.6410999999998</v>
      </c>
      <c r="K32" s="2042">
        <f t="shared" si="7"/>
        <v>-13912</v>
      </c>
      <c r="L32" s="127">
        <f t="shared" si="8"/>
        <v>-0.67207729468599031</v>
      </c>
      <c r="M32" s="212"/>
      <c r="N32" s="2048">
        <f t="shared" si="9"/>
        <v>-15203</v>
      </c>
      <c r="O32" s="127">
        <f t="shared" si="10"/>
        <v>-0.73444444444444446</v>
      </c>
      <c r="P32" s="212"/>
      <c r="Q32" s="96">
        <f t="shared" si="11"/>
        <v>-1291</v>
      </c>
      <c r="R32" s="163">
        <f t="shared" si="12"/>
        <v>-0.19018856806128462</v>
      </c>
    </row>
    <row r="33" spans="1:18">
      <c r="A33" s="2" t="s">
        <v>575</v>
      </c>
      <c r="B33" s="1"/>
      <c r="C33" s="2027">
        <f>+Expense!D46</f>
        <v>2000.2199999999998</v>
      </c>
      <c r="D33" s="875"/>
      <c r="E33" s="2027">
        <f>+Expense!F46</f>
        <v>2020</v>
      </c>
      <c r="F33" s="2036"/>
      <c r="G33" s="2027">
        <f>+Expense!H46</f>
        <v>81.375599999999991</v>
      </c>
      <c r="H33" s="2"/>
      <c r="I33" s="2370">
        <f t="shared" si="6"/>
        <v>108.74221428</v>
      </c>
      <c r="K33" s="2042">
        <f t="shared" si="7"/>
        <v>19.7800000000002</v>
      </c>
      <c r="L33" s="127">
        <f t="shared" si="8"/>
        <v>9.888912219655939E-3</v>
      </c>
      <c r="M33" s="212"/>
      <c r="N33" s="2048">
        <f t="shared" si="9"/>
        <v>-1918.8443999999997</v>
      </c>
      <c r="O33" s="127">
        <f t="shared" si="10"/>
        <v>-0.95931667516573171</v>
      </c>
      <c r="P33" s="212"/>
      <c r="Q33" s="96">
        <f t="shared" si="11"/>
        <v>-1938.6243999999999</v>
      </c>
      <c r="R33" s="163">
        <f t="shared" si="12"/>
        <v>-0.95971504950495046</v>
      </c>
    </row>
    <row r="34" spans="1:18">
      <c r="A34" s="2" t="s">
        <v>869</v>
      </c>
      <c r="B34" s="1"/>
      <c r="C34" s="2027">
        <f>+Expense!D80</f>
        <v>54223</v>
      </c>
      <c r="D34" s="875"/>
      <c r="E34" s="2027">
        <f>+Expense!F80</f>
        <v>71451</v>
      </c>
      <c r="F34" s="2036"/>
      <c r="G34" s="2027">
        <f>+Expense!H80</f>
        <v>105867.50000000001</v>
      </c>
      <c r="H34" s="2"/>
      <c r="I34" s="2370">
        <f t="shared" si="6"/>
        <v>141470.74025000003</v>
      </c>
      <c r="K34" s="2042">
        <f t="shared" si="7"/>
        <v>17228</v>
      </c>
      <c r="L34" s="127">
        <f t="shared" si="8"/>
        <v>0.31772495066669126</v>
      </c>
      <c r="M34" s="212"/>
      <c r="N34" s="2048">
        <f t="shared" si="9"/>
        <v>51644.500000000015</v>
      </c>
      <c r="O34" s="127">
        <f t="shared" si="10"/>
        <v>0.95244637884292671</v>
      </c>
      <c r="P34" s="212"/>
      <c r="Q34" s="96">
        <f t="shared" si="11"/>
        <v>34416.500000000015</v>
      </c>
      <c r="R34" s="163">
        <f t="shared" si="12"/>
        <v>0.48167975255769707</v>
      </c>
    </row>
    <row r="35" spans="1:18">
      <c r="A35" s="2" t="s">
        <v>887</v>
      </c>
      <c r="B35" s="1"/>
      <c r="C35" s="2027">
        <f>+'Social functions'!F40</f>
        <v>68100</v>
      </c>
      <c r="D35" s="875"/>
      <c r="E35" s="2027">
        <f>+'Social functions'!H40</f>
        <v>93200</v>
      </c>
      <c r="F35" s="2036"/>
      <c r="G35" s="2027">
        <f>+'Social functions'!J40</f>
        <v>96522.660000000018</v>
      </c>
      <c r="H35" s="2"/>
      <c r="I35" s="2370">
        <f t="shared" si="6"/>
        <v>128983.23055800002</v>
      </c>
      <c r="K35" s="2042">
        <f t="shared" si="7"/>
        <v>25100</v>
      </c>
      <c r="L35" s="127">
        <f t="shared" si="8"/>
        <v>0.36857562408223199</v>
      </c>
      <c r="M35" s="212"/>
      <c r="N35" s="2048">
        <f t="shared" si="9"/>
        <v>28422.660000000018</v>
      </c>
      <c r="O35" s="127">
        <f t="shared" si="10"/>
        <v>0.41736651982378881</v>
      </c>
      <c r="P35" s="212"/>
      <c r="Q35" s="96">
        <f t="shared" si="11"/>
        <v>3322.660000000018</v>
      </c>
      <c r="R35" s="163">
        <f t="shared" si="12"/>
        <v>3.5650858369098905E-2</v>
      </c>
    </row>
    <row r="36" spans="1:18">
      <c r="A36" s="2" t="s">
        <v>43</v>
      </c>
      <c r="B36" s="1"/>
      <c r="C36" s="2027">
        <f>+'Social functions'!F56</f>
        <v>1200</v>
      </c>
      <c r="D36" s="875"/>
      <c r="E36" s="2027">
        <f>+'Social functions'!H56</f>
        <v>5700</v>
      </c>
      <c r="F36" s="2036"/>
      <c r="G36" s="2027">
        <f>+'Social functions'!J56</f>
        <v>3570</v>
      </c>
      <c r="H36" s="2"/>
      <c r="I36" s="2370">
        <f t="shared" si="6"/>
        <v>4770.5910000000003</v>
      </c>
      <c r="K36" s="2042">
        <f>+E36-C36</f>
        <v>4500</v>
      </c>
      <c r="L36" s="127">
        <f>IF(C36&gt;0,+(E36-C36)/C36,0)</f>
        <v>3.75</v>
      </c>
      <c r="M36" s="212"/>
      <c r="N36" s="2048">
        <f>+G36-C36</f>
        <v>2370</v>
      </c>
      <c r="O36" s="127">
        <f>IF(C36&gt;0,+(G36-C36)/C36,0)</f>
        <v>1.9750000000000001</v>
      </c>
      <c r="P36" s="212"/>
      <c r="Q36" s="96">
        <f>+G36-E36</f>
        <v>-2130</v>
      </c>
      <c r="R36" s="163">
        <f>IF(E36&gt;0,+(G36-E36)/E36,0)</f>
        <v>-0.37368421052631579</v>
      </c>
    </row>
    <row r="37" spans="1:18">
      <c r="A37" s="2" t="s">
        <v>44</v>
      </c>
      <c r="B37" s="1"/>
      <c r="C37" s="2027">
        <f>+'Expense Con''t'!D33</f>
        <v>25500</v>
      </c>
      <c r="D37" s="875"/>
      <c r="E37" s="2027">
        <f>+'Expense Con''t'!F33</f>
        <v>18407.75</v>
      </c>
      <c r="F37" s="2036"/>
      <c r="G37" s="2027">
        <f>+'Expense Con''t'!H33</f>
        <v>14982.29</v>
      </c>
      <c r="H37" s="2"/>
      <c r="I37" s="2370">
        <f t="shared" si="6"/>
        <v>20020.834127000002</v>
      </c>
      <c r="K37" s="2042">
        <f t="shared" si="7"/>
        <v>-7092.25</v>
      </c>
      <c r="L37" s="127">
        <f t="shared" si="8"/>
        <v>-0.27812745098039215</v>
      </c>
      <c r="M37" s="212"/>
      <c r="N37" s="2048">
        <f t="shared" si="9"/>
        <v>-10517.71</v>
      </c>
      <c r="O37" s="127">
        <f t="shared" si="10"/>
        <v>-0.41245921568627447</v>
      </c>
      <c r="P37" s="212"/>
      <c r="Q37" s="96">
        <f t="shared" si="11"/>
        <v>-3425.4599999999991</v>
      </c>
      <c r="R37" s="163">
        <f t="shared" si="12"/>
        <v>-0.18608792492292645</v>
      </c>
    </row>
    <row r="38" spans="1:18">
      <c r="A38" s="2" t="s">
        <v>45</v>
      </c>
      <c r="B38" s="1"/>
      <c r="C38" s="2027">
        <f>+'Expense Con''t'!D31</f>
        <v>5600</v>
      </c>
      <c r="D38" s="880"/>
      <c r="E38" s="2054">
        <f>+'Expense Con''t'!F41</f>
        <v>5000</v>
      </c>
      <c r="F38" s="2053"/>
      <c r="G38" s="2054">
        <f>+'Expense Con''t'!H41</f>
        <v>7440.72</v>
      </c>
      <c r="H38" s="2"/>
      <c r="I38" s="2370">
        <f t="shared" si="6"/>
        <v>9943.0341360000002</v>
      </c>
      <c r="K38" s="2042"/>
      <c r="L38" s="127">
        <f t="shared" si="8"/>
        <v>-0.10714285714285714</v>
      </c>
      <c r="M38" s="212"/>
      <c r="N38" s="2048">
        <f t="shared" si="9"/>
        <v>1840.7200000000003</v>
      </c>
      <c r="O38" s="127">
        <f t="shared" si="10"/>
        <v>0.32870000000000005</v>
      </c>
      <c r="P38" s="212"/>
      <c r="Q38" s="96">
        <f t="shared" si="11"/>
        <v>2440.7200000000003</v>
      </c>
      <c r="R38" s="163">
        <f>IF(E38&gt;0,+(G38-E38)/E38,0)</f>
        <v>0.48814400000000008</v>
      </c>
    </row>
    <row r="39" spans="1:18">
      <c r="A39" s="2" t="s">
        <v>46</v>
      </c>
      <c r="B39" s="1"/>
      <c r="C39" s="2027">
        <f>+'Expense Con''t'!D32</f>
        <v>3200</v>
      </c>
      <c r="D39" s="880"/>
      <c r="E39" s="2055">
        <f>+'Expense Con''t'!F46</f>
        <v>0</v>
      </c>
      <c r="F39" s="2053"/>
      <c r="G39" s="2055">
        <f>+'Expense Con''t'!H46</f>
        <v>0</v>
      </c>
      <c r="H39" s="2"/>
      <c r="I39" s="2370">
        <f t="shared" si="6"/>
        <v>0</v>
      </c>
      <c r="K39" s="2042"/>
      <c r="L39" s="127">
        <f t="shared" si="8"/>
        <v>-1</v>
      </c>
      <c r="M39" s="212"/>
      <c r="N39" s="2048">
        <f>+G39-C39</f>
        <v>-3200</v>
      </c>
      <c r="O39" s="127">
        <f t="shared" si="10"/>
        <v>-1</v>
      </c>
      <c r="P39" s="212"/>
      <c r="Q39" s="96">
        <f>+G39-E39</f>
        <v>0</v>
      </c>
      <c r="R39" s="163">
        <f>IF(E39&gt;0,+(G39-E39)/E39,0)</f>
        <v>0</v>
      </c>
    </row>
    <row r="40" spans="1:18" ht="13.5" thickBot="1">
      <c r="A40" s="1156" t="s">
        <v>47</v>
      </c>
      <c r="B40" s="1197"/>
      <c r="C40" s="2033">
        <f>SUM(C29:C39)</f>
        <v>185073.22</v>
      </c>
      <c r="D40" s="880"/>
      <c r="E40" s="2033">
        <f>SUM(E29:E39)</f>
        <v>206688.75</v>
      </c>
      <c r="F40" s="2053"/>
      <c r="G40" s="2033">
        <f>SUM(G29:G39)</f>
        <v>248556.28560000006</v>
      </c>
      <c r="H40" s="63"/>
      <c r="I40" s="2370">
        <f t="shared" si="6"/>
        <v>332145.76444728009</v>
      </c>
      <c r="K40" s="2045">
        <f>+E40-C40</f>
        <v>21615.53</v>
      </c>
      <c r="L40" s="1200">
        <f>IF(C40&gt;0,+(E40-C40)/C40,0)</f>
        <v>0.11679447734253502</v>
      </c>
      <c r="M40" s="1201"/>
      <c r="N40" s="2051">
        <f>+G40-C40</f>
        <v>63483.06560000006</v>
      </c>
      <c r="O40" s="1200">
        <f>IF(C40&gt;0,+(G40-C40)/C40,0)</f>
        <v>0.34301594579702055</v>
      </c>
      <c r="P40" s="1201"/>
      <c r="Q40" s="1202">
        <f>+G40-E40</f>
        <v>41867.535600000061</v>
      </c>
      <c r="R40" s="1203">
        <f>IF(E40&gt;0,+(G40-E40)/E40,0)</f>
        <v>0.20256320481884021</v>
      </c>
    </row>
    <row r="41" spans="1:18" ht="13.5" thickTop="1">
      <c r="A41" s="2" t="s">
        <v>48</v>
      </c>
      <c r="B41" s="20"/>
      <c r="C41" s="2034">
        <f>+BudgetWorksheet!$H424+BudgetWorksheet!$H425</f>
        <v>20000</v>
      </c>
      <c r="D41" s="923"/>
      <c r="E41" s="2034">
        <f>+BudgetWorksheet!$Q424+BudgetWorksheet!$Q425</f>
        <v>17857</v>
      </c>
      <c r="F41" s="2056"/>
      <c r="G41" s="2034">
        <f>+BudgetWorksheet!$Z424+BudgetWorksheet!$Z425</f>
        <v>0</v>
      </c>
      <c r="H41" s="63"/>
      <c r="I41" s="2370">
        <f t="shared" si="6"/>
        <v>0</v>
      </c>
      <c r="K41" s="2042">
        <f>+E41-C41</f>
        <v>-2143</v>
      </c>
      <c r="L41" s="127">
        <f>IF(C41&gt;0,+(E41-C41)/C41,0)</f>
        <v>-0.10715</v>
      </c>
      <c r="M41" s="212"/>
      <c r="N41" s="2048">
        <f>+G41-C41</f>
        <v>-20000</v>
      </c>
      <c r="O41" s="127">
        <f>IF(C41&gt;0,+(G41-C41)/C41,0)</f>
        <v>-1</v>
      </c>
      <c r="P41" s="212"/>
      <c r="Q41" s="96">
        <f>+G41-E41</f>
        <v>-17857</v>
      </c>
      <c r="R41" s="163">
        <f>IF(E41&gt;0,+(G41-E41)/E41,0)</f>
        <v>-1</v>
      </c>
    </row>
    <row r="42" spans="1:18" ht="13.5" thickBot="1">
      <c r="A42" s="1157" t="s">
        <v>49</v>
      </c>
      <c r="B42" s="1198"/>
      <c r="C42" s="2035">
        <f>(C40+C41)</f>
        <v>205073.22</v>
      </c>
      <c r="D42" s="924"/>
      <c r="E42" s="2035">
        <f>(E40+E41)</f>
        <v>224545.75</v>
      </c>
      <c r="F42" s="2058" t="s">
        <v>379</v>
      </c>
      <c r="G42" s="2035">
        <f>(G40+G41)</f>
        <v>248556.28560000006</v>
      </c>
      <c r="H42" s="63" t="s">
        <v>943</v>
      </c>
      <c r="I42" s="2370">
        <f t="shared" si="6"/>
        <v>332145.76444728009</v>
      </c>
      <c r="K42" s="2046">
        <f>+E42-C42</f>
        <v>19472.53</v>
      </c>
      <c r="L42" s="1204">
        <f>IF(C42&gt;0,+(E42-C42)/C42,0)</f>
        <v>9.4954036416846618E-2</v>
      </c>
      <c r="M42" s="1205"/>
      <c r="N42" s="2052">
        <f>+G42-C42</f>
        <v>43483.06560000006</v>
      </c>
      <c r="O42" s="1204">
        <f>IF(C42&gt;0,+(G42-C42)/C42,0)</f>
        <v>0.2120367817894509</v>
      </c>
      <c r="P42" s="1205"/>
      <c r="Q42" s="1206">
        <f>+G42-E42</f>
        <v>24010.535600000061</v>
      </c>
      <c r="R42" s="1207">
        <f>IF(E42&gt;0,+(G42-E42)/E42,0)</f>
        <v>0.10692937007269147</v>
      </c>
    </row>
    <row r="43" spans="1:18" ht="22.5" customHeight="1" thickTop="1" thickBot="1">
      <c r="A43" s="903" t="s">
        <v>619</v>
      </c>
      <c r="B43" s="1"/>
      <c r="C43" s="2036"/>
      <c r="D43" s="875"/>
      <c r="E43" s="2036"/>
      <c r="F43" s="2036"/>
      <c r="G43" s="2036"/>
      <c r="H43" s="2"/>
      <c r="I43" s="2370"/>
      <c r="K43" s="96"/>
      <c r="L43" s="82"/>
      <c r="M43" s="212"/>
      <c r="N43" s="2048"/>
      <c r="O43" s="82"/>
      <c r="P43" s="212"/>
      <c r="Q43" s="96"/>
      <c r="R43" s="734"/>
    </row>
    <row r="44" spans="1:18" ht="19.5" customHeight="1" thickBot="1">
      <c r="A44" s="130" t="s">
        <v>50</v>
      </c>
      <c r="B44" s="22"/>
      <c r="C44" s="2037">
        <f>C25-C42</f>
        <v>28801.78</v>
      </c>
      <c r="D44" s="881"/>
      <c r="E44" s="2037">
        <f>E25-E42</f>
        <v>40199.25</v>
      </c>
      <c r="F44" s="2057"/>
      <c r="G44" s="2037">
        <f>G25-G42</f>
        <v>12249.734399999958</v>
      </c>
      <c r="H44" s="2" t="s">
        <v>944</v>
      </c>
      <c r="I44" s="2370">
        <f t="shared" si="6"/>
        <v>16369.320078719944</v>
      </c>
      <c r="K44" s="2047">
        <f>+E44-C44</f>
        <v>11397.470000000001</v>
      </c>
      <c r="L44" s="1217">
        <f>IF(C44&gt;0,+(E44-C44)/C44,0)</f>
        <v>0.39572102835310879</v>
      </c>
      <c r="M44" s="1218"/>
      <c r="N44" s="2047">
        <f>+G44-C44</f>
        <v>-16552.045600000041</v>
      </c>
      <c r="O44" s="1217">
        <f>IF(C44&gt;0,+(G44-C44)/C44,0)</f>
        <v>-0.57468828662673077</v>
      </c>
      <c r="P44" s="1218"/>
      <c r="Q44" s="1216">
        <f>+G44-E44</f>
        <v>-27949.515600000042</v>
      </c>
      <c r="R44" s="1219">
        <f>IF(E44&gt;0,+(G44-E44)/E44,0)</f>
        <v>-0.69527455362973301</v>
      </c>
    </row>
    <row r="45" spans="1:18" ht="5.25" customHeight="1" thickBot="1">
      <c r="A45" s="61"/>
      <c r="B45" s="61"/>
      <c r="C45" s="128"/>
      <c r="D45" s="61"/>
      <c r="E45" s="128"/>
      <c r="F45" s="61"/>
      <c r="G45" s="128"/>
      <c r="H45" s="17"/>
      <c r="I45" s="2370">
        <f t="shared" si="6"/>
        <v>0</v>
      </c>
      <c r="J45" s="59"/>
      <c r="K45" s="96"/>
      <c r="L45" s="127"/>
      <c r="M45" s="82"/>
      <c r="N45" s="96"/>
      <c r="O45" s="127"/>
      <c r="P45" s="82"/>
      <c r="Q45" s="96"/>
      <c r="R45" s="127"/>
    </row>
    <row r="46" spans="1:18" s="801" customFormat="1" ht="12.75" customHeight="1" thickBot="1">
      <c r="A46" s="799"/>
      <c r="B46" s="800"/>
      <c r="C46" s="800"/>
      <c r="D46" s="800"/>
      <c r="E46" s="800"/>
      <c r="F46" s="800"/>
      <c r="G46" s="800"/>
      <c r="H46" s="800"/>
      <c r="I46" s="2371"/>
      <c r="K46" s="802"/>
      <c r="N46" s="802"/>
      <c r="Q46" s="802"/>
    </row>
    <row r="47" spans="1:18" ht="13.5" thickBot="1">
      <c r="A47" s="260"/>
      <c r="B47" s="1"/>
      <c r="C47" s="1"/>
      <c r="D47" s="1" t="s">
        <v>622</v>
      </c>
      <c r="F47" s="1"/>
      <c r="G47" s="1"/>
      <c r="H47" s="1"/>
      <c r="I47" s="2367"/>
      <c r="K47" s="96"/>
      <c r="L47" s="82"/>
      <c r="M47" s="82"/>
      <c r="N47" s="96"/>
      <c r="O47" s="82"/>
      <c r="P47" s="82"/>
      <c r="Q47" s="96"/>
      <c r="R47" s="82"/>
    </row>
    <row r="48" spans="1:18" ht="13.5" thickBot="1">
      <c r="A48" s="260" t="s">
        <v>576</v>
      </c>
      <c r="B48" s="1"/>
      <c r="C48" s="904" t="s">
        <v>3396</v>
      </c>
      <c r="D48" s="1"/>
      <c r="E48" s="904" t="s">
        <v>3397</v>
      </c>
      <c r="F48" s="1"/>
      <c r="G48" s="904" t="s">
        <v>581</v>
      </c>
      <c r="H48" s="1"/>
      <c r="I48" s="2367"/>
      <c r="K48" s="96"/>
      <c r="L48" s="82"/>
      <c r="M48" s="82"/>
      <c r="N48" s="96"/>
      <c r="O48" s="82"/>
      <c r="P48" s="82"/>
      <c r="Q48" s="96"/>
      <c r="R48" s="82"/>
    </row>
    <row r="49" spans="1:19">
      <c r="A49" s="260"/>
      <c r="B49" s="1"/>
      <c r="C49" s="1"/>
      <c r="D49" s="1"/>
      <c r="E49" s="1"/>
      <c r="F49" s="1"/>
      <c r="G49" s="1"/>
      <c r="H49" s="1"/>
      <c r="I49" s="2367"/>
      <c r="K49" s="96"/>
      <c r="L49" s="82"/>
      <c r="M49" s="82"/>
      <c r="N49" s="96"/>
      <c r="O49" s="82"/>
      <c r="P49" s="82"/>
      <c r="Q49" s="96"/>
      <c r="R49" s="82"/>
    </row>
    <row r="50" spans="1:19">
      <c r="A50" s="2"/>
      <c r="B50" s="1"/>
      <c r="C50" s="578" t="s">
        <v>1209</v>
      </c>
      <c r="D50" s="1"/>
      <c r="E50" s="578" t="s">
        <v>1209</v>
      </c>
      <c r="F50" s="1"/>
      <c r="G50" s="578" t="s">
        <v>1209</v>
      </c>
      <c r="H50" s="1"/>
      <c r="I50" s="2367"/>
      <c r="K50" s="96"/>
      <c r="L50" s="82"/>
      <c r="M50" s="82"/>
      <c r="N50" s="96"/>
      <c r="O50" s="82"/>
      <c r="P50" s="82"/>
      <c r="Q50" s="96"/>
      <c r="R50" s="82"/>
    </row>
    <row r="51" spans="1:19" ht="16.5" customHeight="1">
      <c r="A51" s="2"/>
      <c r="B51" s="1"/>
      <c r="C51" s="804">
        <f>+$C$44/C42</f>
        <v>0.14044632448839492</v>
      </c>
      <c r="D51" s="1"/>
      <c r="E51" s="804">
        <f>+$E$44/E42</f>
        <v>0.17902476444109941</v>
      </c>
      <c r="F51" s="1"/>
      <c r="G51" s="804">
        <f>+$G$44/$G$42</f>
        <v>4.9283543043097178E-2</v>
      </c>
      <c r="H51" s="1"/>
      <c r="I51" s="2367"/>
      <c r="J51" s="578"/>
      <c r="K51" s="96"/>
      <c r="L51" s="82"/>
      <c r="M51" s="82"/>
      <c r="N51" s="96"/>
      <c r="O51" s="82"/>
      <c r="P51" s="82"/>
      <c r="Q51" s="96"/>
      <c r="R51" s="82"/>
    </row>
    <row r="52" spans="1:19">
      <c r="A52" s="2"/>
      <c r="B52" s="1"/>
      <c r="C52" s="767" t="s">
        <v>122</v>
      </c>
      <c r="D52" s="1"/>
      <c r="E52" s="767" t="s">
        <v>122</v>
      </c>
      <c r="F52" s="1"/>
      <c r="G52" s="767" t="s">
        <v>122</v>
      </c>
      <c r="H52" s="1"/>
      <c r="I52" s="2367"/>
      <c r="K52" s="96"/>
      <c r="L52" s="82"/>
      <c r="M52" s="82"/>
      <c r="N52" s="96"/>
      <c r="O52" s="82"/>
      <c r="P52" s="82"/>
      <c r="Q52" s="96"/>
      <c r="R52" s="82"/>
    </row>
    <row r="53" spans="1:19" ht="17.25" customHeight="1">
      <c r="A53" s="2"/>
      <c r="B53" s="1"/>
      <c r="C53" s="805">
        <f>+$C$44/C25</f>
        <v>0.12315031533939069</v>
      </c>
      <c r="D53" s="1"/>
      <c r="E53" s="805">
        <f>+$E$44/E25</f>
        <v>0.15184139454947213</v>
      </c>
      <c r="F53" s="1"/>
      <c r="G53" s="805">
        <f>+$G$44/G25</f>
        <v>4.6968756319351664E-2</v>
      </c>
      <c r="H53" s="1"/>
      <c r="I53" s="2367"/>
      <c r="K53" s="96"/>
      <c r="L53" s="82"/>
      <c r="M53" s="82"/>
      <c r="N53" s="96"/>
      <c r="O53" s="82"/>
      <c r="P53" s="82"/>
      <c r="Q53" s="96"/>
      <c r="R53" s="82"/>
    </row>
    <row r="54" spans="1:19" ht="15" customHeight="1">
      <c r="A54" s="2"/>
      <c r="B54" s="1"/>
      <c r="D54" s="1"/>
      <c r="F54" s="1"/>
      <c r="G54" s="882"/>
      <c r="H54" s="1"/>
      <c r="I54" s="2367"/>
      <c r="K54" s="96"/>
      <c r="L54" s="82"/>
      <c r="M54" s="82"/>
      <c r="N54" s="96"/>
      <c r="O54" s="82"/>
      <c r="P54" s="82"/>
      <c r="Q54" s="96"/>
      <c r="R54" s="82"/>
    </row>
    <row r="55" spans="1:19" ht="16.5" thickBot="1">
      <c r="A55" s="2519" t="s">
        <v>621</v>
      </c>
      <c r="B55" s="2520"/>
      <c r="C55" s="2520"/>
      <c r="D55" s="2520"/>
      <c r="E55" s="2520"/>
      <c r="F55" s="2520"/>
      <c r="G55" s="2520"/>
      <c r="H55" s="2520"/>
      <c r="I55" s="2520"/>
      <c r="K55" s="96"/>
      <c r="L55" s="82"/>
      <c r="M55" s="82"/>
      <c r="N55" s="96"/>
      <c r="O55" s="82"/>
      <c r="P55" s="82"/>
      <c r="Q55" s="96"/>
      <c r="R55" s="82"/>
    </row>
    <row r="56" spans="1:19" ht="13.5" thickBot="1">
      <c r="A56" s="2"/>
      <c r="B56" s="1"/>
      <c r="C56" s="1"/>
      <c r="D56" s="1"/>
      <c r="F56" s="1"/>
      <c r="G56" s="1"/>
      <c r="H56" s="1"/>
      <c r="I56" s="2367"/>
      <c r="K56" s="96"/>
      <c r="L56" s="82"/>
      <c r="M56" s="82"/>
      <c r="N56" s="96"/>
      <c r="O56" s="82"/>
      <c r="P56" s="82"/>
      <c r="Q56" s="96"/>
      <c r="R56" s="82"/>
    </row>
    <row r="57" spans="1:19" ht="13.5" thickBot="1">
      <c r="C57" s="2536" t="s">
        <v>623</v>
      </c>
      <c r="D57" s="2537"/>
      <c r="F57" s="2536" t="s">
        <v>581</v>
      </c>
      <c r="G57" s="2537"/>
      <c r="K57" s="96"/>
      <c r="L57" s="82"/>
      <c r="M57" s="82"/>
      <c r="N57" s="96"/>
      <c r="O57" s="82"/>
      <c r="P57" s="82"/>
      <c r="Q57" s="96"/>
      <c r="R57" s="82"/>
    </row>
    <row r="58" spans="1:19" s="886" customFormat="1" ht="13.5" thickBot="1">
      <c r="A58" s="885" t="s">
        <v>625</v>
      </c>
      <c r="C58" s="885" t="s">
        <v>626</v>
      </c>
      <c r="D58" s="885" t="s">
        <v>627</v>
      </c>
      <c r="F58" s="885" t="s">
        <v>626</v>
      </c>
      <c r="G58" s="885" t="s">
        <v>627</v>
      </c>
      <c r="H58" s="885"/>
      <c r="I58" s="2372"/>
      <c r="K58" s="887"/>
      <c r="L58" s="888"/>
      <c r="M58" s="888"/>
      <c r="N58" s="887"/>
      <c r="O58" s="888"/>
      <c r="P58" s="888"/>
      <c r="Q58" s="887"/>
      <c r="R58" s="888"/>
      <c r="S58" s="888"/>
    </row>
    <row r="59" spans="1:19">
      <c r="A59" s="1807" t="str">
        <f>'Budget Checklist'!D19</f>
        <v xml:space="preserve"> IEEE</v>
      </c>
      <c r="C59" s="929">
        <f>'Budget Checklist'!G19</f>
        <v>0</v>
      </c>
      <c r="D59" s="930">
        <f t="shared" ref="D59:D71" si="13">($C$44*C59)</f>
        <v>0</v>
      </c>
      <c r="F59" s="929">
        <f>+C59</f>
        <v>0</v>
      </c>
      <c r="G59" s="930">
        <f t="shared" ref="G59:G71" si="14">($G$44*F59)</f>
        <v>0</v>
      </c>
      <c r="H59" s="1"/>
      <c r="I59" s="2367"/>
      <c r="K59" s="96"/>
      <c r="L59" s="82"/>
      <c r="M59" s="82"/>
      <c r="N59" s="96"/>
      <c r="O59" s="82"/>
      <c r="P59" s="82"/>
      <c r="Q59" s="96"/>
      <c r="R59" s="82"/>
    </row>
    <row r="60" spans="1:19">
      <c r="A60" s="883" t="str">
        <f>'Budget Checklist'!D20</f>
        <v>Regions</v>
      </c>
      <c r="C60" s="929">
        <f>'Budget Checklist'!G20</f>
        <v>0</v>
      </c>
      <c r="D60" s="930">
        <f t="shared" si="13"/>
        <v>0</v>
      </c>
      <c r="F60" s="929">
        <f t="shared" ref="F60:F70" si="15">+C60</f>
        <v>0</v>
      </c>
      <c r="G60" s="930"/>
      <c r="H60" s="1"/>
      <c r="I60" s="2367"/>
      <c r="K60" s="96"/>
      <c r="L60" s="82"/>
      <c r="M60" s="82"/>
      <c r="N60" s="96"/>
      <c r="O60" s="82"/>
      <c r="P60" s="82"/>
      <c r="Q60" s="96"/>
      <c r="R60" s="82"/>
    </row>
    <row r="61" spans="1:19">
      <c r="A61" s="883" t="str">
        <f>'Budget Checklist'!D21</f>
        <v xml:space="preserve">Councils </v>
      </c>
      <c r="C61" s="929">
        <f>'Budget Checklist'!G21</f>
        <v>0</v>
      </c>
      <c r="D61" s="930">
        <f t="shared" si="13"/>
        <v>0</v>
      </c>
      <c r="F61" s="929">
        <f t="shared" si="15"/>
        <v>0</v>
      </c>
      <c r="G61" s="930">
        <f t="shared" si="14"/>
        <v>0</v>
      </c>
      <c r="H61" s="1"/>
      <c r="I61" s="2367"/>
      <c r="K61" s="96"/>
      <c r="L61" s="82"/>
      <c r="M61" s="82"/>
      <c r="N61" s="96"/>
      <c r="O61" s="82"/>
      <c r="P61" s="82"/>
      <c r="Q61" s="96"/>
      <c r="R61" s="82"/>
    </row>
    <row r="62" spans="1:19">
      <c r="A62" s="1930" t="str">
        <f>'Budget Checklist'!D22</f>
        <v xml:space="preserve">Societies </v>
      </c>
      <c r="C62" s="929">
        <f>'Budget Checklist'!G22</f>
        <v>1</v>
      </c>
      <c r="D62" s="930"/>
      <c r="F62" s="929">
        <f t="shared" si="15"/>
        <v>1</v>
      </c>
      <c r="G62" s="930"/>
      <c r="H62" s="1"/>
      <c r="I62" s="2367"/>
      <c r="K62" s="96"/>
      <c r="L62" s="82"/>
      <c r="M62" s="82"/>
      <c r="N62" s="96"/>
      <c r="O62" s="82"/>
      <c r="P62" s="82"/>
      <c r="Q62" s="96"/>
      <c r="R62" s="82"/>
    </row>
    <row r="63" spans="1:19">
      <c r="A63" s="1930"/>
      <c r="C63" s="929"/>
      <c r="D63" s="930"/>
      <c r="F63" s="929"/>
      <c r="G63" s="930"/>
      <c r="H63" s="1"/>
      <c r="I63" s="2367"/>
      <c r="K63" s="96"/>
      <c r="L63" s="82"/>
      <c r="M63" s="82"/>
      <c r="N63" s="96"/>
      <c r="O63" s="82"/>
      <c r="P63" s="82"/>
      <c r="Q63" s="96"/>
      <c r="R63" s="82"/>
    </row>
    <row r="64" spans="1:19">
      <c r="A64" s="1930" t="str">
        <f>'Budget Checklist'!D24</f>
        <v xml:space="preserve"> </v>
      </c>
      <c r="C64" s="929">
        <f>'Budget Checklist'!G24</f>
        <v>0</v>
      </c>
      <c r="D64" s="930"/>
      <c r="F64" s="929">
        <f t="shared" si="15"/>
        <v>0</v>
      </c>
      <c r="G64" s="930"/>
      <c r="H64" s="1"/>
      <c r="I64" s="2367"/>
      <c r="K64" s="96"/>
      <c r="L64" s="82"/>
      <c r="M64" s="82"/>
      <c r="N64" s="96"/>
      <c r="O64" s="82"/>
      <c r="P64" s="82"/>
      <c r="Q64" s="96"/>
      <c r="R64" s="82"/>
    </row>
    <row r="65" spans="1:19" ht="22.5" customHeight="1">
      <c r="A65" s="1930" t="str">
        <f>'Budget Checklist'!D25</f>
        <v xml:space="preserve"> </v>
      </c>
      <c r="C65" s="929">
        <f>'Budget Checklist'!G25</f>
        <v>0</v>
      </c>
      <c r="D65" s="930">
        <f t="shared" si="13"/>
        <v>0</v>
      </c>
      <c r="F65" s="929">
        <f t="shared" si="15"/>
        <v>0</v>
      </c>
      <c r="G65" s="930">
        <f t="shared" si="14"/>
        <v>0</v>
      </c>
      <c r="H65" s="1"/>
      <c r="I65" s="2367"/>
      <c r="K65" s="96"/>
      <c r="L65" s="82"/>
      <c r="M65" s="82"/>
      <c r="N65" s="96"/>
      <c r="O65" s="82"/>
      <c r="P65" s="82"/>
      <c r="Q65" s="96"/>
      <c r="R65" s="82"/>
    </row>
    <row r="66" spans="1:19" ht="18" customHeight="1">
      <c r="A66" s="1930" t="str">
        <f>'Budget Checklist'!D26</f>
        <v xml:space="preserve"> </v>
      </c>
      <c r="C66" s="929">
        <f>'Budget Checklist'!G26</f>
        <v>0</v>
      </c>
      <c r="D66" s="930">
        <f t="shared" si="13"/>
        <v>0</v>
      </c>
      <c r="F66" s="929">
        <f t="shared" si="15"/>
        <v>0</v>
      </c>
      <c r="G66" s="930">
        <f t="shared" si="14"/>
        <v>0</v>
      </c>
      <c r="H66" s="1"/>
      <c r="I66" s="2367"/>
      <c r="K66" s="96"/>
      <c r="L66" s="82"/>
      <c r="M66" s="82"/>
      <c r="N66" s="96"/>
      <c r="O66" s="82"/>
      <c r="P66" s="82"/>
      <c r="Q66" s="96"/>
      <c r="R66" s="82"/>
    </row>
    <row r="67" spans="1:19" ht="18" customHeight="1">
      <c r="A67" s="1930" t="str">
        <f>'Budget Checklist'!D27</f>
        <v>Non IEEE:</v>
      </c>
      <c r="C67" s="929">
        <f>'Budget Checklist'!G27</f>
        <v>0</v>
      </c>
      <c r="D67" s="930">
        <f t="shared" si="13"/>
        <v>0</v>
      </c>
      <c r="F67" s="929">
        <f t="shared" si="15"/>
        <v>0</v>
      </c>
      <c r="G67" s="930">
        <f t="shared" si="14"/>
        <v>0</v>
      </c>
      <c r="H67" s="1"/>
      <c r="I67" s="2367"/>
      <c r="K67" s="96"/>
      <c r="L67" s="82"/>
      <c r="M67" s="82"/>
      <c r="N67" s="96"/>
      <c r="O67" s="82"/>
      <c r="P67" s="82"/>
      <c r="Q67" s="96"/>
      <c r="R67" s="82"/>
    </row>
    <row r="68" spans="1:19" ht="18" customHeight="1">
      <c r="A68" s="1804" t="str">
        <f>'Budget Checklist'!D28</f>
        <v xml:space="preserve"> </v>
      </c>
      <c r="C68" s="929">
        <f>'Budget Checklist'!G28</f>
        <v>0</v>
      </c>
      <c r="D68" s="930">
        <f t="shared" si="13"/>
        <v>0</v>
      </c>
      <c r="F68" s="929">
        <f t="shared" si="15"/>
        <v>0</v>
      </c>
      <c r="G68" s="930">
        <f t="shared" si="14"/>
        <v>0</v>
      </c>
      <c r="H68" s="1"/>
      <c r="I68" s="2367"/>
      <c r="K68" s="96"/>
      <c r="L68" s="82"/>
      <c r="M68" s="82"/>
      <c r="N68" s="96"/>
      <c r="O68" s="82"/>
      <c r="P68" s="82"/>
      <c r="Q68" s="96"/>
      <c r="R68" s="82"/>
    </row>
    <row r="69" spans="1:19" ht="18" customHeight="1">
      <c r="A69" s="1806" t="str">
        <f>'Budget Checklist'!D29</f>
        <v xml:space="preserve"> </v>
      </c>
      <c r="C69" s="929">
        <f>'Budget Checklist'!G29</f>
        <v>0</v>
      </c>
      <c r="D69" s="930">
        <f t="shared" si="13"/>
        <v>0</v>
      </c>
      <c r="F69" s="929">
        <f t="shared" si="15"/>
        <v>0</v>
      </c>
      <c r="G69" s="930">
        <f t="shared" si="14"/>
        <v>0</v>
      </c>
      <c r="H69" s="1"/>
      <c r="I69" s="2367"/>
      <c r="K69" s="96"/>
      <c r="L69" s="82"/>
      <c r="M69" s="82"/>
      <c r="N69" s="96"/>
      <c r="O69" s="82"/>
      <c r="P69" s="82"/>
      <c r="Q69" s="96"/>
      <c r="R69" s="82"/>
    </row>
    <row r="70" spans="1:19" ht="18" customHeight="1">
      <c r="A70" s="1930" t="str">
        <f>'Budget Checklist'!D30</f>
        <v xml:space="preserve"> </v>
      </c>
      <c r="C70" s="929">
        <f>'Budget Checklist'!G30</f>
        <v>0</v>
      </c>
      <c r="D70" s="930">
        <f t="shared" si="13"/>
        <v>0</v>
      </c>
      <c r="F70" s="929">
        <f t="shared" si="15"/>
        <v>0</v>
      </c>
      <c r="G70" s="930">
        <f t="shared" si="14"/>
        <v>0</v>
      </c>
      <c r="H70" s="1"/>
      <c r="I70" s="2367"/>
      <c r="K70" s="96"/>
      <c r="L70" s="82"/>
      <c r="M70" s="82"/>
      <c r="N70" s="96"/>
      <c r="O70" s="82"/>
      <c r="P70" s="82"/>
      <c r="Q70" s="96"/>
      <c r="R70" s="82"/>
    </row>
    <row r="71" spans="1:19" ht="24" customHeight="1" thickBot="1">
      <c r="A71" s="1932" t="s">
        <v>696</v>
      </c>
      <c r="C71" s="1931">
        <f>SUM(C59:C70)</f>
        <v>1</v>
      </c>
      <c r="D71" s="2038">
        <f t="shared" si="13"/>
        <v>28801.78</v>
      </c>
      <c r="F71" s="1931">
        <f>SUM(F59:F70)</f>
        <v>1</v>
      </c>
      <c r="G71" s="930">
        <f t="shared" si="14"/>
        <v>12249.734399999958</v>
      </c>
      <c r="H71" s="1"/>
      <c r="I71" s="2367"/>
      <c r="K71" s="96"/>
      <c r="L71" s="82"/>
      <c r="M71" s="82"/>
      <c r="N71" s="96"/>
      <c r="O71" s="82"/>
      <c r="P71" s="82"/>
      <c r="Q71" s="96"/>
      <c r="R71" s="82"/>
    </row>
    <row r="72" spans="1:19" ht="14.25" thickTop="1" thickBot="1">
      <c r="A72" s="1"/>
      <c r="B72" s="884" t="s">
        <v>3477</v>
      </c>
      <c r="C72" s="884" t="s">
        <v>378</v>
      </c>
      <c r="D72" s="2039">
        <f>SUM(D59:D71)</f>
        <v>28801.78</v>
      </c>
      <c r="E72" s="889"/>
      <c r="F72" s="875" t="s">
        <v>378</v>
      </c>
      <c r="G72" s="2039">
        <f>SUM(G59:G71)</f>
        <v>12249.734399999958</v>
      </c>
      <c r="H72" s="1"/>
      <c r="I72" s="2367"/>
      <c r="K72" s="96"/>
      <c r="L72" s="82"/>
      <c r="M72" s="82"/>
      <c r="N72" s="96"/>
      <c r="O72" s="82"/>
      <c r="P72" s="82"/>
      <c r="Q72" s="96"/>
      <c r="R72" s="82"/>
    </row>
    <row r="73" spans="1:19" s="684" customFormat="1" ht="13.5" thickTop="1">
      <c r="A73" s="21"/>
      <c r="B73" s="21"/>
      <c r="C73" s="21"/>
      <c r="D73" s="105"/>
      <c r="E73" s="692"/>
      <c r="F73" s="692"/>
      <c r="G73" s="105"/>
      <c r="H73" s="21"/>
      <c r="I73" s="2373"/>
      <c r="K73" s="687"/>
      <c r="L73" s="790"/>
      <c r="M73" s="790"/>
      <c r="N73" s="687"/>
      <c r="O73" s="790"/>
      <c r="P73" s="790"/>
      <c r="Q73" s="687"/>
      <c r="R73" s="790"/>
      <c r="S73" s="790"/>
    </row>
    <row r="74" spans="1:19">
      <c r="A74" s="1"/>
      <c r="B74" s="1"/>
      <c r="C74" s="1"/>
      <c r="D74" s="128"/>
      <c r="E74" s="17"/>
      <c r="F74" s="17"/>
      <c r="G74" s="128"/>
      <c r="H74" s="1"/>
      <c r="I74" s="2367"/>
      <c r="K74" s="96"/>
      <c r="L74" s="82"/>
      <c r="M74" s="82"/>
      <c r="N74" s="96"/>
      <c r="O74" s="82"/>
      <c r="P74" s="82"/>
      <c r="Q74" s="96"/>
      <c r="R74" s="82"/>
    </row>
    <row r="75" spans="1:19">
      <c r="A75" s="1" t="s">
        <v>38</v>
      </c>
      <c r="B75" s="1"/>
      <c r="C75" s="1"/>
      <c r="D75" s="128"/>
      <c r="E75" s="17"/>
      <c r="F75" s="17"/>
      <c r="G75" s="128"/>
      <c r="H75" s="1"/>
      <c r="I75" s="2367"/>
      <c r="K75" s="96"/>
      <c r="L75" s="82"/>
      <c r="M75" s="82"/>
      <c r="N75" s="96"/>
      <c r="O75" s="82"/>
      <c r="P75" s="82"/>
      <c r="Q75" s="96"/>
      <c r="R75" s="82"/>
    </row>
    <row r="76" spans="1:19">
      <c r="A76" s="1"/>
      <c r="B76" s="1"/>
      <c r="C76" s="1"/>
      <c r="D76" s="128"/>
      <c r="E76" s="17"/>
      <c r="F76" s="17"/>
      <c r="G76" s="128"/>
      <c r="H76" s="1"/>
      <c r="I76" s="2367"/>
      <c r="K76" s="96"/>
      <c r="L76" s="82"/>
      <c r="M76" s="82"/>
      <c r="N76" s="96"/>
      <c r="O76" s="82"/>
      <c r="P76" s="82"/>
      <c r="Q76" s="96"/>
      <c r="R76" s="82"/>
    </row>
    <row r="77" spans="1:19">
      <c r="A77" s="1"/>
      <c r="B77" s="1"/>
      <c r="C77" s="1"/>
      <c r="D77" s="128"/>
      <c r="E77" s="17"/>
      <c r="F77" s="17"/>
      <c r="G77" s="128"/>
      <c r="H77" s="1"/>
      <c r="I77" s="2367"/>
      <c r="K77" s="96"/>
      <c r="L77" s="82"/>
      <c r="M77" s="82"/>
      <c r="N77" s="96"/>
      <c r="O77" s="82"/>
      <c r="P77" s="82"/>
      <c r="Q77" s="96"/>
      <c r="R77" s="82"/>
    </row>
    <row r="78" spans="1:19">
      <c r="A78" s="1"/>
      <c r="B78" s="1"/>
      <c r="C78" s="1"/>
      <c r="D78" s="128"/>
      <c r="E78" s="17"/>
      <c r="F78" s="17"/>
      <c r="G78" s="128"/>
      <c r="H78" s="1"/>
      <c r="I78" s="2367"/>
      <c r="K78" s="96"/>
      <c r="L78" s="82"/>
      <c r="M78" s="82"/>
      <c r="N78" s="96"/>
      <c r="O78" s="82"/>
      <c r="P78" s="82"/>
      <c r="Q78" s="96"/>
      <c r="R78" s="82"/>
    </row>
    <row r="79" spans="1:19" ht="13.5" thickBot="1">
      <c r="A79" s="1"/>
      <c r="B79" s="1"/>
      <c r="C79" s="1"/>
      <c r="D79" s="128"/>
      <c r="E79" s="17"/>
      <c r="F79" s="17"/>
      <c r="G79" s="128"/>
      <c r="H79" s="1"/>
      <c r="I79" s="2367"/>
      <c r="K79" s="96"/>
      <c r="L79" s="82"/>
      <c r="M79" s="82"/>
      <c r="N79" s="96"/>
      <c r="O79" s="82"/>
      <c r="P79" s="82"/>
      <c r="Q79" s="96"/>
      <c r="R79" s="82"/>
    </row>
    <row r="80" spans="1:19" ht="16.5" thickBot="1">
      <c r="A80" s="2552" t="s">
        <v>558</v>
      </c>
      <c r="B80" s="2553"/>
      <c r="C80" s="2553"/>
      <c r="D80" s="2553"/>
      <c r="E80" s="2553"/>
      <c r="F80" s="2553"/>
      <c r="G80" s="2553"/>
      <c r="H80" s="2554"/>
      <c r="I80" s="2367"/>
      <c r="K80" s="96"/>
      <c r="L80" s="82"/>
      <c r="M80" s="82"/>
      <c r="N80" s="96"/>
      <c r="O80" s="82"/>
      <c r="P80" s="82"/>
      <c r="Q80" s="96"/>
      <c r="R80" s="82"/>
    </row>
    <row r="81" spans="1:18" ht="15.75">
      <c r="A81" s="890"/>
      <c r="B81" s="891"/>
      <c r="C81" s="891"/>
      <c r="D81" s="891"/>
      <c r="E81" s="891"/>
      <c r="F81" s="891"/>
      <c r="G81" s="891"/>
      <c r="H81" s="891"/>
      <c r="I81" s="2367"/>
      <c r="K81" s="96"/>
      <c r="L81" s="82"/>
      <c r="M81" s="82"/>
      <c r="N81" s="96"/>
      <c r="O81" s="82"/>
      <c r="P81" s="82"/>
      <c r="Q81" s="96"/>
      <c r="R81" s="82"/>
    </row>
    <row r="82" spans="1:18" ht="15.75">
      <c r="A82" s="890"/>
      <c r="B82" s="891"/>
      <c r="C82" s="891"/>
      <c r="D82" s="891"/>
      <c r="E82" s="891"/>
      <c r="F82" s="891"/>
      <c r="G82" s="891"/>
      <c r="H82" s="891"/>
      <c r="I82" s="2367"/>
      <c r="K82" s="96"/>
      <c r="L82" s="82"/>
      <c r="M82" s="82"/>
      <c r="N82" s="96"/>
      <c r="O82" s="82"/>
      <c r="P82" s="82"/>
      <c r="Q82" s="96"/>
      <c r="R82" s="82"/>
    </row>
    <row r="83" spans="1:18">
      <c r="A83" s="1"/>
      <c r="B83" s="1"/>
      <c r="C83" s="1"/>
      <c r="D83" s="128"/>
      <c r="E83" s="1873" t="s">
        <v>2552</v>
      </c>
      <c r="F83" s="17"/>
      <c r="G83" s="128"/>
      <c r="H83" s="1"/>
      <c r="I83" s="2367"/>
      <c r="K83" s="96"/>
      <c r="L83" s="82"/>
      <c r="M83" s="82"/>
      <c r="N83" s="96"/>
      <c r="O83" s="82"/>
      <c r="P83" s="82"/>
      <c r="Q83" s="96"/>
      <c r="R83" s="82"/>
    </row>
    <row r="84" spans="1:18">
      <c r="A84" s="260" t="s">
        <v>634</v>
      </c>
      <c r="B84" s="1"/>
      <c r="C84" s="1"/>
      <c r="D84" s="1"/>
      <c r="E84" s="1"/>
      <c r="F84" s="1"/>
      <c r="G84" s="1"/>
      <c r="H84" s="1"/>
      <c r="I84" s="2367"/>
      <c r="K84" s="96"/>
      <c r="L84" s="82"/>
      <c r="M84" s="82"/>
      <c r="N84" s="96"/>
      <c r="O84" s="82"/>
      <c r="P84" s="82"/>
      <c r="Q84" s="96"/>
      <c r="R84" s="82"/>
    </row>
    <row r="85" spans="1:18">
      <c r="A85" s="1" t="s">
        <v>635</v>
      </c>
      <c r="B85" s="1769" t="str">
        <f>'Budget Checklist'!E79</f>
        <v>Baden Württembergische Bank Karlsruhe</v>
      </c>
      <c r="C85" s="1813"/>
      <c r="D85" s="1813"/>
      <c r="E85" s="1813"/>
      <c r="F85" s="1813"/>
      <c r="G85" s="1813"/>
      <c r="H85" s="1813"/>
      <c r="I85" s="699"/>
      <c r="K85" s="96"/>
      <c r="L85" s="82"/>
      <c r="M85" s="82"/>
      <c r="N85" s="96"/>
      <c r="O85" s="82"/>
      <c r="P85" s="82"/>
      <c r="Q85" s="96"/>
      <c r="R85" s="82"/>
    </row>
    <row r="86" spans="1:18">
      <c r="A86" s="1" t="s">
        <v>636</v>
      </c>
      <c r="B86" s="2527" t="str">
        <f>'Budget Checklist'!E80</f>
        <v>BLZ 600 501 01 - BIC SOLADEST - IBAN DE18 6005 0101 7495 5012 96</v>
      </c>
      <c r="C86" s="2406"/>
      <c r="D86" s="2406"/>
      <c r="E86" s="2406"/>
      <c r="F86" s="2406"/>
      <c r="G86" s="2406"/>
      <c r="H86" s="2406"/>
      <c r="I86" s="699"/>
      <c r="K86" s="96"/>
      <c r="L86" s="82"/>
      <c r="M86" s="82"/>
      <c r="N86" s="96"/>
      <c r="O86" s="82"/>
      <c r="P86" s="82"/>
      <c r="Q86" s="96"/>
      <c r="R86" s="82"/>
    </row>
    <row r="87" spans="1:18">
      <c r="A87" s="1" t="s">
        <v>637</v>
      </c>
      <c r="B87" s="2527" t="str">
        <f>'Budget Checklist'!E81</f>
        <v>ICOPS2008</v>
      </c>
      <c r="C87" s="2528"/>
      <c r="D87" s="2528"/>
      <c r="E87" s="2529"/>
      <c r="F87" s="1" t="s">
        <v>638</v>
      </c>
      <c r="G87" s="2527">
        <f>'Budget Checklist'!J81</f>
        <v>7495501296</v>
      </c>
      <c r="H87" s="2406"/>
      <c r="I87" s="699"/>
    </row>
    <row r="88" spans="1:18">
      <c r="A88" s="1" t="s">
        <v>639</v>
      </c>
      <c r="B88" s="1"/>
      <c r="C88" s="1"/>
      <c r="D88" s="1872" t="s">
        <v>657</v>
      </c>
      <c r="E88" s="803"/>
      <c r="F88" s="1"/>
      <c r="G88" s="7"/>
      <c r="H88" s="1"/>
      <c r="I88" s="2367"/>
    </row>
    <row r="89" spans="1:18">
      <c r="A89" s="17"/>
      <c r="B89" s="17"/>
      <c r="C89" s="17"/>
      <c r="D89" s="803"/>
      <c r="E89" s="803"/>
      <c r="F89" s="17"/>
      <c r="G89" s="61"/>
      <c r="H89" s="17"/>
      <c r="I89" s="2367"/>
      <c r="J89" s="59"/>
      <c r="K89" s="746"/>
      <c r="L89" s="59"/>
      <c r="M89" s="59"/>
      <c r="N89" s="746"/>
      <c r="O89" s="59"/>
      <c r="P89" s="59"/>
      <c r="Q89" s="746"/>
      <c r="R89" s="82"/>
    </row>
    <row r="90" spans="1:18">
      <c r="A90" s="17"/>
      <c r="B90" s="17"/>
      <c r="C90" s="17"/>
      <c r="D90" s="803"/>
      <c r="E90" s="803"/>
      <c r="F90" s="17"/>
      <c r="G90" s="61"/>
      <c r="H90" s="17"/>
      <c r="I90" s="2367"/>
      <c r="J90" s="59"/>
      <c r="K90" s="746"/>
      <c r="L90" s="59"/>
      <c r="M90" s="59"/>
      <c r="N90" s="746"/>
      <c r="O90" s="59"/>
      <c r="P90" s="59"/>
      <c r="Q90" s="746"/>
      <c r="R90" s="82"/>
    </row>
    <row r="91" spans="1:18">
      <c r="A91" s="17"/>
      <c r="B91" s="17"/>
      <c r="C91" s="17"/>
      <c r="D91" s="803"/>
      <c r="E91" s="803"/>
      <c r="F91" s="17"/>
      <c r="G91" s="61"/>
      <c r="H91" s="17"/>
      <c r="I91" s="2367"/>
      <c r="J91" s="59"/>
      <c r="K91" s="746"/>
      <c r="L91" s="59"/>
      <c r="M91" s="59"/>
      <c r="N91" s="746"/>
      <c r="O91" s="59"/>
      <c r="P91" s="59"/>
      <c r="Q91" s="746"/>
      <c r="R91" s="82"/>
    </row>
    <row r="92" spans="1:18">
      <c r="A92" s="17"/>
      <c r="B92" s="17"/>
      <c r="C92" s="17"/>
      <c r="D92" s="803"/>
      <c r="E92" s="803"/>
      <c r="F92" s="17"/>
      <c r="G92" s="61"/>
      <c r="H92" s="17"/>
      <c r="I92" s="2367"/>
      <c r="J92" s="59"/>
      <c r="K92" s="746"/>
      <c r="L92" s="59"/>
      <c r="M92" s="59"/>
      <c r="N92" s="746"/>
      <c r="O92" s="59"/>
      <c r="P92" s="59"/>
      <c r="Q92" s="746"/>
      <c r="R92" s="82"/>
    </row>
    <row r="93" spans="1:18">
      <c r="A93" s="17"/>
      <c r="B93" s="17"/>
      <c r="C93" s="17"/>
      <c r="D93" s="803"/>
      <c r="E93" s="1873" t="s">
        <v>2554</v>
      </c>
      <c r="F93" s="17"/>
      <c r="G93" s="61"/>
      <c r="H93" s="17"/>
      <c r="I93" s="2367"/>
      <c r="J93" s="59"/>
      <c r="K93" s="746"/>
      <c r="L93" s="59"/>
      <c r="M93" s="59"/>
      <c r="N93" s="746"/>
      <c r="O93" s="59"/>
      <c r="P93" s="59"/>
      <c r="Q93" s="746"/>
      <c r="R93" s="82"/>
    </row>
    <row r="94" spans="1:18">
      <c r="A94" s="260" t="s">
        <v>640</v>
      </c>
      <c r="B94" s="1"/>
      <c r="C94" s="1"/>
      <c r="D94" s="1"/>
      <c r="E94" s="7"/>
      <c r="F94" s="1"/>
      <c r="G94" s="7"/>
      <c r="H94" s="1"/>
      <c r="I94" s="2367"/>
    </row>
    <row r="95" spans="1:18">
      <c r="A95" s="1" t="s">
        <v>3374</v>
      </c>
      <c r="B95" s="2527" t="s">
        <v>3263</v>
      </c>
      <c r="C95" s="2528"/>
      <c r="D95" s="2528"/>
      <c r="E95" s="2529"/>
      <c r="F95" s="1" t="s">
        <v>3375</v>
      </c>
      <c r="G95" s="2527" t="s">
        <v>3262</v>
      </c>
      <c r="H95" s="2406"/>
      <c r="I95" s="699"/>
    </row>
    <row r="96" spans="1:18">
      <c r="A96" s="1" t="s">
        <v>3376</v>
      </c>
      <c r="B96" s="2527" t="s">
        <v>3261</v>
      </c>
      <c r="C96" s="2406"/>
      <c r="D96" s="2406"/>
      <c r="E96" s="2406"/>
      <c r="F96" s="2406"/>
      <c r="G96" s="2406"/>
      <c r="H96" s="2406"/>
      <c r="I96" s="699"/>
    </row>
    <row r="97" spans="1:42">
      <c r="A97" s="17"/>
      <c r="B97" s="699"/>
      <c r="C97" s="699"/>
      <c r="D97" s="699"/>
      <c r="E97" s="699"/>
      <c r="F97" s="699"/>
      <c r="G97" s="699"/>
      <c r="H97" s="699"/>
      <c r="I97" s="699"/>
      <c r="J97" s="59"/>
      <c r="K97" s="746"/>
      <c r="L97" s="59"/>
      <c r="M97" s="59"/>
      <c r="N97" s="746"/>
      <c r="O97" s="59"/>
      <c r="P97" s="59"/>
      <c r="Q97" s="746"/>
      <c r="R97" s="82"/>
    </row>
    <row r="98" spans="1:42">
      <c r="A98" s="17"/>
      <c r="B98" s="699"/>
      <c r="C98" s="699"/>
      <c r="D98" s="699"/>
      <c r="E98" s="699"/>
      <c r="F98" s="699"/>
      <c r="G98" s="699"/>
      <c r="H98" s="699"/>
      <c r="I98" s="699"/>
      <c r="J98" s="59"/>
      <c r="K98" s="746"/>
      <c r="L98" s="59"/>
      <c r="M98" s="59"/>
      <c r="N98" s="746"/>
      <c r="O98" s="59"/>
      <c r="P98" s="59"/>
      <c r="Q98" s="746"/>
      <c r="R98" s="82"/>
    </row>
    <row r="99" spans="1:42">
      <c r="A99" s="17"/>
      <c r="B99" s="699"/>
      <c r="C99" s="699"/>
      <c r="D99" s="699"/>
      <c r="E99" s="699"/>
      <c r="F99" s="699"/>
      <c r="G99" s="699"/>
      <c r="H99" s="699"/>
      <c r="I99" s="699"/>
      <c r="J99" s="59"/>
      <c r="K99" s="746"/>
      <c r="L99" s="59"/>
      <c r="M99" s="59"/>
      <c r="N99" s="746"/>
      <c r="O99" s="59"/>
      <c r="P99" s="59"/>
      <c r="Q99" s="746"/>
      <c r="R99" s="82"/>
    </row>
    <row r="100" spans="1:42">
      <c r="A100" s="17"/>
      <c r="B100" s="699"/>
      <c r="C100" s="699"/>
      <c r="D100" s="699"/>
      <c r="E100" s="699"/>
      <c r="F100" s="699"/>
      <c r="G100" s="699"/>
      <c r="H100" s="699"/>
      <c r="I100" s="699"/>
      <c r="J100" s="59"/>
      <c r="K100" s="746"/>
      <c r="L100" s="59"/>
      <c r="M100" s="59"/>
      <c r="N100" s="746"/>
      <c r="O100" s="59"/>
      <c r="P100" s="59"/>
      <c r="Q100" s="746"/>
      <c r="R100" s="82"/>
    </row>
    <row r="101" spans="1:42">
      <c r="A101" s="17"/>
      <c r="B101" s="699"/>
      <c r="C101" s="699"/>
      <c r="D101" s="699"/>
      <c r="E101" s="699"/>
      <c r="F101" s="699"/>
      <c r="G101" s="699"/>
      <c r="H101" s="699"/>
      <c r="I101" s="699"/>
      <c r="J101" s="59"/>
      <c r="K101" s="746"/>
      <c r="L101" s="59"/>
      <c r="M101" s="59"/>
      <c r="N101" s="746"/>
      <c r="O101" s="59"/>
      <c r="P101" s="59"/>
      <c r="Q101" s="746"/>
      <c r="R101" s="82"/>
    </row>
    <row r="102" spans="1:42">
      <c r="A102" s="17"/>
      <c r="B102" s="699"/>
      <c r="C102" s="699"/>
      <c r="D102" s="699"/>
      <c r="E102" s="699"/>
      <c r="F102" s="699"/>
      <c r="G102" s="699"/>
      <c r="H102" s="699"/>
      <c r="I102" s="699"/>
      <c r="J102" s="59"/>
      <c r="K102" s="746"/>
      <c r="L102" s="59"/>
      <c r="M102" s="59"/>
      <c r="N102" s="746"/>
      <c r="O102" s="59"/>
      <c r="P102" s="59"/>
      <c r="Q102" s="746"/>
      <c r="R102" s="82"/>
    </row>
    <row r="103" spans="1:42">
      <c r="A103" s="260" t="s">
        <v>3377</v>
      </c>
      <c r="B103" s="1"/>
      <c r="C103" s="1"/>
      <c r="D103" s="1"/>
      <c r="E103" s="1"/>
      <c r="F103" s="1"/>
      <c r="G103" s="1"/>
      <c r="H103" s="1"/>
      <c r="I103" s="2367"/>
    </row>
    <row r="104" spans="1:42" ht="15.75">
      <c r="A104" s="1" t="s">
        <v>3374</v>
      </c>
      <c r="B104" s="2558" t="str">
        <f>'Budget Checklist'!F134</f>
        <v>Georg Müller</v>
      </c>
      <c r="C104" s="2559"/>
      <c r="D104" s="2559"/>
      <c r="E104" s="2560"/>
      <c r="F104" s="17" t="s">
        <v>3375</v>
      </c>
      <c r="G104" s="2563" t="str">
        <f>'Budget Checklist'!F138</f>
        <v>0049 7247 82 4669</v>
      </c>
      <c r="H104" s="2564"/>
      <c r="I104" s="699"/>
    </row>
    <row r="105" spans="1:42" ht="15.75">
      <c r="A105" s="1" t="s">
        <v>291</v>
      </c>
      <c r="B105" s="2558" t="str">
        <f>'Budget Checklist'!F136</f>
        <v>georg.mueller@ihm.fzk.de</v>
      </c>
      <c r="C105" s="2406"/>
      <c r="D105" s="2406"/>
      <c r="E105" s="2568"/>
      <c r="F105" s="17" t="s">
        <v>292</v>
      </c>
      <c r="G105" s="2563">
        <f>'Budget Checklist'!F140</f>
        <v>0</v>
      </c>
      <c r="H105" s="2567"/>
      <c r="I105" s="699"/>
    </row>
    <row r="106" spans="1:42" ht="15.75">
      <c r="A106" s="1" t="s">
        <v>293</v>
      </c>
      <c r="B106" s="2558" t="str">
        <f>'Budget Checklist'!F144</f>
        <v>http://www.fzk.de/icops2008</v>
      </c>
      <c r="C106" s="2535"/>
      <c r="D106" s="2535"/>
      <c r="E106" s="2565"/>
      <c r="F106" s="914" t="s">
        <v>294</v>
      </c>
      <c r="G106" s="2566" t="str">
        <f>'Budget Checklist'!F142</f>
        <v>0049 7247 82 2823</v>
      </c>
      <c r="H106" s="2567"/>
      <c r="I106" s="699"/>
    </row>
    <row r="107" spans="1:42" ht="15.75">
      <c r="A107" s="1" t="s">
        <v>3376</v>
      </c>
      <c r="B107" s="2533" t="str">
        <f>'Budget Checklist'!F146</f>
        <v>Forschungszentrum Karlsruhe, Hermann-von-Helmholtz-Platz 1, D-76244 Eggenstein-Leopoldshafen</v>
      </c>
      <c r="C107" s="2534"/>
      <c r="D107" s="2535"/>
      <c r="E107" s="2535"/>
      <c r="F107" s="2535"/>
      <c r="G107" s="2535"/>
      <c r="H107" s="2535"/>
      <c r="I107" s="699"/>
    </row>
    <row r="108" spans="1:42">
      <c r="A108" s="1" t="s">
        <v>3378</v>
      </c>
      <c r="B108" s="2527" t="str">
        <f>'Budget Checklist'!F148</f>
        <v>Treasurer</v>
      </c>
      <c r="C108" s="2406"/>
      <c r="D108" s="2406"/>
      <c r="E108" s="2406"/>
      <c r="F108" s="2406"/>
      <c r="G108" s="2406"/>
      <c r="H108" s="2406"/>
      <c r="I108" s="699"/>
    </row>
    <row r="109" spans="1:42">
      <c r="A109" s="2" t="s">
        <v>3379</v>
      </c>
      <c r="B109" s="2527"/>
      <c r="C109" s="2528"/>
      <c r="D109" s="2529"/>
      <c r="E109" s="2" t="s">
        <v>3380</v>
      </c>
      <c r="F109" s="1"/>
      <c r="G109" s="2527"/>
      <c r="H109" s="2406"/>
      <c r="I109" s="699"/>
    </row>
    <row r="110" spans="1:42" ht="15.75">
      <c r="A110" s="1"/>
      <c r="B110" s="1"/>
      <c r="C110" s="1"/>
      <c r="D110" s="1" t="s">
        <v>3381</v>
      </c>
      <c r="E110" s="2530">
        <f>'Budget Checklist'!F150</f>
        <v>39941</v>
      </c>
      <c r="F110" s="2531"/>
      <c r="G110" s="1"/>
      <c r="H110" s="1"/>
      <c r="I110" s="2367"/>
    </row>
    <row r="111" spans="1:42" s="59" customFormat="1">
      <c r="A111" s="17"/>
      <c r="B111" s="17"/>
      <c r="C111" s="17"/>
      <c r="D111" s="17"/>
      <c r="E111" s="892"/>
      <c r="F111" s="892"/>
      <c r="G111" s="17"/>
      <c r="H111" s="17"/>
      <c r="I111" s="2367"/>
      <c r="K111" s="746"/>
      <c r="N111" s="746"/>
      <c r="Q111" s="746"/>
      <c r="R111" s="82"/>
      <c r="T111"/>
      <c r="U111"/>
      <c r="V111"/>
      <c r="W111"/>
      <c r="X111"/>
      <c r="Y111"/>
      <c r="Z111"/>
      <c r="AA111"/>
      <c r="AB111"/>
      <c r="AC111"/>
      <c r="AD111"/>
      <c r="AE111"/>
      <c r="AF111"/>
      <c r="AG111"/>
      <c r="AH111"/>
      <c r="AI111"/>
      <c r="AJ111"/>
      <c r="AK111"/>
      <c r="AL111"/>
      <c r="AM111"/>
      <c r="AN111"/>
      <c r="AO111"/>
      <c r="AP111"/>
    </row>
    <row r="112" spans="1:42">
      <c r="A112" s="2532" t="s">
        <v>3382</v>
      </c>
      <c r="B112" s="2532"/>
      <c r="C112" s="2532"/>
      <c r="D112" s="2532"/>
      <c r="E112" s="2532"/>
      <c r="F112" s="2532"/>
      <c r="G112" s="2532"/>
      <c r="H112" s="2532"/>
      <c r="I112" s="2532"/>
    </row>
    <row r="113" spans="1:19">
      <c r="A113" s="2532" t="s">
        <v>3383</v>
      </c>
      <c r="B113" s="2532"/>
      <c r="C113" s="2532"/>
      <c r="D113" s="2532"/>
      <c r="E113" s="2532"/>
      <c r="F113" s="2532"/>
      <c r="G113" s="2532"/>
      <c r="H113" s="2532"/>
      <c r="I113" s="2532"/>
    </row>
    <row r="114" spans="1:19">
      <c r="A114" s="2532" t="s">
        <v>3384</v>
      </c>
      <c r="B114" s="2532"/>
      <c r="C114" s="2532"/>
      <c r="D114" s="2532"/>
      <c r="E114" s="2532"/>
      <c r="F114" s="2532"/>
      <c r="G114" s="2532"/>
      <c r="H114" s="2532"/>
      <c r="I114" s="2532"/>
    </row>
    <row r="115" spans="1:19">
      <c r="A115" s="27"/>
      <c r="B115" s="27"/>
      <c r="C115" s="27"/>
      <c r="D115" s="27"/>
      <c r="E115" s="27"/>
      <c r="F115" s="27"/>
      <c r="G115" s="27"/>
      <c r="H115" s="27"/>
      <c r="I115" s="27"/>
    </row>
    <row r="116" spans="1:19" s="684" customFormat="1">
      <c r="A116" s="2526" t="s">
        <v>3385</v>
      </c>
      <c r="B116" s="2526"/>
      <c r="C116" s="2526"/>
      <c r="D116" s="2526"/>
      <c r="E116" s="2526"/>
      <c r="F116" s="2526"/>
      <c r="G116" s="2526"/>
      <c r="H116" s="2526"/>
      <c r="I116" s="2526"/>
      <c r="K116" s="784"/>
      <c r="N116" s="784"/>
      <c r="Q116" s="784"/>
      <c r="S116" s="790"/>
    </row>
    <row r="133" spans="1:19" s="10" customFormat="1">
      <c r="I133" s="986"/>
      <c r="K133" s="67"/>
      <c r="N133" s="67"/>
      <c r="Q133" s="67"/>
      <c r="S133" s="82"/>
    </row>
    <row r="134" spans="1:19" s="10" customFormat="1">
      <c r="I134" s="986"/>
      <c r="K134" s="67"/>
      <c r="N134" s="67"/>
      <c r="Q134" s="67"/>
      <c r="S134" s="82"/>
    </row>
    <row r="135" spans="1:19" s="10" customFormat="1" ht="15.75">
      <c r="A135" s="533" t="s">
        <v>342</v>
      </c>
      <c r="I135" s="986"/>
      <c r="K135" s="67"/>
      <c r="N135" s="67"/>
      <c r="Q135" s="67"/>
      <c r="S135" s="82"/>
    </row>
    <row r="136" spans="1:19" s="10" customFormat="1">
      <c r="A136" s="1790" t="s">
        <v>813</v>
      </c>
      <c r="I136" s="986"/>
      <c r="K136" s="67"/>
      <c r="N136" s="67"/>
      <c r="Q136" s="67"/>
      <c r="S136" s="82"/>
    </row>
    <row r="137" spans="1:19" s="10" customFormat="1">
      <c r="A137" s="1790" t="s">
        <v>814</v>
      </c>
      <c r="I137" s="986"/>
      <c r="K137" s="67"/>
      <c r="N137" s="67"/>
      <c r="Q137" s="67"/>
      <c r="S137" s="82"/>
    </row>
    <row r="138" spans="1:19" s="10" customFormat="1">
      <c r="A138" s="1790" t="s">
        <v>815</v>
      </c>
      <c r="I138" s="986"/>
      <c r="K138" s="67"/>
      <c r="N138" s="67"/>
      <c r="Q138" s="67"/>
      <c r="S138" s="82"/>
    </row>
    <row r="139" spans="1:19" s="10" customFormat="1">
      <c r="A139" s="1790" t="s">
        <v>816</v>
      </c>
      <c r="I139" s="986"/>
      <c r="K139" s="67"/>
      <c r="N139" s="67"/>
      <c r="Q139" s="67"/>
      <c r="S139" s="82"/>
    </row>
    <row r="140" spans="1:19" s="10" customFormat="1">
      <c r="A140" s="1790" t="s">
        <v>817</v>
      </c>
      <c r="I140" s="986"/>
      <c r="K140" s="67"/>
      <c r="N140" s="67"/>
      <c r="Q140" s="67"/>
      <c r="S140" s="82"/>
    </row>
    <row r="141" spans="1:19" s="10" customFormat="1">
      <c r="A141" s="1790" t="s">
        <v>818</v>
      </c>
      <c r="I141" s="986"/>
      <c r="K141" s="67"/>
      <c r="N141" s="67"/>
      <c r="Q141" s="67"/>
      <c r="S141" s="82"/>
    </row>
    <row r="142" spans="1:19" s="10" customFormat="1">
      <c r="A142" s="1790" t="s">
        <v>819</v>
      </c>
      <c r="I142" s="986"/>
      <c r="K142" s="67"/>
      <c r="N142" s="67"/>
      <c r="Q142" s="67"/>
      <c r="S142" s="82"/>
    </row>
    <row r="143" spans="1:19" s="10" customFormat="1">
      <c r="A143" s="1790" t="s">
        <v>820</v>
      </c>
      <c r="I143" s="986"/>
      <c r="K143" s="67"/>
      <c r="N143" s="67"/>
      <c r="Q143" s="67"/>
      <c r="S143" s="82"/>
    </row>
    <row r="144" spans="1:19" s="10" customFormat="1">
      <c r="A144" s="1790" t="s">
        <v>821</v>
      </c>
      <c r="I144" s="986"/>
      <c r="K144" s="67"/>
      <c r="N144" s="67"/>
      <c r="Q144" s="67"/>
      <c r="S144" s="82"/>
    </row>
    <row r="145" spans="1:46" s="10" customFormat="1">
      <c r="A145" s="1790" t="s">
        <v>1008</v>
      </c>
      <c r="I145" s="986"/>
      <c r="K145" s="67"/>
      <c r="N145" s="67"/>
      <c r="Q145" s="67"/>
      <c r="S145" s="82"/>
    </row>
    <row r="146" spans="1:46" s="10" customFormat="1" ht="15.75">
      <c r="A146" s="533" t="s">
        <v>924</v>
      </c>
      <c r="I146" s="986"/>
      <c r="K146" s="67"/>
      <c r="N146" s="67"/>
      <c r="Q146" s="67"/>
      <c r="S146" s="82"/>
    </row>
    <row r="147" spans="1:46" s="10" customFormat="1">
      <c r="A147" s="10" t="s">
        <v>925</v>
      </c>
      <c r="I147" s="986"/>
      <c r="K147" s="67"/>
      <c r="N147" s="67"/>
      <c r="Q147" s="67"/>
      <c r="S147" s="82"/>
    </row>
    <row r="148" spans="1:46" s="10" customFormat="1">
      <c r="A148" s="10" t="s">
        <v>926</v>
      </c>
      <c r="I148" s="986"/>
      <c r="K148" s="67"/>
      <c r="N148" s="67"/>
      <c r="Q148" s="67"/>
      <c r="S148" s="82"/>
    </row>
    <row r="149" spans="1:46" s="10" customFormat="1">
      <c r="A149" s="10" t="s">
        <v>927</v>
      </c>
      <c r="I149" s="986"/>
      <c r="K149" s="67"/>
      <c r="N149" s="67"/>
      <c r="Q149" s="67"/>
      <c r="S149" s="82"/>
    </row>
    <row r="150" spans="1:46" s="10" customFormat="1">
      <c r="A150" s="10" t="s">
        <v>928</v>
      </c>
      <c r="I150" s="986"/>
      <c r="K150" s="67"/>
      <c r="N150" s="67"/>
      <c r="Q150" s="67"/>
      <c r="S150" s="82"/>
    </row>
    <row r="151" spans="1:46" s="10" customFormat="1">
      <c r="A151" s="10" t="s">
        <v>929</v>
      </c>
      <c r="I151" s="986"/>
      <c r="K151" s="67"/>
      <c r="N151" s="67"/>
      <c r="Q151" s="67"/>
      <c r="S151" s="82"/>
    </row>
    <row r="152" spans="1:46" s="10" customFormat="1" ht="15.75">
      <c r="A152" s="533" t="s">
        <v>888</v>
      </c>
      <c r="I152" s="986"/>
      <c r="K152" s="67"/>
      <c r="N152" s="67"/>
      <c r="Q152" s="67"/>
      <c r="S152" s="82"/>
    </row>
    <row r="153" spans="1:46" s="10" customFormat="1">
      <c r="A153" s="10" t="s">
        <v>889</v>
      </c>
      <c r="I153" s="986"/>
      <c r="K153" s="67"/>
      <c r="N153" s="67"/>
      <c r="Q153" s="67"/>
      <c r="S153" s="82"/>
    </row>
    <row r="154" spans="1:46" s="10" customFormat="1" ht="31.5" customHeight="1">
      <c r="A154" s="10" t="s">
        <v>890</v>
      </c>
      <c r="I154" s="986"/>
      <c r="K154" s="67"/>
      <c r="N154" s="67"/>
      <c r="Q154" s="67"/>
      <c r="S154" s="82"/>
      <c r="AT154" s="1884" t="s">
        <v>653</v>
      </c>
    </row>
    <row r="155" spans="1:46" s="10" customFormat="1" ht="15.75">
      <c r="A155" s="10" t="s">
        <v>891</v>
      </c>
      <c r="I155" s="986"/>
      <c r="K155" s="67"/>
      <c r="N155" s="67"/>
      <c r="Q155" s="67"/>
      <c r="S155" s="82"/>
      <c r="AT155" s="999" t="s">
        <v>358</v>
      </c>
    </row>
    <row r="156" spans="1:46" s="10" customFormat="1">
      <c r="A156" s="10" t="s">
        <v>1052</v>
      </c>
      <c r="I156" s="986"/>
      <c r="K156" s="67"/>
      <c r="N156" s="67"/>
      <c r="Q156" s="67"/>
      <c r="S156" s="82"/>
      <c r="AT156"/>
    </row>
    <row r="157" spans="1:46" s="10" customFormat="1" ht="25.5">
      <c r="A157" s="10" t="s">
        <v>1053</v>
      </c>
      <c r="I157" s="986"/>
      <c r="K157" s="67"/>
      <c r="N157" s="67"/>
      <c r="Q157" s="67"/>
      <c r="S157" s="82"/>
      <c r="AT157" s="495" t="s">
        <v>4157</v>
      </c>
    </row>
    <row r="158" spans="1:46" s="10" customFormat="1">
      <c r="A158" s="10" t="s">
        <v>899</v>
      </c>
      <c r="I158" s="986"/>
      <c r="K158" s="67"/>
      <c r="N158" s="67"/>
      <c r="Q158" s="67"/>
      <c r="S158" s="82"/>
      <c r="AT158" s="10" t="s">
        <v>348</v>
      </c>
    </row>
    <row r="159" spans="1:46" s="82" customFormat="1" ht="23.25" customHeight="1">
      <c r="A159" s="82" t="s">
        <v>900</v>
      </c>
      <c r="I159" s="1795"/>
      <c r="K159" s="96"/>
      <c r="N159" s="96"/>
      <c r="Q159" s="96"/>
      <c r="AT159" s="495" t="s">
        <v>349</v>
      </c>
    </row>
    <row r="160" spans="1:46" s="10" customFormat="1">
      <c r="A160" s="10" t="s">
        <v>901</v>
      </c>
      <c r="I160" s="986"/>
      <c r="K160" s="67"/>
      <c r="N160" s="67"/>
      <c r="Q160" s="67"/>
      <c r="S160" s="82"/>
      <c r="AT160" s="10" t="s">
        <v>350</v>
      </c>
    </row>
    <row r="161" spans="1:46" s="10" customFormat="1">
      <c r="A161" s="10" t="s">
        <v>0</v>
      </c>
      <c r="I161" s="986"/>
      <c r="K161" s="67"/>
      <c r="N161" s="67"/>
      <c r="Q161" s="67"/>
      <c r="S161" s="82"/>
      <c r="AT161" s="495" t="s">
        <v>4158</v>
      </c>
    </row>
    <row r="162" spans="1:46" s="10" customFormat="1">
      <c r="A162" s="10" t="s">
        <v>1</v>
      </c>
      <c r="I162" s="986"/>
      <c r="K162" s="67"/>
      <c r="N162" s="67"/>
      <c r="Q162" s="67"/>
      <c r="S162" s="82"/>
      <c r="AT162" s="10" t="s">
        <v>521</v>
      </c>
    </row>
    <row r="163" spans="1:46" s="10" customFormat="1">
      <c r="A163" s="10" t="s">
        <v>2</v>
      </c>
      <c r="I163" s="986"/>
      <c r="K163" s="67"/>
      <c r="N163" s="67"/>
      <c r="Q163" s="67"/>
      <c r="S163" s="82"/>
      <c r="AT163" t="s">
        <v>1148</v>
      </c>
    </row>
    <row r="164" spans="1:46" s="10" customFormat="1">
      <c r="A164" s="10" t="s">
        <v>3</v>
      </c>
      <c r="I164" s="986"/>
      <c r="K164" s="67"/>
      <c r="N164" s="67"/>
      <c r="Q164" s="67"/>
      <c r="S164" s="82"/>
      <c r="AT164" s="495" t="s">
        <v>519</v>
      </c>
    </row>
    <row r="165" spans="1:46" s="10" customFormat="1">
      <c r="A165" s="10" t="s">
        <v>4</v>
      </c>
      <c r="I165" s="986"/>
      <c r="K165" s="67"/>
      <c r="N165" s="67"/>
      <c r="Q165" s="67"/>
      <c r="S165" s="82"/>
      <c r="AT165" s="10" t="s">
        <v>520</v>
      </c>
    </row>
    <row r="166" spans="1:46" s="10" customFormat="1">
      <c r="A166" s="10" t="s">
        <v>5</v>
      </c>
      <c r="I166" s="986"/>
      <c r="K166" s="67"/>
      <c r="N166" s="67"/>
      <c r="Q166" s="67"/>
      <c r="S166" s="82"/>
      <c r="AT166" t="s">
        <v>1149</v>
      </c>
    </row>
    <row r="167" spans="1:46" s="10" customFormat="1">
      <c r="I167" s="986"/>
      <c r="K167" s="67"/>
      <c r="N167" s="67"/>
      <c r="Q167" s="67"/>
      <c r="S167" s="82"/>
      <c r="AT167"/>
    </row>
    <row r="168" spans="1:46" s="10" customFormat="1">
      <c r="A168" s="10" t="s">
        <v>6</v>
      </c>
      <c r="I168" s="986"/>
      <c r="K168" s="67"/>
      <c r="N168" s="67"/>
      <c r="Q168" s="67"/>
      <c r="S168" s="82"/>
      <c r="AT168" s="495" t="s">
        <v>522</v>
      </c>
    </row>
    <row r="169" spans="1:46" s="10" customFormat="1">
      <c r="A169" s="10" t="s">
        <v>7</v>
      </c>
      <c r="I169" s="986"/>
      <c r="K169" s="67"/>
      <c r="N169" s="67"/>
      <c r="Q169" s="67"/>
      <c r="S169" s="82"/>
      <c r="AT169" s="495" t="s">
        <v>523</v>
      </c>
    </row>
    <row r="170" spans="1:46" s="10" customFormat="1" ht="23.25" customHeight="1">
      <c r="A170" s="10" t="s">
        <v>8</v>
      </c>
      <c r="I170" s="986"/>
      <c r="K170" s="67"/>
      <c r="N170" s="67"/>
      <c r="Q170" s="67"/>
      <c r="S170" s="82"/>
      <c r="AT170" s="10" t="s">
        <v>524</v>
      </c>
    </row>
    <row r="171" spans="1:46" s="10" customFormat="1" ht="15.75" customHeight="1">
      <c r="A171" s="10" t="s">
        <v>9</v>
      </c>
      <c r="I171" s="986"/>
      <c r="K171" s="67"/>
      <c r="N171" s="67"/>
      <c r="Q171" s="67"/>
      <c r="S171" s="82"/>
      <c r="AT171" s="495" t="s">
        <v>525</v>
      </c>
    </row>
    <row r="172" spans="1:46" s="10" customFormat="1">
      <c r="A172" s="10" t="s">
        <v>10</v>
      </c>
      <c r="I172" s="986"/>
      <c r="K172" s="67"/>
      <c r="N172" s="67"/>
      <c r="Q172" s="67"/>
      <c r="S172" s="82"/>
      <c r="AT172" s="10" t="s">
        <v>526</v>
      </c>
    </row>
    <row r="173" spans="1:46" s="10" customFormat="1" ht="19.5" customHeight="1">
      <c r="A173" s="10" t="s">
        <v>11</v>
      </c>
      <c r="I173" s="986"/>
      <c r="K173" s="67"/>
      <c r="N173" s="67"/>
      <c r="Q173" s="67"/>
      <c r="S173" s="82"/>
      <c r="AT173" s="495" t="s">
        <v>527</v>
      </c>
    </row>
    <row r="174" spans="1:46" s="10" customFormat="1" ht="16.5" customHeight="1">
      <c r="A174" s="10" t="s">
        <v>12</v>
      </c>
      <c r="I174" s="986"/>
      <c r="K174" s="67"/>
      <c r="N174" s="67"/>
      <c r="Q174" s="67"/>
      <c r="S174" s="82"/>
      <c r="AT174" s="495" t="s">
        <v>528</v>
      </c>
    </row>
    <row r="175" spans="1:46" s="10" customFormat="1" ht="36" customHeight="1">
      <c r="A175" s="10" t="s">
        <v>13</v>
      </c>
      <c r="I175" s="986"/>
      <c r="K175" s="67"/>
      <c r="N175" s="67"/>
      <c r="Q175" s="67"/>
      <c r="S175" s="82"/>
      <c r="AT175" s="495" t="s">
        <v>529</v>
      </c>
    </row>
    <row r="176" spans="1:46" s="10" customFormat="1">
      <c r="A176" s="10" t="s">
        <v>14</v>
      </c>
      <c r="I176" s="986"/>
      <c r="K176" s="67"/>
      <c r="N176" s="67"/>
      <c r="Q176" s="67"/>
      <c r="S176" s="82"/>
    </row>
    <row r="177" spans="1:46" s="10" customFormat="1">
      <c r="A177" s="10" t="s">
        <v>3441</v>
      </c>
      <c r="I177" s="986"/>
      <c r="K177" s="67"/>
      <c r="N177" s="67"/>
      <c r="Q177" s="67"/>
      <c r="S177" s="82"/>
      <c r="AT177" s="495" t="s">
        <v>530</v>
      </c>
    </row>
    <row r="178" spans="1:46" s="10" customFormat="1" ht="16.5" customHeight="1">
      <c r="A178" s="10" t="s">
        <v>3442</v>
      </c>
      <c r="I178" s="986"/>
      <c r="K178" s="67"/>
      <c r="N178" s="67"/>
      <c r="Q178" s="67"/>
      <c r="S178" s="82"/>
      <c r="AT178" s="10" t="s">
        <v>531</v>
      </c>
    </row>
    <row r="179" spans="1:46" s="10" customFormat="1">
      <c r="A179" s="10" t="s">
        <v>3443</v>
      </c>
      <c r="I179" s="986"/>
      <c r="K179" s="67"/>
      <c r="N179" s="67"/>
      <c r="Q179" s="67"/>
      <c r="S179" s="82"/>
      <c r="AT179" s="495" t="s">
        <v>1296</v>
      </c>
    </row>
    <row r="180" spans="1:46" s="10" customFormat="1" ht="19.5" customHeight="1">
      <c r="A180" s="10" t="s">
        <v>3444</v>
      </c>
      <c r="I180" s="986"/>
      <c r="K180" s="67"/>
      <c r="N180" s="67"/>
      <c r="Q180" s="67"/>
      <c r="S180" s="82"/>
    </row>
    <row r="181" spans="1:46" s="10" customFormat="1">
      <c r="A181" s="10" t="s">
        <v>3445</v>
      </c>
      <c r="I181" s="986"/>
      <c r="K181" s="67"/>
      <c r="N181" s="67"/>
      <c r="Q181" s="67"/>
      <c r="S181" s="82"/>
      <c r="AT181" s="495" t="s">
        <v>652</v>
      </c>
    </row>
    <row r="182" spans="1:46" s="10" customFormat="1">
      <c r="A182" s="10" t="s">
        <v>3446</v>
      </c>
      <c r="I182" s="986"/>
      <c r="K182" s="67"/>
      <c r="N182" s="67"/>
      <c r="Q182" s="67"/>
      <c r="S182" s="82"/>
      <c r="AT182" s="10" t="s">
        <v>532</v>
      </c>
    </row>
    <row r="183" spans="1:46" s="10" customFormat="1">
      <c r="A183" s="10" t="s">
        <v>3447</v>
      </c>
      <c r="I183" s="986"/>
      <c r="K183" s="67"/>
      <c r="N183" s="67"/>
      <c r="Q183" s="67"/>
      <c r="S183" s="82"/>
      <c r="AT183" s="10" t="s">
        <v>533</v>
      </c>
    </row>
    <row r="184" spans="1:46" s="10" customFormat="1">
      <c r="A184" s="10" t="s">
        <v>3448</v>
      </c>
      <c r="I184" s="986"/>
      <c r="K184" s="67"/>
      <c r="N184" s="67"/>
      <c r="Q184" s="67"/>
      <c r="S184" s="82"/>
      <c r="AT184" s="10" t="s">
        <v>534</v>
      </c>
    </row>
    <row r="185" spans="1:46" s="10" customFormat="1">
      <c r="A185" s="10" t="s">
        <v>3449</v>
      </c>
      <c r="I185" s="1795"/>
      <c r="K185" s="67"/>
      <c r="N185" s="67"/>
      <c r="Q185" s="67"/>
      <c r="R185" s="82"/>
      <c r="S185" s="82"/>
    </row>
    <row r="186" spans="1:46" s="10" customFormat="1">
      <c r="A186" s="10" t="s">
        <v>3450</v>
      </c>
      <c r="I186" s="986"/>
      <c r="K186" s="67"/>
      <c r="N186" s="67"/>
      <c r="Q186" s="67"/>
      <c r="S186" s="82"/>
    </row>
    <row r="187" spans="1:46" s="10" customFormat="1">
      <c r="A187" s="10" t="s">
        <v>3451</v>
      </c>
      <c r="I187" s="986"/>
      <c r="K187" s="67"/>
      <c r="N187" s="67"/>
      <c r="Q187" s="67"/>
      <c r="S187" s="82"/>
    </row>
    <row r="188" spans="1:46" s="10" customFormat="1">
      <c r="A188" s="10" t="s">
        <v>3452</v>
      </c>
      <c r="I188" s="986"/>
      <c r="K188" s="67"/>
      <c r="N188" s="67"/>
      <c r="Q188" s="67"/>
      <c r="S188" s="82"/>
    </row>
    <row r="189" spans="1:46" s="10" customFormat="1">
      <c r="A189" s="10" t="s">
        <v>3453</v>
      </c>
      <c r="I189" s="986"/>
      <c r="K189" s="67"/>
      <c r="N189" s="67"/>
      <c r="Q189" s="67"/>
      <c r="S189" s="82"/>
    </row>
    <row r="190" spans="1:46" s="10" customFormat="1">
      <c r="A190" s="10" t="s">
        <v>3454</v>
      </c>
      <c r="I190" s="986"/>
      <c r="K190" s="67"/>
      <c r="N190" s="67"/>
      <c r="Q190" s="67"/>
      <c r="S190" s="82"/>
    </row>
    <row r="191" spans="1:46" s="10" customFormat="1">
      <c r="A191" s="10" t="s">
        <v>3455</v>
      </c>
      <c r="I191" s="986"/>
      <c r="K191" s="67"/>
      <c r="N191" s="67"/>
      <c r="Q191" s="67"/>
      <c r="S191" s="82"/>
    </row>
    <row r="192" spans="1:46" s="10" customFormat="1">
      <c r="A192" s="10" t="s">
        <v>2207</v>
      </c>
      <c r="I192" s="986"/>
      <c r="K192" s="67"/>
      <c r="N192" s="67"/>
      <c r="Q192" s="67"/>
      <c r="S192" s="82"/>
    </row>
    <row r="193" spans="1:19" s="10" customFormat="1">
      <c r="A193" s="10" t="s">
        <v>2319</v>
      </c>
      <c r="I193" s="986"/>
      <c r="K193" s="67"/>
      <c r="N193" s="67"/>
      <c r="Q193" s="67"/>
      <c r="S193" s="82"/>
    </row>
    <row r="194" spans="1:19" s="10" customFormat="1">
      <c r="I194" s="986"/>
      <c r="K194" s="67"/>
      <c r="N194" s="67"/>
      <c r="Q194" s="67"/>
      <c r="S194" s="82"/>
    </row>
    <row r="195" spans="1:19" s="10" customFormat="1">
      <c r="A195" s="82" t="s">
        <v>3457</v>
      </c>
      <c r="I195" s="986"/>
      <c r="K195" s="67"/>
      <c r="N195" s="67"/>
      <c r="Q195" s="67"/>
      <c r="S195" s="82"/>
    </row>
    <row r="196" spans="1:19" s="10" customFormat="1">
      <c r="A196" s="1869">
        <v>38353</v>
      </c>
      <c r="I196" s="986"/>
      <c r="K196" s="67"/>
      <c r="N196" s="67"/>
      <c r="Q196" s="67"/>
      <c r="S196" s="82"/>
    </row>
    <row r="197" spans="1:19" s="10" customFormat="1">
      <c r="A197" s="1869">
        <v>38354</v>
      </c>
      <c r="I197" s="986"/>
      <c r="K197" s="67"/>
      <c r="N197" s="67"/>
      <c r="Q197" s="67"/>
      <c r="S197" s="82"/>
    </row>
    <row r="198" spans="1:19" s="10" customFormat="1">
      <c r="A198" s="1869">
        <v>38355</v>
      </c>
      <c r="I198" s="986"/>
      <c r="K198" s="67"/>
      <c r="N198" s="67"/>
      <c r="Q198" s="67"/>
      <c r="S198" s="82"/>
    </row>
    <row r="199" spans="1:19" s="10" customFormat="1">
      <c r="A199" s="1869">
        <v>38356</v>
      </c>
      <c r="I199" s="986"/>
      <c r="K199" s="67"/>
      <c r="N199" s="67"/>
      <c r="Q199" s="67"/>
      <c r="S199" s="82"/>
    </row>
    <row r="200" spans="1:19" s="10" customFormat="1">
      <c r="A200" s="1869">
        <v>38357</v>
      </c>
      <c r="I200" s="986"/>
      <c r="K200" s="67"/>
      <c r="N200" s="67"/>
      <c r="Q200" s="67"/>
      <c r="S200" s="82"/>
    </row>
    <row r="201" spans="1:19" s="10" customFormat="1">
      <c r="A201" s="1869">
        <v>38358</v>
      </c>
      <c r="I201" s="986"/>
      <c r="K201" s="67"/>
      <c r="N201" s="67"/>
      <c r="Q201" s="67"/>
      <c r="S201" s="82"/>
    </row>
    <row r="202" spans="1:19" s="10" customFormat="1">
      <c r="A202" s="1869">
        <v>38359</v>
      </c>
      <c r="I202" s="986"/>
      <c r="K202" s="67"/>
      <c r="N202" s="67"/>
      <c r="Q202" s="67"/>
      <c r="S202" s="82"/>
    </row>
    <row r="203" spans="1:19" s="10" customFormat="1">
      <c r="A203" s="1869">
        <v>38360</v>
      </c>
      <c r="I203" s="986"/>
      <c r="K203" s="67"/>
      <c r="N203" s="67"/>
      <c r="Q203" s="67"/>
      <c r="S203" s="82"/>
    </row>
    <row r="204" spans="1:19" s="10" customFormat="1">
      <c r="A204" s="1869">
        <v>38361</v>
      </c>
      <c r="I204" s="986"/>
      <c r="K204" s="67"/>
      <c r="N204" s="67"/>
      <c r="Q204" s="67"/>
      <c r="S204" s="82"/>
    </row>
    <row r="205" spans="1:19" s="10" customFormat="1">
      <c r="A205" s="1869">
        <v>38362</v>
      </c>
      <c r="I205" s="986"/>
      <c r="K205" s="67"/>
      <c r="N205" s="67"/>
      <c r="Q205" s="67"/>
      <c r="S205" s="82"/>
    </row>
    <row r="206" spans="1:19" s="10" customFormat="1">
      <c r="A206" s="1869">
        <v>38363</v>
      </c>
      <c r="I206" s="986"/>
      <c r="K206" s="67"/>
      <c r="N206" s="67"/>
      <c r="Q206" s="67"/>
      <c r="S206" s="82"/>
    </row>
    <row r="207" spans="1:19" s="10" customFormat="1">
      <c r="A207" s="1869">
        <v>38364</v>
      </c>
      <c r="I207" s="986"/>
      <c r="K207" s="67"/>
      <c r="N207" s="67"/>
      <c r="Q207" s="67"/>
      <c r="S207" s="82"/>
    </row>
    <row r="208" spans="1:19" s="10" customFormat="1">
      <c r="A208" s="1869">
        <v>38365</v>
      </c>
      <c r="I208" s="986"/>
      <c r="K208" s="67"/>
      <c r="N208" s="67"/>
      <c r="Q208" s="67"/>
      <c r="S208" s="82"/>
    </row>
    <row r="209" spans="1:19" s="10" customFormat="1">
      <c r="A209" s="1869">
        <v>38366</v>
      </c>
      <c r="I209" s="986"/>
      <c r="K209" s="67"/>
      <c r="N209" s="67"/>
      <c r="Q209" s="67"/>
      <c r="S209" s="82"/>
    </row>
    <row r="210" spans="1:19" s="10" customFormat="1">
      <c r="A210" s="1869">
        <v>38367</v>
      </c>
      <c r="I210" s="986"/>
      <c r="K210" s="67"/>
      <c r="N210" s="67"/>
      <c r="Q210" s="67"/>
      <c r="S210" s="82"/>
    </row>
    <row r="211" spans="1:19" s="10" customFormat="1">
      <c r="A211" s="1869">
        <v>38368</v>
      </c>
      <c r="I211" s="986"/>
      <c r="K211" s="67"/>
      <c r="N211" s="67"/>
      <c r="Q211" s="67"/>
      <c r="S211" s="82"/>
    </row>
    <row r="212" spans="1:19" s="10" customFormat="1">
      <c r="A212" s="1869">
        <v>38369</v>
      </c>
      <c r="I212" s="986"/>
      <c r="K212" s="67"/>
      <c r="N212" s="67"/>
      <c r="Q212" s="67"/>
      <c r="S212" s="82"/>
    </row>
    <row r="213" spans="1:19" s="10" customFormat="1">
      <c r="A213" s="1869">
        <v>38370</v>
      </c>
      <c r="I213" s="986"/>
      <c r="K213" s="67"/>
      <c r="N213" s="67"/>
      <c r="Q213" s="67"/>
      <c r="S213" s="82"/>
    </row>
    <row r="214" spans="1:19" s="10" customFormat="1">
      <c r="A214" s="1869">
        <v>38371</v>
      </c>
      <c r="I214" s="986"/>
      <c r="K214" s="67"/>
      <c r="N214" s="67"/>
      <c r="Q214" s="67"/>
      <c r="S214" s="82"/>
    </row>
    <row r="215" spans="1:19" s="10" customFormat="1">
      <c r="A215" s="1869">
        <v>38372</v>
      </c>
      <c r="I215" s="986"/>
      <c r="K215" s="67"/>
      <c r="N215" s="67"/>
      <c r="Q215" s="67"/>
      <c r="S215" s="82"/>
    </row>
    <row r="216" spans="1:19" s="10" customFormat="1">
      <c r="A216" s="1869">
        <v>38373</v>
      </c>
      <c r="I216" s="986"/>
      <c r="K216" s="67"/>
      <c r="N216" s="67"/>
      <c r="Q216" s="67"/>
      <c r="S216" s="82"/>
    </row>
    <row r="217" spans="1:19" s="10" customFormat="1">
      <c r="A217" s="1869">
        <v>38374</v>
      </c>
      <c r="I217" s="986"/>
      <c r="K217" s="67"/>
      <c r="N217" s="67"/>
      <c r="Q217" s="67"/>
      <c r="S217" s="82"/>
    </row>
    <row r="218" spans="1:19" s="10" customFormat="1">
      <c r="A218" s="1869">
        <v>38375</v>
      </c>
      <c r="I218" s="986"/>
      <c r="K218" s="67"/>
      <c r="N218" s="67"/>
      <c r="Q218" s="67"/>
      <c r="S218" s="82"/>
    </row>
    <row r="219" spans="1:19" s="10" customFormat="1">
      <c r="A219" s="1869">
        <v>38376</v>
      </c>
      <c r="I219" s="986"/>
      <c r="K219" s="67"/>
      <c r="N219" s="67"/>
      <c r="Q219" s="67"/>
      <c r="S219" s="82"/>
    </row>
    <row r="220" spans="1:19" s="10" customFormat="1">
      <c r="A220" s="1869">
        <v>38377</v>
      </c>
      <c r="I220" s="986"/>
      <c r="K220" s="67"/>
      <c r="N220" s="67"/>
      <c r="Q220" s="67"/>
      <c r="S220" s="82"/>
    </row>
    <row r="221" spans="1:19" s="10" customFormat="1">
      <c r="A221" s="1869">
        <v>38378</v>
      </c>
      <c r="I221" s="986"/>
      <c r="K221" s="67"/>
      <c r="N221" s="67"/>
      <c r="Q221" s="67"/>
      <c r="S221" s="82"/>
    </row>
    <row r="222" spans="1:19" s="10" customFormat="1">
      <c r="A222" s="1869">
        <v>38379</v>
      </c>
      <c r="I222" s="986"/>
      <c r="K222" s="67"/>
      <c r="N222" s="67"/>
      <c r="Q222" s="67"/>
      <c r="S222" s="82"/>
    </row>
    <row r="223" spans="1:19" s="10" customFormat="1">
      <c r="A223" s="1869">
        <v>38380</v>
      </c>
      <c r="I223" s="986"/>
      <c r="K223" s="67"/>
      <c r="N223" s="67"/>
      <c r="Q223" s="67"/>
      <c r="S223" s="82"/>
    </row>
    <row r="224" spans="1:19" s="10" customFormat="1">
      <c r="A224" s="1869">
        <v>38381</v>
      </c>
      <c r="I224" s="986"/>
      <c r="K224" s="67"/>
      <c r="N224" s="67"/>
      <c r="Q224" s="67"/>
      <c r="S224" s="82"/>
    </row>
    <row r="225" spans="1:19" s="10" customFormat="1">
      <c r="A225" s="1869">
        <v>38382</v>
      </c>
      <c r="I225" s="986"/>
      <c r="K225" s="67"/>
      <c r="N225" s="67"/>
      <c r="Q225" s="67"/>
      <c r="S225" s="82"/>
    </row>
    <row r="226" spans="1:19" s="10" customFormat="1">
      <c r="A226" s="1869">
        <v>38383</v>
      </c>
      <c r="I226" s="986"/>
      <c r="K226" s="67"/>
      <c r="N226" s="67"/>
      <c r="Q226" s="67"/>
      <c r="S226" s="82"/>
    </row>
    <row r="227" spans="1:19" s="10" customFormat="1">
      <c r="A227" s="1869">
        <v>38384</v>
      </c>
      <c r="I227" s="986"/>
      <c r="K227" s="67"/>
      <c r="N227" s="67"/>
      <c r="Q227" s="67"/>
      <c r="S227" s="82"/>
    </row>
    <row r="228" spans="1:19" s="10" customFormat="1">
      <c r="A228" s="1869">
        <v>38385</v>
      </c>
      <c r="I228" s="986"/>
      <c r="K228" s="67"/>
      <c r="N228" s="67"/>
      <c r="Q228" s="67"/>
      <c r="S228" s="82"/>
    </row>
    <row r="229" spans="1:19" s="10" customFormat="1">
      <c r="A229" s="1869">
        <v>38386</v>
      </c>
      <c r="I229" s="986"/>
      <c r="K229" s="67"/>
      <c r="N229" s="67"/>
      <c r="Q229" s="67"/>
      <c r="S229" s="82"/>
    </row>
    <row r="230" spans="1:19" s="10" customFormat="1">
      <c r="A230" s="1869">
        <v>38387</v>
      </c>
      <c r="I230" s="986"/>
      <c r="K230" s="67"/>
      <c r="N230" s="67"/>
      <c r="Q230" s="67"/>
      <c r="S230" s="82"/>
    </row>
    <row r="231" spans="1:19" s="10" customFormat="1">
      <c r="A231" s="1869">
        <v>38388</v>
      </c>
      <c r="I231" s="986"/>
      <c r="K231" s="67"/>
      <c r="N231" s="67"/>
      <c r="Q231" s="67"/>
      <c r="S231" s="82"/>
    </row>
    <row r="232" spans="1:19" s="10" customFormat="1">
      <c r="A232" s="1869">
        <v>38389</v>
      </c>
      <c r="I232" s="986"/>
      <c r="K232" s="67"/>
      <c r="N232" s="67"/>
      <c r="Q232" s="67"/>
      <c r="S232" s="82"/>
    </row>
    <row r="233" spans="1:19" s="10" customFormat="1">
      <c r="A233" s="1869">
        <v>38390</v>
      </c>
      <c r="I233" s="986"/>
      <c r="K233" s="67"/>
      <c r="N233" s="67"/>
      <c r="Q233" s="67"/>
      <c r="S233" s="82"/>
    </row>
    <row r="234" spans="1:19" s="10" customFormat="1">
      <c r="A234" s="1869">
        <v>38391</v>
      </c>
      <c r="I234" s="986"/>
      <c r="K234" s="67"/>
      <c r="N234" s="67"/>
      <c r="Q234" s="67"/>
      <c r="S234" s="82"/>
    </row>
    <row r="235" spans="1:19" s="10" customFormat="1">
      <c r="A235" s="1869">
        <v>38392</v>
      </c>
      <c r="I235" s="986"/>
      <c r="K235" s="67"/>
      <c r="N235" s="67"/>
      <c r="Q235" s="67"/>
      <c r="S235" s="82"/>
    </row>
    <row r="236" spans="1:19" s="10" customFormat="1">
      <c r="A236" s="1869">
        <v>38393</v>
      </c>
      <c r="I236" s="986"/>
      <c r="K236" s="67"/>
      <c r="N236" s="67"/>
      <c r="Q236" s="67"/>
      <c r="S236" s="82"/>
    </row>
    <row r="237" spans="1:19" s="10" customFormat="1">
      <c r="A237" s="1869">
        <v>38394</v>
      </c>
      <c r="I237" s="986"/>
      <c r="K237" s="67"/>
      <c r="N237" s="67"/>
      <c r="Q237" s="67"/>
      <c r="S237" s="82"/>
    </row>
    <row r="238" spans="1:19" s="10" customFormat="1">
      <c r="A238" s="1869">
        <v>38395</v>
      </c>
      <c r="I238" s="986"/>
      <c r="K238" s="67"/>
      <c r="N238" s="67"/>
      <c r="Q238" s="67"/>
      <c r="S238" s="82"/>
    </row>
    <row r="239" spans="1:19" s="10" customFormat="1">
      <c r="A239" s="1869">
        <v>38396</v>
      </c>
      <c r="I239" s="986"/>
      <c r="K239" s="67"/>
      <c r="N239" s="67"/>
      <c r="Q239" s="67"/>
      <c r="S239" s="82"/>
    </row>
    <row r="240" spans="1:19" s="10" customFormat="1">
      <c r="A240" s="1869">
        <v>38397</v>
      </c>
      <c r="I240" s="986"/>
      <c r="K240" s="67"/>
      <c r="N240" s="67"/>
      <c r="Q240" s="67"/>
      <c r="S240" s="82"/>
    </row>
    <row r="241" spans="1:19" s="10" customFormat="1">
      <c r="A241" s="1869">
        <v>38398</v>
      </c>
      <c r="I241" s="986"/>
      <c r="K241" s="67"/>
      <c r="N241" s="67"/>
      <c r="Q241" s="67"/>
      <c r="S241" s="82"/>
    </row>
    <row r="242" spans="1:19" s="10" customFormat="1">
      <c r="A242" s="1869">
        <v>38399</v>
      </c>
      <c r="I242" s="986"/>
      <c r="K242" s="67"/>
      <c r="N242" s="67"/>
      <c r="Q242" s="67"/>
      <c r="S242" s="82"/>
    </row>
    <row r="243" spans="1:19" s="10" customFormat="1">
      <c r="A243" s="1869">
        <v>38400</v>
      </c>
      <c r="I243" s="986"/>
      <c r="K243" s="67"/>
      <c r="N243" s="67"/>
      <c r="Q243" s="67"/>
      <c r="S243" s="82"/>
    </row>
    <row r="244" spans="1:19" s="10" customFormat="1">
      <c r="A244" s="1869">
        <v>38401</v>
      </c>
      <c r="I244" s="986"/>
      <c r="K244" s="67"/>
      <c r="N244" s="67"/>
      <c r="Q244" s="67"/>
      <c r="S244" s="82"/>
    </row>
    <row r="245" spans="1:19" s="10" customFormat="1">
      <c r="A245" s="1869">
        <v>38402</v>
      </c>
      <c r="I245" s="986"/>
      <c r="K245" s="67"/>
      <c r="N245" s="67"/>
      <c r="Q245" s="67"/>
      <c r="S245" s="82"/>
    </row>
    <row r="246" spans="1:19" s="10" customFormat="1">
      <c r="A246" s="1869">
        <v>38403</v>
      </c>
      <c r="I246" s="986"/>
      <c r="K246" s="67"/>
      <c r="N246" s="67"/>
      <c r="Q246" s="67"/>
      <c r="S246" s="82"/>
    </row>
    <row r="247" spans="1:19" s="10" customFormat="1">
      <c r="A247" s="1869">
        <v>38404</v>
      </c>
      <c r="I247" s="986"/>
      <c r="K247" s="67"/>
      <c r="N247" s="67"/>
      <c r="Q247" s="67"/>
      <c r="S247" s="82"/>
    </row>
    <row r="248" spans="1:19" s="10" customFormat="1">
      <c r="A248" s="1869">
        <v>38405</v>
      </c>
      <c r="I248" s="986"/>
      <c r="K248" s="67"/>
      <c r="N248" s="67"/>
      <c r="Q248" s="67"/>
      <c r="S248" s="82"/>
    </row>
    <row r="249" spans="1:19" s="10" customFormat="1">
      <c r="A249" s="1869">
        <v>38406</v>
      </c>
      <c r="I249" s="986"/>
      <c r="K249" s="67"/>
      <c r="N249" s="67"/>
      <c r="Q249" s="67"/>
      <c r="S249" s="82"/>
    </row>
    <row r="250" spans="1:19" s="10" customFormat="1">
      <c r="A250" s="1869">
        <v>38407</v>
      </c>
      <c r="I250" s="986"/>
      <c r="K250" s="67"/>
      <c r="N250" s="67"/>
      <c r="Q250" s="67"/>
      <c r="S250" s="82"/>
    </row>
    <row r="251" spans="1:19" s="10" customFormat="1">
      <c r="A251" s="1869">
        <v>38408</v>
      </c>
      <c r="I251" s="986"/>
      <c r="K251" s="67"/>
      <c r="N251" s="67"/>
      <c r="Q251" s="67"/>
      <c r="S251" s="82"/>
    </row>
    <row r="252" spans="1:19" s="10" customFormat="1">
      <c r="A252" s="1869">
        <v>38409</v>
      </c>
      <c r="I252" s="986"/>
      <c r="K252" s="67"/>
      <c r="N252" s="67"/>
      <c r="Q252" s="67"/>
      <c r="S252" s="82"/>
    </row>
    <row r="253" spans="1:19" s="10" customFormat="1">
      <c r="A253" s="1869">
        <v>38410</v>
      </c>
      <c r="I253" s="986"/>
      <c r="K253" s="67"/>
      <c r="N253" s="67"/>
      <c r="Q253" s="67"/>
      <c r="S253" s="82"/>
    </row>
    <row r="254" spans="1:19" s="10" customFormat="1">
      <c r="A254" s="1869">
        <v>38411</v>
      </c>
      <c r="I254" s="986"/>
      <c r="K254" s="67"/>
      <c r="N254" s="67"/>
      <c r="Q254" s="67"/>
      <c r="S254" s="82"/>
    </row>
    <row r="255" spans="1:19" s="10" customFormat="1">
      <c r="A255" s="1869">
        <v>38412</v>
      </c>
      <c r="I255" s="986"/>
      <c r="K255" s="67"/>
      <c r="N255" s="67"/>
      <c r="Q255" s="67"/>
      <c r="S255" s="82"/>
    </row>
    <row r="256" spans="1:19" s="10" customFormat="1">
      <c r="A256" s="1869">
        <v>38413</v>
      </c>
      <c r="I256" s="986"/>
      <c r="K256" s="67"/>
      <c r="N256" s="67"/>
      <c r="Q256" s="67"/>
      <c r="S256" s="82"/>
    </row>
    <row r="257" spans="1:19" s="10" customFormat="1">
      <c r="A257" s="1869">
        <v>38414</v>
      </c>
      <c r="I257" s="986"/>
      <c r="K257" s="67"/>
      <c r="N257" s="67"/>
      <c r="Q257" s="67"/>
      <c r="S257" s="82"/>
    </row>
    <row r="258" spans="1:19" s="10" customFormat="1">
      <c r="A258" s="1869">
        <v>38415</v>
      </c>
      <c r="I258" s="986"/>
      <c r="K258" s="67"/>
      <c r="N258" s="67"/>
      <c r="Q258" s="67"/>
      <c r="S258" s="82"/>
    </row>
    <row r="259" spans="1:19" s="10" customFormat="1">
      <c r="A259" s="1869">
        <v>38416</v>
      </c>
      <c r="I259" s="986"/>
      <c r="K259" s="67"/>
      <c r="N259" s="67"/>
      <c r="Q259" s="67"/>
      <c r="S259" s="82"/>
    </row>
    <row r="260" spans="1:19" s="10" customFormat="1">
      <c r="A260" s="1869">
        <v>38417</v>
      </c>
      <c r="I260" s="986"/>
      <c r="K260" s="67"/>
      <c r="N260" s="67"/>
      <c r="Q260" s="67"/>
      <c r="S260" s="82"/>
    </row>
    <row r="261" spans="1:19" s="10" customFormat="1">
      <c r="A261" s="1869">
        <v>38418</v>
      </c>
      <c r="I261" s="986"/>
      <c r="K261" s="67"/>
      <c r="N261" s="67"/>
      <c r="Q261" s="67"/>
      <c r="S261" s="82"/>
    </row>
    <row r="262" spans="1:19" s="10" customFormat="1">
      <c r="A262" s="1869">
        <v>38419</v>
      </c>
      <c r="I262" s="986"/>
      <c r="K262" s="67"/>
      <c r="N262" s="67"/>
      <c r="Q262" s="67"/>
      <c r="S262" s="82"/>
    </row>
    <row r="263" spans="1:19" s="10" customFormat="1">
      <c r="A263" s="1869">
        <v>38420</v>
      </c>
      <c r="I263" s="986"/>
      <c r="K263" s="67"/>
      <c r="N263" s="67"/>
      <c r="Q263" s="67"/>
      <c r="S263" s="82"/>
    </row>
    <row r="264" spans="1:19" s="10" customFormat="1">
      <c r="A264" s="1869">
        <v>38421</v>
      </c>
      <c r="I264" s="986"/>
      <c r="K264" s="67"/>
      <c r="N264" s="67"/>
      <c r="Q264" s="67"/>
      <c r="S264" s="82"/>
    </row>
    <row r="265" spans="1:19" s="10" customFormat="1">
      <c r="A265" s="1869">
        <v>38422</v>
      </c>
      <c r="I265" s="986"/>
      <c r="K265" s="67"/>
      <c r="N265" s="67"/>
      <c r="Q265" s="67"/>
      <c r="S265" s="82"/>
    </row>
    <row r="266" spans="1:19" s="10" customFormat="1">
      <c r="A266" s="1869">
        <v>38423</v>
      </c>
      <c r="I266" s="986"/>
      <c r="K266" s="67"/>
      <c r="N266" s="67"/>
      <c r="Q266" s="67"/>
      <c r="S266" s="82"/>
    </row>
    <row r="267" spans="1:19" s="10" customFormat="1">
      <c r="A267" s="1869">
        <v>38424</v>
      </c>
      <c r="I267" s="986"/>
      <c r="K267" s="67"/>
      <c r="N267" s="67"/>
      <c r="Q267" s="67"/>
      <c r="S267" s="82"/>
    </row>
    <row r="268" spans="1:19">
      <c r="A268" s="1869">
        <v>38425</v>
      </c>
    </row>
    <row r="269" spans="1:19">
      <c r="A269" s="1869">
        <v>38426</v>
      </c>
    </row>
    <row r="270" spans="1:19">
      <c r="A270" s="1869">
        <v>38427</v>
      </c>
    </row>
    <row r="271" spans="1:19">
      <c r="A271" s="1869">
        <v>38428</v>
      </c>
    </row>
    <row r="272" spans="1:19">
      <c r="A272" s="1869">
        <v>38429</v>
      </c>
    </row>
    <row r="273" spans="1:1">
      <c r="A273" s="1869">
        <v>38430</v>
      </c>
    </row>
    <row r="274" spans="1:1">
      <c r="A274" s="1869">
        <v>38431</v>
      </c>
    </row>
    <row r="275" spans="1:1">
      <c r="A275" s="1869">
        <v>38432</v>
      </c>
    </row>
    <row r="276" spans="1:1">
      <c r="A276" s="1869">
        <v>38433</v>
      </c>
    </row>
    <row r="277" spans="1:1">
      <c r="A277" s="1869">
        <v>38434</v>
      </c>
    </row>
    <row r="278" spans="1:1">
      <c r="A278" s="1869">
        <v>38435</v>
      </c>
    </row>
    <row r="279" spans="1:1">
      <c r="A279" s="1869">
        <v>38436</v>
      </c>
    </row>
    <row r="280" spans="1:1">
      <c r="A280" s="1869">
        <v>38437</v>
      </c>
    </row>
    <row r="281" spans="1:1">
      <c r="A281" s="1869">
        <v>38438</v>
      </c>
    </row>
    <row r="282" spans="1:1">
      <c r="A282" s="1869">
        <v>38439</v>
      </c>
    </row>
    <row r="283" spans="1:1">
      <c r="A283" s="1869">
        <v>38440</v>
      </c>
    </row>
    <row r="284" spans="1:1">
      <c r="A284" s="1869">
        <v>38441</v>
      </c>
    </row>
    <row r="285" spans="1:1">
      <c r="A285" s="1869">
        <v>38442</v>
      </c>
    </row>
    <row r="286" spans="1:1">
      <c r="A286" s="1869">
        <v>38443</v>
      </c>
    </row>
    <row r="287" spans="1:1">
      <c r="A287" s="1869">
        <v>38444</v>
      </c>
    </row>
    <row r="288" spans="1:1">
      <c r="A288" s="1869">
        <v>38445</v>
      </c>
    </row>
    <row r="289" spans="1:1">
      <c r="A289" s="1869">
        <v>38446</v>
      </c>
    </row>
    <row r="290" spans="1:1">
      <c r="A290" s="1869">
        <v>38447</v>
      </c>
    </row>
    <row r="291" spans="1:1">
      <c r="A291" s="1869">
        <v>38448</v>
      </c>
    </row>
    <row r="292" spans="1:1">
      <c r="A292" s="1869">
        <v>38449</v>
      </c>
    </row>
    <row r="293" spans="1:1">
      <c r="A293" s="1869">
        <v>38450</v>
      </c>
    </row>
    <row r="294" spans="1:1">
      <c r="A294" s="1869">
        <v>38451</v>
      </c>
    </row>
    <row r="295" spans="1:1">
      <c r="A295" s="1869">
        <v>38452</v>
      </c>
    </row>
    <row r="296" spans="1:1">
      <c r="A296" s="1869">
        <v>38453</v>
      </c>
    </row>
    <row r="297" spans="1:1">
      <c r="A297" s="1869">
        <v>38454</v>
      </c>
    </row>
    <row r="298" spans="1:1">
      <c r="A298" s="1869">
        <v>38455</v>
      </c>
    </row>
    <row r="299" spans="1:1">
      <c r="A299" s="1869">
        <v>38456</v>
      </c>
    </row>
    <row r="300" spans="1:1">
      <c r="A300" s="1869">
        <v>38457</v>
      </c>
    </row>
    <row r="301" spans="1:1">
      <c r="A301" s="1869">
        <v>38458</v>
      </c>
    </row>
    <row r="302" spans="1:1">
      <c r="A302" s="1869">
        <v>38459</v>
      </c>
    </row>
    <row r="303" spans="1:1">
      <c r="A303" s="1869">
        <v>38460</v>
      </c>
    </row>
    <row r="304" spans="1:1">
      <c r="A304" s="1869">
        <v>38461</v>
      </c>
    </row>
    <row r="305" spans="1:1">
      <c r="A305" s="1869">
        <v>38462</v>
      </c>
    </row>
    <row r="306" spans="1:1">
      <c r="A306" s="1869">
        <v>38463</v>
      </c>
    </row>
    <row r="307" spans="1:1">
      <c r="A307" s="1869">
        <v>38464</v>
      </c>
    </row>
    <row r="308" spans="1:1">
      <c r="A308" s="1869">
        <v>38465</v>
      </c>
    </row>
    <row r="309" spans="1:1">
      <c r="A309" s="1869">
        <v>38466</v>
      </c>
    </row>
    <row r="310" spans="1:1">
      <c r="A310" s="1869">
        <v>38467</v>
      </c>
    </row>
    <row r="311" spans="1:1">
      <c r="A311" s="1869">
        <v>38468</v>
      </c>
    </row>
    <row r="312" spans="1:1">
      <c r="A312" s="1869">
        <v>38469</v>
      </c>
    </row>
    <row r="313" spans="1:1">
      <c r="A313" s="1869">
        <v>38470</v>
      </c>
    </row>
    <row r="314" spans="1:1">
      <c r="A314" s="1869">
        <v>38471</v>
      </c>
    </row>
    <row r="315" spans="1:1">
      <c r="A315" s="1869">
        <v>38472</v>
      </c>
    </row>
    <row r="316" spans="1:1">
      <c r="A316" s="1869">
        <v>38473</v>
      </c>
    </row>
    <row r="317" spans="1:1">
      <c r="A317" s="1869">
        <v>38474</v>
      </c>
    </row>
    <row r="318" spans="1:1">
      <c r="A318" s="1869">
        <v>38475</v>
      </c>
    </row>
    <row r="319" spans="1:1">
      <c r="A319" s="1869">
        <v>38476</v>
      </c>
    </row>
    <row r="320" spans="1:1">
      <c r="A320" s="1869">
        <v>38477</v>
      </c>
    </row>
    <row r="321" spans="1:1">
      <c r="A321" s="1869">
        <v>38478</v>
      </c>
    </row>
    <row r="322" spans="1:1">
      <c r="A322" s="1869">
        <v>38479</v>
      </c>
    </row>
    <row r="323" spans="1:1">
      <c r="A323" s="1869">
        <v>38480</v>
      </c>
    </row>
    <row r="324" spans="1:1">
      <c r="A324" s="1869">
        <v>38481</v>
      </c>
    </row>
    <row r="325" spans="1:1">
      <c r="A325" s="1869">
        <v>38482</v>
      </c>
    </row>
    <row r="326" spans="1:1">
      <c r="A326" s="1869">
        <v>38483</v>
      </c>
    </row>
    <row r="327" spans="1:1">
      <c r="A327" s="1869">
        <v>38484</v>
      </c>
    </row>
    <row r="328" spans="1:1">
      <c r="A328" s="1869">
        <v>38485</v>
      </c>
    </row>
    <row r="329" spans="1:1">
      <c r="A329" s="1869">
        <v>38486</v>
      </c>
    </row>
    <row r="330" spans="1:1">
      <c r="A330" s="1869">
        <v>38487</v>
      </c>
    </row>
    <row r="331" spans="1:1">
      <c r="A331" s="1869">
        <v>38488</v>
      </c>
    </row>
    <row r="332" spans="1:1">
      <c r="A332" s="1869">
        <v>38489</v>
      </c>
    </row>
    <row r="333" spans="1:1">
      <c r="A333" s="1869">
        <v>38490</v>
      </c>
    </row>
    <row r="334" spans="1:1">
      <c r="A334" s="1869">
        <v>38491</v>
      </c>
    </row>
    <row r="335" spans="1:1">
      <c r="A335" s="1869">
        <v>38492</v>
      </c>
    </row>
    <row r="336" spans="1:1">
      <c r="A336" s="1869">
        <v>38493</v>
      </c>
    </row>
    <row r="337" spans="1:1">
      <c r="A337" s="1869">
        <v>38494</v>
      </c>
    </row>
    <row r="338" spans="1:1">
      <c r="A338" s="1869">
        <v>38495</v>
      </c>
    </row>
    <row r="339" spans="1:1">
      <c r="A339" s="1869">
        <v>38496</v>
      </c>
    </row>
    <row r="340" spans="1:1">
      <c r="A340" s="1869">
        <v>38497</v>
      </c>
    </row>
    <row r="341" spans="1:1">
      <c r="A341" s="1869">
        <v>38498</v>
      </c>
    </row>
    <row r="342" spans="1:1">
      <c r="A342" s="1869">
        <v>38499</v>
      </c>
    </row>
    <row r="343" spans="1:1">
      <c r="A343" s="1869">
        <v>38500</v>
      </c>
    </row>
    <row r="344" spans="1:1">
      <c r="A344" s="1869">
        <v>38501</v>
      </c>
    </row>
    <row r="345" spans="1:1">
      <c r="A345" s="1869">
        <v>38502</v>
      </c>
    </row>
    <row r="346" spans="1:1">
      <c r="A346" s="1869">
        <v>38503</v>
      </c>
    </row>
    <row r="347" spans="1:1">
      <c r="A347" s="1869">
        <v>38504</v>
      </c>
    </row>
    <row r="348" spans="1:1">
      <c r="A348" s="1869">
        <v>38505</v>
      </c>
    </row>
    <row r="349" spans="1:1">
      <c r="A349" s="1869">
        <v>38506</v>
      </c>
    </row>
    <row r="350" spans="1:1">
      <c r="A350" s="1869">
        <v>38507</v>
      </c>
    </row>
    <row r="351" spans="1:1">
      <c r="A351" s="1869">
        <v>38508</v>
      </c>
    </row>
    <row r="352" spans="1:1">
      <c r="A352" s="1869">
        <v>38509</v>
      </c>
    </row>
    <row r="353" spans="1:1">
      <c r="A353" s="1869">
        <v>38510</v>
      </c>
    </row>
    <row r="354" spans="1:1">
      <c r="A354" s="1869">
        <v>38511</v>
      </c>
    </row>
    <row r="355" spans="1:1">
      <c r="A355" s="1869">
        <v>38512</v>
      </c>
    </row>
    <row r="356" spans="1:1">
      <c r="A356" s="1869">
        <v>38513</v>
      </c>
    </row>
    <row r="357" spans="1:1">
      <c r="A357" s="1869">
        <v>38514</v>
      </c>
    </row>
    <row r="358" spans="1:1">
      <c r="A358" s="1869">
        <v>38515</v>
      </c>
    </row>
    <row r="359" spans="1:1">
      <c r="A359" s="1869">
        <v>38516</v>
      </c>
    </row>
    <row r="360" spans="1:1">
      <c r="A360" s="1869">
        <v>38517</v>
      </c>
    </row>
    <row r="361" spans="1:1">
      <c r="A361" s="1869">
        <v>38518</v>
      </c>
    </row>
    <row r="362" spans="1:1">
      <c r="A362" s="1869">
        <v>38519</v>
      </c>
    </row>
    <row r="363" spans="1:1">
      <c r="A363" s="1869">
        <v>38520</v>
      </c>
    </row>
    <row r="364" spans="1:1">
      <c r="A364" s="1869">
        <v>38521</v>
      </c>
    </row>
    <row r="365" spans="1:1">
      <c r="A365" s="1869">
        <v>38522</v>
      </c>
    </row>
    <row r="366" spans="1:1">
      <c r="A366" s="1869">
        <v>38523</v>
      </c>
    </row>
    <row r="367" spans="1:1">
      <c r="A367" s="1869">
        <v>38524</v>
      </c>
    </row>
    <row r="368" spans="1:1">
      <c r="A368" s="1869">
        <v>38525</v>
      </c>
    </row>
    <row r="369" spans="1:1">
      <c r="A369" s="1869">
        <v>38526</v>
      </c>
    </row>
    <row r="370" spans="1:1">
      <c r="A370" s="1869">
        <v>38527</v>
      </c>
    </row>
    <row r="371" spans="1:1">
      <c r="A371" s="1869">
        <v>38528</v>
      </c>
    </row>
    <row r="372" spans="1:1">
      <c r="A372" s="1869">
        <v>38529</v>
      </c>
    </row>
    <row r="373" spans="1:1">
      <c r="A373" s="1869">
        <v>38530</v>
      </c>
    </row>
    <row r="374" spans="1:1">
      <c r="A374" s="1869">
        <v>38531</v>
      </c>
    </row>
    <row r="375" spans="1:1">
      <c r="A375" s="1869">
        <v>38532</v>
      </c>
    </row>
    <row r="376" spans="1:1">
      <c r="A376" s="1869">
        <v>38533</v>
      </c>
    </row>
    <row r="377" spans="1:1">
      <c r="A377" s="1869">
        <v>38534</v>
      </c>
    </row>
    <row r="378" spans="1:1">
      <c r="A378" s="1869">
        <v>38535</v>
      </c>
    </row>
    <row r="379" spans="1:1">
      <c r="A379" s="1869">
        <v>38536</v>
      </c>
    </row>
    <row r="380" spans="1:1">
      <c r="A380" s="1869">
        <v>38537</v>
      </c>
    </row>
    <row r="381" spans="1:1">
      <c r="A381" s="1869">
        <v>38538</v>
      </c>
    </row>
    <row r="382" spans="1:1">
      <c r="A382" s="1869">
        <v>38539</v>
      </c>
    </row>
    <row r="383" spans="1:1">
      <c r="A383" s="1869">
        <v>38540</v>
      </c>
    </row>
    <row r="384" spans="1:1">
      <c r="A384" s="1869">
        <v>38541</v>
      </c>
    </row>
    <row r="385" spans="1:1">
      <c r="A385" s="1869">
        <v>38542</v>
      </c>
    </row>
    <row r="386" spans="1:1">
      <c r="A386" s="1869">
        <v>38543</v>
      </c>
    </row>
    <row r="387" spans="1:1">
      <c r="A387" s="1869">
        <v>38544</v>
      </c>
    </row>
    <row r="388" spans="1:1">
      <c r="A388" s="1869">
        <v>38545</v>
      </c>
    </row>
    <row r="389" spans="1:1">
      <c r="A389" s="1869">
        <v>38546</v>
      </c>
    </row>
    <row r="390" spans="1:1">
      <c r="A390" s="1869">
        <v>38547</v>
      </c>
    </row>
    <row r="391" spans="1:1">
      <c r="A391" s="1869">
        <v>38548</v>
      </c>
    </row>
    <row r="392" spans="1:1">
      <c r="A392" s="1869">
        <v>38549</v>
      </c>
    </row>
    <row r="393" spans="1:1">
      <c r="A393" s="1869">
        <v>38550</v>
      </c>
    </row>
    <row r="394" spans="1:1">
      <c r="A394" s="1869">
        <v>38551</v>
      </c>
    </row>
    <row r="395" spans="1:1">
      <c r="A395" s="1869">
        <v>38552</v>
      </c>
    </row>
    <row r="396" spans="1:1">
      <c r="A396" s="1869">
        <v>38553</v>
      </c>
    </row>
    <row r="397" spans="1:1">
      <c r="A397" s="1869">
        <v>38554</v>
      </c>
    </row>
    <row r="398" spans="1:1">
      <c r="A398" s="1869">
        <v>38555</v>
      </c>
    </row>
    <row r="399" spans="1:1">
      <c r="A399" s="1869">
        <v>38556</v>
      </c>
    </row>
    <row r="400" spans="1:1">
      <c r="A400" s="1869">
        <v>38557</v>
      </c>
    </row>
    <row r="401" spans="1:1">
      <c r="A401" s="1869">
        <v>38558</v>
      </c>
    </row>
    <row r="402" spans="1:1">
      <c r="A402" s="1869">
        <v>38559</v>
      </c>
    </row>
    <row r="403" spans="1:1">
      <c r="A403" s="1869">
        <v>38560</v>
      </c>
    </row>
    <row r="404" spans="1:1">
      <c r="A404" s="1869">
        <v>38561</v>
      </c>
    </row>
    <row r="405" spans="1:1">
      <c r="A405" s="1869">
        <v>38562</v>
      </c>
    </row>
    <row r="406" spans="1:1">
      <c r="A406" s="1869">
        <v>38563</v>
      </c>
    </row>
    <row r="407" spans="1:1">
      <c r="A407" s="1869">
        <v>38564</v>
      </c>
    </row>
    <row r="408" spans="1:1">
      <c r="A408" s="1869">
        <v>38565</v>
      </c>
    </row>
    <row r="409" spans="1:1">
      <c r="A409" s="1869">
        <v>38566</v>
      </c>
    </row>
    <row r="410" spans="1:1">
      <c r="A410" s="1869">
        <v>38567</v>
      </c>
    </row>
    <row r="411" spans="1:1">
      <c r="A411" s="1869">
        <v>38568</v>
      </c>
    </row>
    <row r="412" spans="1:1">
      <c r="A412" s="1869">
        <v>38569</v>
      </c>
    </row>
    <row r="413" spans="1:1">
      <c r="A413" s="1869">
        <v>38570</v>
      </c>
    </row>
    <row r="414" spans="1:1">
      <c r="A414" s="1869">
        <v>38571</v>
      </c>
    </row>
    <row r="415" spans="1:1">
      <c r="A415" s="1869">
        <v>38572</v>
      </c>
    </row>
    <row r="416" spans="1:1">
      <c r="A416" s="1869">
        <v>38573</v>
      </c>
    </row>
    <row r="417" spans="1:1">
      <c r="A417" s="1869">
        <v>38574</v>
      </c>
    </row>
    <row r="418" spans="1:1">
      <c r="A418" s="1869">
        <v>38575</v>
      </c>
    </row>
    <row r="419" spans="1:1">
      <c r="A419" s="1869">
        <v>38576</v>
      </c>
    </row>
    <row r="420" spans="1:1">
      <c r="A420" s="1869">
        <v>38577</v>
      </c>
    </row>
    <row r="421" spans="1:1">
      <c r="A421" s="1869">
        <v>38578</v>
      </c>
    </row>
    <row r="422" spans="1:1">
      <c r="A422" s="1869">
        <v>38579</v>
      </c>
    </row>
    <row r="423" spans="1:1">
      <c r="A423" s="1869">
        <v>38580</v>
      </c>
    </row>
    <row r="424" spans="1:1">
      <c r="A424" s="1869">
        <v>38581</v>
      </c>
    </row>
    <row r="425" spans="1:1">
      <c r="A425" s="1869">
        <v>38582</v>
      </c>
    </row>
    <row r="426" spans="1:1">
      <c r="A426" s="1869">
        <v>38583</v>
      </c>
    </row>
    <row r="427" spans="1:1">
      <c r="A427" s="1869">
        <v>38584</v>
      </c>
    </row>
    <row r="428" spans="1:1">
      <c r="A428" s="1869">
        <v>38585</v>
      </c>
    </row>
    <row r="429" spans="1:1">
      <c r="A429" s="1869">
        <v>38586</v>
      </c>
    </row>
    <row r="430" spans="1:1">
      <c r="A430" s="1869">
        <v>38587</v>
      </c>
    </row>
    <row r="431" spans="1:1">
      <c r="A431" s="1869">
        <v>38588</v>
      </c>
    </row>
    <row r="432" spans="1:1">
      <c r="A432" s="1869">
        <v>38589</v>
      </c>
    </row>
    <row r="433" spans="1:1">
      <c r="A433" s="1869">
        <v>38590</v>
      </c>
    </row>
    <row r="434" spans="1:1">
      <c r="A434" s="1869">
        <v>38591</v>
      </c>
    </row>
    <row r="435" spans="1:1">
      <c r="A435" s="1869">
        <v>38592</v>
      </c>
    </row>
    <row r="436" spans="1:1">
      <c r="A436" s="1869">
        <v>38593</v>
      </c>
    </row>
    <row r="437" spans="1:1">
      <c r="A437" s="1869">
        <v>38594</v>
      </c>
    </row>
    <row r="438" spans="1:1">
      <c r="A438" s="1869">
        <v>38595</v>
      </c>
    </row>
    <row r="439" spans="1:1">
      <c r="A439" s="1869">
        <v>38596</v>
      </c>
    </row>
    <row r="440" spans="1:1">
      <c r="A440" s="1869">
        <v>38597</v>
      </c>
    </row>
    <row r="441" spans="1:1">
      <c r="A441" s="1869">
        <v>38598</v>
      </c>
    </row>
    <row r="442" spans="1:1">
      <c r="A442" s="1869">
        <v>38599</v>
      </c>
    </row>
    <row r="443" spans="1:1">
      <c r="A443" s="1869">
        <v>38600</v>
      </c>
    </row>
    <row r="444" spans="1:1">
      <c r="A444" s="1869">
        <v>38601</v>
      </c>
    </row>
    <row r="445" spans="1:1">
      <c r="A445" s="1869">
        <v>38602</v>
      </c>
    </row>
    <row r="446" spans="1:1">
      <c r="A446" s="1869">
        <v>38603</v>
      </c>
    </row>
    <row r="447" spans="1:1">
      <c r="A447" s="1869">
        <v>38604</v>
      </c>
    </row>
    <row r="448" spans="1:1">
      <c r="A448" s="1869">
        <v>38605</v>
      </c>
    </row>
    <row r="449" spans="1:1">
      <c r="A449" s="1869">
        <v>38606</v>
      </c>
    </row>
    <row r="450" spans="1:1">
      <c r="A450" s="1869">
        <v>38607</v>
      </c>
    </row>
    <row r="451" spans="1:1">
      <c r="A451" s="1869">
        <v>38608</v>
      </c>
    </row>
    <row r="452" spans="1:1">
      <c r="A452" s="1869">
        <v>38609</v>
      </c>
    </row>
    <row r="453" spans="1:1">
      <c r="A453" s="1869">
        <v>38610</v>
      </c>
    </row>
    <row r="454" spans="1:1">
      <c r="A454" s="1869">
        <v>38611</v>
      </c>
    </row>
    <row r="455" spans="1:1">
      <c r="A455" s="1869">
        <v>38612</v>
      </c>
    </row>
    <row r="456" spans="1:1">
      <c r="A456" s="1869">
        <v>38613</v>
      </c>
    </row>
    <row r="457" spans="1:1">
      <c r="A457" s="1869">
        <v>38614</v>
      </c>
    </row>
    <row r="458" spans="1:1">
      <c r="A458" s="1869">
        <v>38615</v>
      </c>
    </row>
    <row r="459" spans="1:1">
      <c r="A459" s="1869">
        <v>38616</v>
      </c>
    </row>
    <row r="460" spans="1:1">
      <c r="A460" s="1869">
        <v>38617</v>
      </c>
    </row>
    <row r="461" spans="1:1">
      <c r="A461" s="1869">
        <v>38618</v>
      </c>
    </row>
    <row r="462" spans="1:1">
      <c r="A462" s="1869">
        <v>38619</v>
      </c>
    </row>
    <row r="463" spans="1:1">
      <c r="A463" s="1869">
        <v>38620</v>
      </c>
    </row>
    <row r="464" spans="1:1">
      <c r="A464" s="1869">
        <v>38621</v>
      </c>
    </row>
    <row r="465" spans="1:1">
      <c r="A465" s="1869">
        <v>38622</v>
      </c>
    </row>
    <row r="466" spans="1:1">
      <c r="A466" s="1869">
        <v>38623</v>
      </c>
    </row>
    <row r="467" spans="1:1">
      <c r="A467" s="1869">
        <v>38624</v>
      </c>
    </row>
    <row r="468" spans="1:1">
      <c r="A468" s="1869">
        <v>38625</v>
      </c>
    </row>
    <row r="469" spans="1:1">
      <c r="A469" s="1869">
        <v>38626</v>
      </c>
    </row>
    <row r="470" spans="1:1">
      <c r="A470" s="1869">
        <v>38627</v>
      </c>
    </row>
    <row r="471" spans="1:1">
      <c r="A471" s="1869">
        <v>38628</v>
      </c>
    </row>
    <row r="472" spans="1:1">
      <c r="A472" s="1869">
        <v>38629</v>
      </c>
    </row>
    <row r="473" spans="1:1">
      <c r="A473" s="1869">
        <v>38630</v>
      </c>
    </row>
    <row r="474" spans="1:1">
      <c r="A474" s="1869">
        <v>38631</v>
      </c>
    </row>
    <row r="475" spans="1:1">
      <c r="A475" s="1869">
        <v>38632</v>
      </c>
    </row>
    <row r="476" spans="1:1">
      <c r="A476" s="1869">
        <v>38633</v>
      </c>
    </row>
    <row r="477" spans="1:1">
      <c r="A477" s="1869">
        <v>38634</v>
      </c>
    </row>
    <row r="478" spans="1:1">
      <c r="A478" s="1869">
        <v>38635</v>
      </c>
    </row>
    <row r="479" spans="1:1">
      <c r="A479" s="1869">
        <v>38636</v>
      </c>
    </row>
    <row r="480" spans="1:1">
      <c r="A480" s="1869">
        <v>38637</v>
      </c>
    </row>
    <row r="481" spans="1:1">
      <c r="A481" s="1869">
        <v>38638</v>
      </c>
    </row>
    <row r="482" spans="1:1">
      <c r="A482" s="1869">
        <v>38639</v>
      </c>
    </row>
    <row r="483" spans="1:1">
      <c r="A483" s="1869">
        <v>38640</v>
      </c>
    </row>
    <row r="484" spans="1:1">
      <c r="A484" s="1869">
        <v>38641</v>
      </c>
    </row>
    <row r="485" spans="1:1">
      <c r="A485" s="1869">
        <v>38642</v>
      </c>
    </row>
    <row r="486" spans="1:1">
      <c r="A486" s="1869">
        <v>38643</v>
      </c>
    </row>
    <row r="487" spans="1:1">
      <c r="A487" s="1869">
        <v>38644</v>
      </c>
    </row>
    <row r="488" spans="1:1">
      <c r="A488" s="1869">
        <v>38645</v>
      </c>
    </row>
    <row r="489" spans="1:1">
      <c r="A489" s="1869">
        <v>38646</v>
      </c>
    </row>
    <row r="490" spans="1:1">
      <c r="A490" s="1869">
        <v>38647</v>
      </c>
    </row>
    <row r="491" spans="1:1">
      <c r="A491" s="1869">
        <v>38648</v>
      </c>
    </row>
    <row r="492" spans="1:1">
      <c r="A492" s="1869">
        <v>38649</v>
      </c>
    </row>
    <row r="493" spans="1:1">
      <c r="A493" s="1869">
        <v>38650</v>
      </c>
    </row>
    <row r="494" spans="1:1">
      <c r="A494" s="1869">
        <v>38651</v>
      </c>
    </row>
    <row r="495" spans="1:1">
      <c r="A495" s="1869">
        <v>38652</v>
      </c>
    </row>
    <row r="496" spans="1:1">
      <c r="A496" s="1869">
        <v>38653</v>
      </c>
    </row>
    <row r="497" spans="1:1">
      <c r="A497" s="1869">
        <v>38654</v>
      </c>
    </row>
    <row r="498" spans="1:1">
      <c r="A498" s="1869">
        <v>38655</v>
      </c>
    </row>
    <row r="499" spans="1:1">
      <c r="A499" s="1869">
        <v>38656</v>
      </c>
    </row>
    <row r="500" spans="1:1">
      <c r="A500" s="1869">
        <v>38657</v>
      </c>
    </row>
    <row r="501" spans="1:1">
      <c r="A501" s="1869">
        <v>38658</v>
      </c>
    </row>
    <row r="502" spans="1:1">
      <c r="A502" s="1869">
        <v>38659</v>
      </c>
    </row>
    <row r="503" spans="1:1">
      <c r="A503" s="1869">
        <v>38660</v>
      </c>
    </row>
    <row r="504" spans="1:1">
      <c r="A504" s="1869">
        <v>38661</v>
      </c>
    </row>
    <row r="505" spans="1:1">
      <c r="A505" s="1869">
        <v>38662</v>
      </c>
    </row>
    <row r="506" spans="1:1">
      <c r="A506" s="1869">
        <v>38663</v>
      </c>
    </row>
    <row r="507" spans="1:1">
      <c r="A507" s="1869">
        <v>38664</v>
      </c>
    </row>
    <row r="508" spans="1:1">
      <c r="A508" s="1869">
        <v>38665</v>
      </c>
    </row>
    <row r="509" spans="1:1">
      <c r="A509" s="1869">
        <v>38666</v>
      </c>
    </row>
    <row r="510" spans="1:1">
      <c r="A510" s="1869">
        <v>38667</v>
      </c>
    </row>
    <row r="511" spans="1:1">
      <c r="A511" s="1869">
        <v>38668</v>
      </c>
    </row>
    <row r="512" spans="1:1">
      <c r="A512" s="1869">
        <v>38669</v>
      </c>
    </row>
    <row r="513" spans="1:1">
      <c r="A513" s="1869">
        <v>38670</v>
      </c>
    </row>
    <row r="514" spans="1:1">
      <c r="A514" s="1869">
        <v>38671</v>
      </c>
    </row>
    <row r="515" spans="1:1">
      <c r="A515" s="1869">
        <v>38672</v>
      </c>
    </row>
    <row r="516" spans="1:1">
      <c r="A516" s="1869">
        <v>38673</v>
      </c>
    </row>
    <row r="517" spans="1:1">
      <c r="A517" s="1869">
        <v>38674</v>
      </c>
    </row>
    <row r="518" spans="1:1">
      <c r="A518" s="1869">
        <v>38675</v>
      </c>
    </row>
    <row r="519" spans="1:1">
      <c r="A519" s="1869">
        <v>38676</v>
      </c>
    </row>
    <row r="520" spans="1:1">
      <c r="A520" s="1869">
        <v>38677</v>
      </c>
    </row>
    <row r="521" spans="1:1">
      <c r="A521" s="1869">
        <v>38678</v>
      </c>
    </row>
    <row r="522" spans="1:1">
      <c r="A522" s="1869">
        <v>38679</v>
      </c>
    </row>
    <row r="523" spans="1:1">
      <c r="A523" s="1869">
        <v>38680</v>
      </c>
    </row>
    <row r="524" spans="1:1">
      <c r="A524" s="1869">
        <v>38681</v>
      </c>
    </row>
    <row r="525" spans="1:1">
      <c r="A525" s="1869">
        <v>38682</v>
      </c>
    </row>
    <row r="526" spans="1:1">
      <c r="A526" s="1869">
        <v>38683</v>
      </c>
    </row>
    <row r="527" spans="1:1">
      <c r="A527" s="1869">
        <v>38684</v>
      </c>
    </row>
    <row r="528" spans="1:1">
      <c r="A528" s="1869">
        <v>38685</v>
      </c>
    </row>
    <row r="529" spans="1:1">
      <c r="A529" s="1869">
        <v>38686</v>
      </c>
    </row>
    <row r="530" spans="1:1">
      <c r="A530" s="1869">
        <v>38687</v>
      </c>
    </row>
    <row r="531" spans="1:1">
      <c r="A531" s="1869">
        <v>38688</v>
      </c>
    </row>
    <row r="532" spans="1:1">
      <c r="A532" s="1869">
        <v>38689</v>
      </c>
    </row>
    <row r="533" spans="1:1">
      <c r="A533" s="1869">
        <v>38690</v>
      </c>
    </row>
    <row r="534" spans="1:1">
      <c r="A534" s="1869">
        <v>38691</v>
      </c>
    </row>
    <row r="535" spans="1:1">
      <c r="A535" s="1869">
        <v>38692</v>
      </c>
    </row>
    <row r="536" spans="1:1">
      <c r="A536" s="1869">
        <v>38693</v>
      </c>
    </row>
    <row r="537" spans="1:1">
      <c r="A537" s="1869">
        <v>38694</v>
      </c>
    </row>
    <row r="538" spans="1:1">
      <c r="A538" s="1869">
        <v>38695</v>
      </c>
    </row>
    <row r="539" spans="1:1">
      <c r="A539" s="1869">
        <v>38696</v>
      </c>
    </row>
    <row r="540" spans="1:1">
      <c r="A540" s="1869">
        <v>38697</v>
      </c>
    </row>
    <row r="541" spans="1:1">
      <c r="A541" s="1869">
        <v>38698</v>
      </c>
    </row>
    <row r="542" spans="1:1">
      <c r="A542" s="1869">
        <v>38699</v>
      </c>
    </row>
    <row r="543" spans="1:1">
      <c r="A543" s="1869">
        <v>38700</v>
      </c>
    </row>
    <row r="544" spans="1:1">
      <c r="A544" s="1869">
        <v>38701</v>
      </c>
    </row>
    <row r="545" spans="1:1">
      <c r="A545" s="1869">
        <v>38702</v>
      </c>
    </row>
    <row r="546" spans="1:1">
      <c r="A546" s="1869">
        <v>38703</v>
      </c>
    </row>
    <row r="547" spans="1:1">
      <c r="A547" s="1869">
        <v>38704</v>
      </c>
    </row>
    <row r="548" spans="1:1">
      <c r="A548" s="1869">
        <v>38705</v>
      </c>
    </row>
    <row r="549" spans="1:1">
      <c r="A549" s="1869">
        <v>38706</v>
      </c>
    </row>
    <row r="550" spans="1:1">
      <c r="A550" s="1869">
        <v>38707</v>
      </c>
    </row>
    <row r="551" spans="1:1">
      <c r="A551" s="1869">
        <v>38708</v>
      </c>
    </row>
    <row r="552" spans="1:1">
      <c r="A552" s="1869">
        <v>38709</v>
      </c>
    </row>
    <row r="553" spans="1:1">
      <c r="A553" s="1869">
        <v>38710</v>
      </c>
    </row>
    <row r="554" spans="1:1">
      <c r="A554" s="1869">
        <v>38711</v>
      </c>
    </row>
    <row r="555" spans="1:1">
      <c r="A555" s="1869">
        <v>38712</v>
      </c>
    </row>
    <row r="556" spans="1:1">
      <c r="A556" s="1869">
        <v>38713</v>
      </c>
    </row>
    <row r="557" spans="1:1">
      <c r="A557" s="1869">
        <v>38714</v>
      </c>
    </row>
    <row r="558" spans="1:1">
      <c r="A558" s="1869">
        <v>38715</v>
      </c>
    </row>
    <row r="559" spans="1:1">
      <c r="A559" s="1869">
        <v>38716</v>
      </c>
    </row>
    <row r="560" spans="1:1">
      <c r="A560" s="1869">
        <v>38717</v>
      </c>
    </row>
    <row r="561" spans="1:1">
      <c r="A561" s="1869">
        <v>38718</v>
      </c>
    </row>
    <row r="562" spans="1:1">
      <c r="A562" s="1869">
        <v>38719</v>
      </c>
    </row>
    <row r="563" spans="1:1">
      <c r="A563" s="1869">
        <v>38720</v>
      </c>
    </row>
    <row r="564" spans="1:1">
      <c r="A564" s="1869">
        <v>38721</v>
      </c>
    </row>
    <row r="565" spans="1:1">
      <c r="A565" s="1869">
        <v>38722</v>
      </c>
    </row>
    <row r="566" spans="1:1">
      <c r="A566" s="1869">
        <v>38723</v>
      </c>
    </row>
    <row r="567" spans="1:1">
      <c r="A567" s="1869">
        <v>38724</v>
      </c>
    </row>
    <row r="568" spans="1:1">
      <c r="A568" s="1869">
        <v>38725</v>
      </c>
    </row>
    <row r="569" spans="1:1">
      <c r="A569" s="1869">
        <v>38726</v>
      </c>
    </row>
    <row r="570" spans="1:1">
      <c r="A570" s="1869">
        <v>38727</v>
      </c>
    </row>
    <row r="571" spans="1:1">
      <c r="A571" s="1869">
        <v>38728</v>
      </c>
    </row>
    <row r="572" spans="1:1">
      <c r="A572" s="1869">
        <v>38729</v>
      </c>
    </row>
    <row r="573" spans="1:1">
      <c r="A573" s="1869">
        <v>38730</v>
      </c>
    </row>
    <row r="574" spans="1:1">
      <c r="A574" s="1869">
        <v>38731</v>
      </c>
    </row>
    <row r="575" spans="1:1">
      <c r="A575" s="1869">
        <v>38732</v>
      </c>
    </row>
    <row r="576" spans="1:1">
      <c r="A576" s="1869">
        <v>38733</v>
      </c>
    </row>
    <row r="577" spans="1:1">
      <c r="A577" s="1869">
        <v>38734</v>
      </c>
    </row>
    <row r="578" spans="1:1">
      <c r="A578" s="1869">
        <v>38735</v>
      </c>
    </row>
    <row r="579" spans="1:1">
      <c r="A579" s="1869">
        <v>38736</v>
      </c>
    </row>
    <row r="580" spans="1:1">
      <c r="A580" s="1869">
        <v>38737</v>
      </c>
    </row>
    <row r="581" spans="1:1">
      <c r="A581" s="1869">
        <v>38738</v>
      </c>
    </row>
    <row r="582" spans="1:1">
      <c r="A582" s="1869">
        <v>38739</v>
      </c>
    </row>
    <row r="583" spans="1:1">
      <c r="A583" s="1869">
        <v>38740</v>
      </c>
    </row>
    <row r="584" spans="1:1">
      <c r="A584" s="1869">
        <v>38741</v>
      </c>
    </row>
    <row r="585" spans="1:1">
      <c r="A585" s="1869">
        <v>38742</v>
      </c>
    </row>
    <row r="586" spans="1:1">
      <c r="A586" s="1869">
        <v>38743</v>
      </c>
    </row>
    <row r="587" spans="1:1">
      <c r="A587" s="1869">
        <v>38744</v>
      </c>
    </row>
    <row r="588" spans="1:1">
      <c r="A588" s="1869">
        <v>38745</v>
      </c>
    </row>
    <row r="589" spans="1:1">
      <c r="A589" s="1869">
        <v>38746</v>
      </c>
    </row>
    <row r="590" spans="1:1">
      <c r="A590" s="1869">
        <v>38747</v>
      </c>
    </row>
    <row r="591" spans="1:1">
      <c r="A591" s="1869">
        <v>38748</v>
      </c>
    </row>
    <row r="592" spans="1:1">
      <c r="A592" s="1869">
        <v>38749</v>
      </c>
    </row>
    <row r="593" spans="1:1">
      <c r="A593" s="1869">
        <v>38750</v>
      </c>
    </row>
    <row r="594" spans="1:1">
      <c r="A594" s="1869">
        <v>38751</v>
      </c>
    </row>
    <row r="595" spans="1:1">
      <c r="A595" s="1869">
        <v>38752</v>
      </c>
    </row>
    <row r="596" spans="1:1">
      <c r="A596" s="1869">
        <v>38753</v>
      </c>
    </row>
    <row r="597" spans="1:1">
      <c r="A597" s="1869">
        <v>38754</v>
      </c>
    </row>
    <row r="598" spans="1:1">
      <c r="A598" s="1869">
        <v>38755</v>
      </c>
    </row>
    <row r="599" spans="1:1">
      <c r="A599" s="1869">
        <v>38756</v>
      </c>
    </row>
    <row r="600" spans="1:1">
      <c r="A600" s="1869">
        <v>38757</v>
      </c>
    </row>
    <row r="601" spans="1:1">
      <c r="A601" s="1869">
        <v>38758</v>
      </c>
    </row>
    <row r="602" spans="1:1">
      <c r="A602" s="1869">
        <v>38759</v>
      </c>
    </row>
    <row r="603" spans="1:1">
      <c r="A603" s="1869">
        <v>38760</v>
      </c>
    </row>
    <row r="604" spans="1:1">
      <c r="A604" s="1869">
        <v>38761</v>
      </c>
    </row>
    <row r="605" spans="1:1">
      <c r="A605" s="1869">
        <v>38762</v>
      </c>
    </row>
    <row r="606" spans="1:1">
      <c r="A606" s="1869">
        <v>38763</v>
      </c>
    </row>
    <row r="607" spans="1:1">
      <c r="A607" s="1869">
        <v>38764</v>
      </c>
    </row>
    <row r="608" spans="1:1">
      <c r="A608" s="1869">
        <v>38765</v>
      </c>
    </row>
    <row r="609" spans="1:1">
      <c r="A609" s="1869">
        <v>38766</v>
      </c>
    </row>
    <row r="610" spans="1:1">
      <c r="A610" s="1869">
        <v>38767</v>
      </c>
    </row>
    <row r="611" spans="1:1">
      <c r="A611" s="1869">
        <v>38768</v>
      </c>
    </row>
    <row r="612" spans="1:1">
      <c r="A612" s="1869">
        <v>38769</v>
      </c>
    </row>
    <row r="613" spans="1:1">
      <c r="A613" s="1869">
        <v>38770</v>
      </c>
    </row>
    <row r="614" spans="1:1">
      <c r="A614" s="1869">
        <v>38771</v>
      </c>
    </row>
    <row r="615" spans="1:1">
      <c r="A615" s="1869">
        <v>38772</v>
      </c>
    </row>
    <row r="616" spans="1:1">
      <c r="A616" s="1869">
        <v>38773</v>
      </c>
    </row>
    <row r="617" spans="1:1">
      <c r="A617" s="1869">
        <v>38774</v>
      </c>
    </row>
    <row r="618" spans="1:1">
      <c r="A618" s="1869">
        <v>38775</v>
      </c>
    </row>
    <row r="619" spans="1:1">
      <c r="A619" s="1869">
        <v>38776</v>
      </c>
    </row>
    <row r="620" spans="1:1">
      <c r="A620" s="1869">
        <v>38777</v>
      </c>
    </row>
    <row r="621" spans="1:1">
      <c r="A621" s="1869">
        <v>38778</v>
      </c>
    </row>
    <row r="622" spans="1:1">
      <c r="A622" s="1869">
        <v>38779</v>
      </c>
    </row>
    <row r="623" spans="1:1">
      <c r="A623" s="1869">
        <v>38780</v>
      </c>
    </row>
    <row r="624" spans="1:1">
      <c r="A624" s="1869">
        <v>38781</v>
      </c>
    </row>
    <row r="625" spans="1:1">
      <c r="A625" s="1869">
        <v>38782</v>
      </c>
    </row>
    <row r="626" spans="1:1">
      <c r="A626" s="1869">
        <v>38783</v>
      </c>
    </row>
    <row r="627" spans="1:1">
      <c r="A627" s="1869">
        <v>38784</v>
      </c>
    </row>
    <row r="628" spans="1:1">
      <c r="A628" s="1869">
        <v>38785</v>
      </c>
    </row>
    <row r="629" spans="1:1">
      <c r="A629" s="1869">
        <v>38786</v>
      </c>
    </row>
    <row r="630" spans="1:1">
      <c r="A630" s="1869">
        <v>38787</v>
      </c>
    </row>
    <row r="631" spans="1:1">
      <c r="A631" s="1869">
        <v>38788</v>
      </c>
    </row>
    <row r="632" spans="1:1">
      <c r="A632" s="1869">
        <v>38789</v>
      </c>
    </row>
    <row r="633" spans="1:1">
      <c r="A633" s="1869">
        <v>38790</v>
      </c>
    </row>
    <row r="634" spans="1:1">
      <c r="A634" s="1869">
        <v>38791</v>
      </c>
    </row>
    <row r="635" spans="1:1">
      <c r="A635" s="1869">
        <v>38792</v>
      </c>
    </row>
    <row r="636" spans="1:1">
      <c r="A636" s="1869">
        <v>38793</v>
      </c>
    </row>
    <row r="637" spans="1:1">
      <c r="A637" s="1869">
        <v>38794</v>
      </c>
    </row>
    <row r="638" spans="1:1">
      <c r="A638" s="1869">
        <v>38795</v>
      </c>
    </row>
    <row r="639" spans="1:1">
      <c r="A639" s="1869">
        <v>38796</v>
      </c>
    </row>
    <row r="640" spans="1:1">
      <c r="A640" s="1869">
        <v>38797</v>
      </c>
    </row>
    <row r="641" spans="1:1">
      <c r="A641" s="1869">
        <v>38798</v>
      </c>
    </row>
    <row r="642" spans="1:1">
      <c r="A642" s="1869">
        <v>38799</v>
      </c>
    </row>
    <row r="643" spans="1:1">
      <c r="A643" s="1869">
        <v>38800</v>
      </c>
    </row>
    <row r="644" spans="1:1">
      <c r="A644" s="1869">
        <v>38801</v>
      </c>
    </row>
    <row r="645" spans="1:1">
      <c r="A645" s="1869">
        <v>38802</v>
      </c>
    </row>
    <row r="646" spans="1:1">
      <c r="A646" s="1869">
        <v>38803</v>
      </c>
    </row>
    <row r="647" spans="1:1">
      <c r="A647" s="1869">
        <v>38804</v>
      </c>
    </row>
    <row r="648" spans="1:1">
      <c r="A648" s="1869">
        <v>38805</v>
      </c>
    </row>
    <row r="649" spans="1:1">
      <c r="A649" s="1869">
        <v>38806</v>
      </c>
    </row>
    <row r="650" spans="1:1">
      <c r="A650" s="1869">
        <v>38807</v>
      </c>
    </row>
    <row r="651" spans="1:1">
      <c r="A651" s="1869">
        <v>38808</v>
      </c>
    </row>
    <row r="652" spans="1:1">
      <c r="A652" s="1869">
        <v>38809</v>
      </c>
    </row>
    <row r="653" spans="1:1">
      <c r="A653" s="1869">
        <v>38810</v>
      </c>
    </row>
    <row r="654" spans="1:1">
      <c r="A654" s="1869">
        <v>38811</v>
      </c>
    </row>
    <row r="655" spans="1:1">
      <c r="A655" s="1869">
        <v>38812</v>
      </c>
    </row>
    <row r="656" spans="1:1">
      <c r="A656" s="1869">
        <v>38813</v>
      </c>
    </row>
    <row r="657" spans="1:1">
      <c r="A657" s="1869">
        <v>38814</v>
      </c>
    </row>
    <row r="658" spans="1:1">
      <c r="A658" s="1869">
        <v>38815</v>
      </c>
    </row>
    <row r="659" spans="1:1">
      <c r="A659" s="1869">
        <v>38816</v>
      </c>
    </row>
    <row r="660" spans="1:1">
      <c r="A660" s="1869">
        <v>38817</v>
      </c>
    </row>
    <row r="661" spans="1:1">
      <c r="A661" s="1869">
        <v>38818</v>
      </c>
    </row>
    <row r="662" spans="1:1">
      <c r="A662" s="1869">
        <v>38819</v>
      </c>
    </row>
    <row r="663" spans="1:1">
      <c r="A663" s="1869">
        <v>38820</v>
      </c>
    </row>
    <row r="664" spans="1:1">
      <c r="A664" s="1869">
        <v>38821</v>
      </c>
    </row>
    <row r="665" spans="1:1">
      <c r="A665" s="1869">
        <v>38822</v>
      </c>
    </row>
    <row r="666" spans="1:1">
      <c r="A666" s="1869">
        <v>38823</v>
      </c>
    </row>
    <row r="667" spans="1:1">
      <c r="A667" s="1869">
        <v>38824</v>
      </c>
    </row>
    <row r="668" spans="1:1">
      <c r="A668" s="1869">
        <v>38825</v>
      </c>
    </row>
    <row r="669" spans="1:1">
      <c r="A669" s="1869">
        <v>38826</v>
      </c>
    </row>
    <row r="670" spans="1:1">
      <c r="A670" s="1869">
        <v>38827</v>
      </c>
    </row>
    <row r="671" spans="1:1">
      <c r="A671" s="1869">
        <v>38828</v>
      </c>
    </row>
    <row r="672" spans="1:1">
      <c r="A672" s="1869">
        <v>38829</v>
      </c>
    </row>
    <row r="673" spans="1:1">
      <c r="A673" s="1869">
        <v>38830</v>
      </c>
    </row>
    <row r="674" spans="1:1">
      <c r="A674" s="1869">
        <v>38831</v>
      </c>
    </row>
    <row r="675" spans="1:1">
      <c r="A675" s="1869">
        <v>38832</v>
      </c>
    </row>
    <row r="676" spans="1:1">
      <c r="A676" s="1869">
        <v>38833</v>
      </c>
    </row>
    <row r="677" spans="1:1">
      <c r="A677" s="1869">
        <v>38834</v>
      </c>
    </row>
    <row r="678" spans="1:1">
      <c r="A678" s="1869">
        <v>38835</v>
      </c>
    </row>
    <row r="679" spans="1:1">
      <c r="A679" s="1869">
        <v>38836</v>
      </c>
    </row>
    <row r="680" spans="1:1">
      <c r="A680" s="1869">
        <v>38837</v>
      </c>
    </row>
    <row r="681" spans="1:1">
      <c r="A681" s="1869">
        <v>38838</v>
      </c>
    </row>
    <row r="682" spans="1:1">
      <c r="A682" s="1869">
        <v>38839</v>
      </c>
    </row>
    <row r="683" spans="1:1">
      <c r="A683" s="1869">
        <v>38840</v>
      </c>
    </row>
    <row r="684" spans="1:1">
      <c r="A684" s="1869">
        <v>38841</v>
      </c>
    </row>
    <row r="685" spans="1:1">
      <c r="A685" s="1869">
        <v>38842</v>
      </c>
    </row>
    <row r="686" spans="1:1">
      <c r="A686" s="1869">
        <v>38843</v>
      </c>
    </row>
    <row r="687" spans="1:1">
      <c r="A687" s="1869">
        <v>38844</v>
      </c>
    </row>
    <row r="688" spans="1:1">
      <c r="A688" s="1869">
        <v>38845</v>
      </c>
    </row>
    <row r="689" spans="1:1">
      <c r="A689" s="1869">
        <v>38846</v>
      </c>
    </row>
    <row r="690" spans="1:1">
      <c r="A690" s="1869">
        <v>38847</v>
      </c>
    </row>
    <row r="691" spans="1:1">
      <c r="A691" s="1869">
        <v>38848</v>
      </c>
    </row>
    <row r="692" spans="1:1">
      <c r="A692" s="1869">
        <v>38849</v>
      </c>
    </row>
    <row r="693" spans="1:1">
      <c r="A693" s="1869">
        <v>38850</v>
      </c>
    </row>
    <row r="694" spans="1:1">
      <c r="A694" s="1869">
        <v>38851</v>
      </c>
    </row>
    <row r="695" spans="1:1">
      <c r="A695" s="1869">
        <v>38852</v>
      </c>
    </row>
    <row r="696" spans="1:1">
      <c r="A696" s="1869">
        <v>38853</v>
      </c>
    </row>
    <row r="697" spans="1:1">
      <c r="A697" s="1869">
        <v>38854</v>
      </c>
    </row>
    <row r="698" spans="1:1">
      <c r="A698" s="1869">
        <v>38855</v>
      </c>
    </row>
    <row r="699" spans="1:1">
      <c r="A699" s="1869">
        <v>38856</v>
      </c>
    </row>
    <row r="700" spans="1:1">
      <c r="A700" s="1869">
        <v>38857</v>
      </c>
    </row>
    <row r="701" spans="1:1">
      <c r="A701" s="1869">
        <v>38858</v>
      </c>
    </row>
    <row r="702" spans="1:1">
      <c r="A702" s="1869">
        <v>38859</v>
      </c>
    </row>
    <row r="703" spans="1:1">
      <c r="A703" s="1869">
        <v>38860</v>
      </c>
    </row>
    <row r="704" spans="1:1">
      <c r="A704" s="1869">
        <v>38861</v>
      </c>
    </row>
    <row r="705" spans="1:1">
      <c r="A705" s="1869">
        <v>38862</v>
      </c>
    </row>
    <row r="706" spans="1:1">
      <c r="A706" s="1869">
        <v>38863</v>
      </c>
    </row>
    <row r="707" spans="1:1">
      <c r="A707" s="1869">
        <v>38864</v>
      </c>
    </row>
    <row r="708" spans="1:1">
      <c r="A708" s="1869">
        <v>38865</v>
      </c>
    </row>
    <row r="709" spans="1:1">
      <c r="A709" s="1869">
        <v>38866</v>
      </c>
    </row>
    <row r="710" spans="1:1">
      <c r="A710" s="1869">
        <v>38867</v>
      </c>
    </row>
    <row r="711" spans="1:1">
      <c r="A711" s="1869">
        <v>38868</v>
      </c>
    </row>
    <row r="712" spans="1:1">
      <c r="A712" s="1869">
        <v>38869</v>
      </c>
    </row>
    <row r="713" spans="1:1">
      <c r="A713" s="1869">
        <v>38870</v>
      </c>
    </row>
    <row r="714" spans="1:1">
      <c r="A714" s="1869">
        <v>38871</v>
      </c>
    </row>
    <row r="715" spans="1:1">
      <c r="A715" s="1869">
        <v>38872</v>
      </c>
    </row>
    <row r="716" spans="1:1">
      <c r="A716" s="1869">
        <v>38873</v>
      </c>
    </row>
    <row r="717" spans="1:1">
      <c r="A717" s="1869">
        <v>38874</v>
      </c>
    </row>
    <row r="718" spans="1:1">
      <c r="A718" s="1869">
        <v>38875</v>
      </c>
    </row>
    <row r="719" spans="1:1">
      <c r="A719" s="1869">
        <v>38876</v>
      </c>
    </row>
    <row r="720" spans="1:1">
      <c r="A720" s="1869">
        <v>38877</v>
      </c>
    </row>
    <row r="721" spans="1:1">
      <c r="A721" s="1869">
        <v>38878</v>
      </c>
    </row>
    <row r="722" spans="1:1">
      <c r="A722" s="1869">
        <v>38879</v>
      </c>
    </row>
    <row r="723" spans="1:1">
      <c r="A723" s="1869">
        <v>38880</v>
      </c>
    </row>
    <row r="724" spans="1:1">
      <c r="A724" s="1869">
        <v>38881</v>
      </c>
    </row>
    <row r="725" spans="1:1">
      <c r="A725" s="1869">
        <v>38882</v>
      </c>
    </row>
    <row r="726" spans="1:1">
      <c r="A726" s="1869">
        <v>38883</v>
      </c>
    </row>
    <row r="727" spans="1:1">
      <c r="A727" s="1869">
        <v>38884</v>
      </c>
    </row>
    <row r="728" spans="1:1">
      <c r="A728" s="1869">
        <v>38885</v>
      </c>
    </row>
    <row r="729" spans="1:1">
      <c r="A729" s="1869">
        <v>38886</v>
      </c>
    </row>
    <row r="730" spans="1:1">
      <c r="A730" s="1869">
        <v>38887</v>
      </c>
    </row>
    <row r="731" spans="1:1">
      <c r="A731" s="1869">
        <v>38888</v>
      </c>
    </row>
    <row r="732" spans="1:1">
      <c r="A732" s="1869">
        <v>38889</v>
      </c>
    </row>
    <row r="733" spans="1:1">
      <c r="A733" s="1869">
        <v>38890</v>
      </c>
    </row>
    <row r="734" spans="1:1">
      <c r="A734" s="1869">
        <v>38891</v>
      </c>
    </row>
    <row r="735" spans="1:1">
      <c r="A735" s="1869">
        <v>38892</v>
      </c>
    </row>
    <row r="736" spans="1:1">
      <c r="A736" s="1869">
        <v>38893</v>
      </c>
    </row>
    <row r="737" spans="1:1">
      <c r="A737" s="1869">
        <v>38894</v>
      </c>
    </row>
    <row r="738" spans="1:1">
      <c r="A738" s="1869">
        <v>38895</v>
      </c>
    </row>
    <row r="739" spans="1:1">
      <c r="A739" s="1869">
        <v>38896</v>
      </c>
    </row>
    <row r="740" spans="1:1">
      <c r="A740" s="1869">
        <v>38897</v>
      </c>
    </row>
    <row r="741" spans="1:1">
      <c r="A741" s="1869">
        <v>38898</v>
      </c>
    </row>
    <row r="742" spans="1:1">
      <c r="A742" s="1869">
        <v>38899</v>
      </c>
    </row>
    <row r="743" spans="1:1">
      <c r="A743" s="1869">
        <v>38900</v>
      </c>
    </row>
    <row r="744" spans="1:1">
      <c r="A744" s="1869">
        <v>38901</v>
      </c>
    </row>
    <row r="745" spans="1:1">
      <c r="A745" s="1869">
        <v>38902</v>
      </c>
    </row>
    <row r="746" spans="1:1">
      <c r="A746" s="1869">
        <v>38903</v>
      </c>
    </row>
    <row r="747" spans="1:1">
      <c r="A747" s="1869">
        <v>38904</v>
      </c>
    </row>
    <row r="748" spans="1:1">
      <c r="A748" s="1869">
        <v>38905</v>
      </c>
    </row>
    <row r="749" spans="1:1">
      <c r="A749" s="1869">
        <v>38906</v>
      </c>
    </row>
    <row r="750" spans="1:1">
      <c r="A750" s="1869">
        <v>38907</v>
      </c>
    </row>
    <row r="751" spans="1:1">
      <c r="A751" s="1869">
        <v>38908</v>
      </c>
    </row>
    <row r="752" spans="1:1">
      <c r="A752" s="1869">
        <v>38909</v>
      </c>
    </row>
    <row r="753" spans="1:1">
      <c r="A753" s="1869">
        <v>38910</v>
      </c>
    </row>
    <row r="754" spans="1:1">
      <c r="A754" s="1869">
        <v>38911</v>
      </c>
    </row>
    <row r="755" spans="1:1">
      <c r="A755" s="1869">
        <v>38912</v>
      </c>
    </row>
    <row r="756" spans="1:1">
      <c r="A756" s="1869">
        <v>38913</v>
      </c>
    </row>
    <row r="757" spans="1:1">
      <c r="A757" s="1869">
        <v>38914</v>
      </c>
    </row>
    <row r="758" spans="1:1">
      <c r="A758" s="1869">
        <v>38915</v>
      </c>
    </row>
    <row r="759" spans="1:1">
      <c r="A759" s="1869">
        <v>38916</v>
      </c>
    </row>
    <row r="760" spans="1:1">
      <c r="A760" s="1869">
        <v>38917</v>
      </c>
    </row>
    <row r="761" spans="1:1">
      <c r="A761" s="1869">
        <v>38918</v>
      </c>
    </row>
    <row r="762" spans="1:1">
      <c r="A762" s="1869">
        <v>38919</v>
      </c>
    </row>
    <row r="763" spans="1:1">
      <c r="A763" s="1869">
        <v>38920</v>
      </c>
    </row>
    <row r="764" spans="1:1">
      <c r="A764" s="1869">
        <v>38921</v>
      </c>
    </row>
    <row r="765" spans="1:1">
      <c r="A765" s="1869">
        <v>38922</v>
      </c>
    </row>
    <row r="766" spans="1:1">
      <c r="A766" s="1869">
        <v>38923</v>
      </c>
    </row>
    <row r="767" spans="1:1">
      <c r="A767" s="1869">
        <v>38924</v>
      </c>
    </row>
    <row r="768" spans="1:1">
      <c r="A768" s="1869">
        <v>38925</v>
      </c>
    </row>
    <row r="769" spans="1:1">
      <c r="A769" s="1869">
        <v>38926</v>
      </c>
    </row>
    <row r="770" spans="1:1">
      <c r="A770" s="1869">
        <v>38927</v>
      </c>
    </row>
    <row r="771" spans="1:1">
      <c r="A771" s="1869">
        <v>38928</v>
      </c>
    </row>
    <row r="772" spans="1:1">
      <c r="A772" s="1869">
        <v>38929</v>
      </c>
    </row>
    <row r="773" spans="1:1">
      <c r="A773" s="1869">
        <v>38930</v>
      </c>
    </row>
    <row r="774" spans="1:1">
      <c r="A774" s="1869">
        <v>38931</v>
      </c>
    </row>
    <row r="775" spans="1:1">
      <c r="A775" s="1869">
        <v>38932</v>
      </c>
    </row>
    <row r="776" spans="1:1">
      <c r="A776" s="1869">
        <v>38933</v>
      </c>
    </row>
    <row r="777" spans="1:1">
      <c r="A777" s="1869">
        <v>38934</v>
      </c>
    </row>
    <row r="778" spans="1:1">
      <c r="A778" s="1869">
        <v>38935</v>
      </c>
    </row>
    <row r="779" spans="1:1">
      <c r="A779" s="1869">
        <v>38936</v>
      </c>
    </row>
    <row r="780" spans="1:1">
      <c r="A780" s="1869">
        <v>38937</v>
      </c>
    </row>
    <row r="781" spans="1:1">
      <c r="A781" s="1869">
        <v>38938</v>
      </c>
    </row>
    <row r="782" spans="1:1">
      <c r="A782" s="1869">
        <v>38939</v>
      </c>
    </row>
    <row r="783" spans="1:1">
      <c r="A783" s="1869">
        <v>38940</v>
      </c>
    </row>
    <row r="784" spans="1:1">
      <c r="A784" s="1869">
        <v>38941</v>
      </c>
    </row>
    <row r="785" spans="1:1">
      <c r="A785" s="1869">
        <v>38942</v>
      </c>
    </row>
    <row r="786" spans="1:1">
      <c r="A786" s="1869">
        <v>38943</v>
      </c>
    </row>
    <row r="787" spans="1:1">
      <c r="A787" s="1869">
        <v>38944</v>
      </c>
    </row>
    <row r="788" spans="1:1">
      <c r="A788" s="1869">
        <v>38945</v>
      </c>
    </row>
    <row r="789" spans="1:1">
      <c r="A789" s="1869">
        <v>38946</v>
      </c>
    </row>
    <row r="790" spans="1:1">
      <c r="A790" s="1869">
        <v>38947</v>
      </c>
    </row>
    <row r="791" spans="1:1">
      <c r="A791" s="1869">
        <v>38948</v>
      </c>
    </row>
    <row r="792" spans="1:1">
      <c r="A792" s="1869">
        <v>38949</v>
      </c>
    </row>
    <row r="793" spans="1:1">
      <c r="A793" s="1869">
        <v>38950</v>
      </c>
    </row>
    <row r="794" spans="1:1">
      <c r="A794" s="1869">
        <v>38951</v>
      </c>
    </row>
    <row r="795" spans="1:1">
      <c r="A795" s="1869">
        <v>38952</v>
      </c>
    </row>
    <row r="796" spans="1:1">
      <c r="A796" s="1869">
        <v>38953</v>
      </c>
    </row>
    <row r="797" spans="1:1">
      <c r="A797" s="1869">
        <v>38954</v>
      </c>
    </row>
    <row r="798" spans="1:1">
      <c r="A798" s="1869">
        <v>38955</v>
      </c>
    </row>
    <row r="799" spans="1:1">
      <c r="A799" s="1869">
        <v>38956</v>
      </c>
    </row>
    <row r="800" spans="1:1">
      <c r="A800" s="1869">
        <v>38957</v>
      </c>
    </row>
    <row r="801" spans="1:1">
      <c r="A801" s="1869">
        <v>38958</v>
      </c>
    </row>
    <row r="802" spans="1:1">
      <c r="A802" s="1869">
        <v>38959</v>
      </c>
    </row>
    <row r="803" spans="1:1">
      <c r="A803" s="1869">
        <v>38960</v>
      </c>
    </row>
    <row r="804" spans="1:1">
      <c r="A804" s="1869">
        <v>38961</v>
      </c>
    </row>
    <row r="805" spans="1:1">
      <c r="A805" s="1869">
        <v>38962</v>
      </c>
    </row>
    <row r="806" spans="1:1">
      <c r="A806" s="1869">
        <v>38963</v>
      </c>
    </row>
    <row r="807" spans="1:1">
      <c r="A807" s="1869">
        <v>38964</v>
      </c>
    </row>
    <row r="808" spans="1:1">
      <c r="A808" s="1869">
        <v>38965</v>
      </c>
    </row>
    <row r="809" spans="1:1">
      <c r="A809" s="1869">
        <v>38966</v>
      </c>
    </row>
    <row r="810" spans="1:1">
      <c r="A810" s="1869">
        <v>38967</v>
      </c>
    </row>
    <row r="811" spans="1:1">
      <c r="A811" s="1869">
        <v>38968</v>
      </c>
    </row>
    <row r="812" spans="1:1">
      <c r="A812" s="1869">
        <v>38969</v>
      </c>
    </row>
    <row r="813" spans="1:1">
      <c r="A813" s="1869">
        <v>38970</v>
      </c>
    </row>
    <row r="814" spans="1:1">
      <c r="A814" s="1869">
        <v>38971</v>
      </c>
    </row>
    <row r="815" spans="1:1">
      <c r="A815" s="1869">
        <v>38972</v>
      </c>
    </row>
    <row r="816" spans="1:1">
      <c r="A816" s="1869">
        <v>38973</v>
      </c>
    </row>
    <row r="817" spans="1:1">
      <c r="A817" s="1869">
        <v>38974</v>
      </c>
    </row>
    <row r="818" spans="1:1">
      <c r="A818" s="1869">
        <v>38975</v>
      </c>
    </row>
    <row r="819" spans="1:1">
      <c r="A819" s="1869">
        <v>38976</v>
      </c>
    </row>
    <row r="820" spans="1:1">
      <c r="A820" s="1869">
        <v>38977</v>
      </c>
    </row>
    <row r="821" spans="1:1">
      <c r="A821" s="1869">
        <v>38978</v>
      </c>
    </row>
    <row r="822" spans="1:1">
      <c r="A822" s="1869">
        <v>38979</v>
      </c>
    </row>
    <row r="823" spans="1:1">
      <c r="A823" s="1869">
        <v>38980</v>
      </c>
    </row>
    <row r="824" spans="1:1">
      <c r="A824" s="1869">
        <v>38981</v>
      </c>
    </row>
    <row r="825" spans="1:1">
      <c r="A825" s="1869">
        <v>38982</v>
      </c>
    </row>
    <row r="826" spans="1:1">
      <c r="A826" s="1869">
        <v>38983</v>
      </c>
    </row>
    <row r="827" spans="1:1">
      <c r="A827" s="1869">
        <v>38984</v>
      </c>
    </row>
    <row r="828" spans="1:1">
      <c r="A828" s="1869">
        <v>38985</v>
      </c>
    </row>
    <row r="829" spans="1:1">
      <c r="A829" s="1869">
        <v>38986</v>
      </c>
    </row>
    <row r="830" spans="1:1">
      <c r="A830" s="1869">
        <v>38987</v>
      </c>
    </row>
    <row r="831" spans="1:1">
      <c r="A831" s="1869">
        <v>38988</v>
      </c>
    </row>
    <row r="832" spans="1:1">
      <c r="A832" s="1869">
        <v>38989</v>
      </c>
    </row>
    <row r="833" spans="1:1">
      <c r="A833" s="1869">
        <v>38990</v>
      </c>
    </row>
    <row r="834" spans="1:1">
      <c r="A834" s="1869">
        <v>38991</v>
      </c>
    </row>
    <row r="835" spans="1:1">
      <c r="A835" s="1869">
        <v>38992</v>
      </c>
    </row>
    <row r="836" spans="1:1">
      <c r="A836" s="1869">
        <v>38993</v>
      </c>
    </row>
    <row r="837" spans="1:1">
      <c r="A837" s="1869">
        <v>38994</v>
      </c>
    </row>
    <row r="838" spans="1:1">
      <c r="A838" s="1869">
        <v>38995</v>
      </c>
    </row>
    <row r="839" spans="1:1">
      <c r="A839" s="1869">
        <v>38996</v>
      </c>
    </row>
    <row r="840" spans="1:1">
      <c r="A840" s="1869">
        <v>38997</v>
      </c>
    </row>
    <row r="841" spans="1:1">
      <c r="A841" s="1869">
        <v>38998</v>
      </c>
    </row>
    <row r="842" spans="1:1">
      <c r="A842" s="1869">
        <v>38999</v>
      </c>
    </row>
    <row r="843" spans="1:1">
      <c r="A843" s="1869">
        <v>39000</v>
      </c>
    </row>
    <row r="844" spans="1:1">
      <c r="A844" s="1869">
        <v>39001</v>
      </c>
    </row>
    <row r="845" spans="1:1">
      <c r="A845" s="1869">
        <v>39002</v>
      </c>
    </row>
    <row r="846" spans="1:1">
      <c r="A846" s="1869">
        <v>39003</v>
      </c>
    </row>
    <row r="847" spans="1:1">
      <c r="A847" s="1869">
        <v>39004</v>
      </c>
    </row>
    <row r="848" spans="1:1">
      <c r="A848" s="1869">
        <v>39005</v>
      </c>
    </row>
    <row r="849" spans="1:1">
      <c r="A849" s="1869">
        <v>39006</v>
      </c>
    </row>
    <row r="850" spans="1:1">
      <c r="A850" s="1869">
        <v>39007</v>
      </c>
    </row>
    <row r="851" spans="1:1">
      <c r="A851" s="1869">
        <v>39008</v>
      </c>
    </row>
    <row r="852" spans="1:1">
      <c r="A852" s="1869">
        <v>39009</v>
      </c>
    </row>
    <row r="853" spans="1:1">
      <c r="A853" s="1869">
        <v>39010</v>
      </c>
    </row>
    <row r="854" spans="1:1">
      <c r="A854" s="1869">
        <v>39011</v>
      </c>
    </row>
    <row r="855" spans="1:1">
      <c r="A855" s="1869">
        <v>39012</v>
      </c>
    </row>
    <row r="856" spans="1:1">
      <c r="A856" s="1869">
        <v>39013</v>
      </c>
    </row>
    <row r="857" spans="1:1">
      <c r="A857" s="1869">
        <v>39014</v>
      </c>
    </row>
    <row r="858" spans="1:1">
      <c r="A858" s="1869">
        <v>39015</v>
      </c>
    </row>
    <row r="859" spans="1:1">
      <c r="A859" s="1869">
        <v>39016</v>
      </c>
    </row>
    <row r="860" spans="1:1">
      <c r="A860" s="1869">
        <v>39017</v>
      </c>
    </row>
    <row r="861" spans="1:1">
      <c r="A861" s="1869">
        <v>39018</v>
      </c>
    </row>
    <row r="862" spans="1:1">
      <c r="A862" s="1869">
        <v>39019</v>
      </c>
    </row>
    <row r="863" spans="1:1">
      <c r="A863" s="1869">
        <v>39020</v>
      </c>
    </row>
    <row r="864" spans="1:1">
      <c r="A864" s="1869">
        <v>39021</v>
      </c>
    </row>
    <row r="865" spans="1:1">
      <c r="A865" s="1869">
        <v>39022</v>
      </c>
    </row>
    <row r="866" spans="1:1">
      <c r="A866" s="1869">
        <v>39023</v>
      </c>
    </row>
    <row r="867" spans="1:1">
      <c r="A867" s="1869">
        <v>39024</v>
      </c>
    </row>
    <row r="868" spans="1:1">
      <c r="A868" s="1869">
        <v>39025</v>
      </c>
    </row>
    <row r="869" spans="1:1">
      <c r="A869" s="1869">
        <v>39026</v>
      </c>
    </row>
    <row r="870" spans="1:1">
      <c r="A870" s="1869">
        <v>39027</v>
      </c>
    </row>
    <row r="871" spans="1:1">
      <c r="A871" s="1869">
        <v>39028</v>
      </c>
    </row>
    <row r="872" spans="1:1">
      <c r="A872" s="1869">
        <v>39029</v>
      </c>
    </row>
    <row r="873" spans="1:1">
      <c r="A873" s="1869">
        <v>39030</v>
      </c>
    </row>
    <row r="874" spans="1:1">
      <c r="A874" s="1869">
        <v>39031</v>
      </c>
    </row>
    <row r="875" spans="1:1">
      <c r="A875" s="1869">
        <v>39032</v>
      </c>
    </row>
    <row r="876" spans="1:1">
      <c r="A876" s="1869">
        <v>39033</v>
      </c>
    </row>
    <row r="877" spans="1:1">
      <c r="A877" s="1869">
        <v>39034</v>
      </c>
    </row>
    <row r="878" spans="1:1">
      <c r="A878" s="1869">
        <v>39035</v>
      </c>
    </row>
    <row r="879" spans="1:1">
      <c r="A879" s="1869">
        <v>39036</v>
      </c>
    </row>
    <row r="880" spans="1:1">
      <c r="A880" s="1869">
        <v>39037</v>
      </c>
    </row>
    <row r="881" spans="1:1">
      <c r="A881" s="1869">
        <v>39038</v>
      </c>
    </row>
    <row r="882" spans="1:1">
      <c r="A882" s="1869">
        <v>39039</v>
      </c>
    </row>
    <row r="883" spans="1:1">
      <c r="A883" s="1869">
        <v>39040</v>
      </c>
    </row>
    <row r="884" spans="1:1">
      <c r="A884" s="1869">
        <v>39041</v>
      </c>
    </row>
    <row r="885" spans="1:1">
      <c r="A885" s="1869">
        <v>39042</v>
      </c>
    </row>
    <row r="886" spans="1:1">
      <c r="A886" s="1869">
        <v>39043</v>
      </c>
    </row>
    <row r="887" spans="1:1">
      <c r="A887" s="1869">
        <v>39044</v>
      </c>
    </row>
    <row r="888" spans="1:1">
      <c r="A888" s="1869">
        <v>39045</v>
      </c>
    </row>
    <row r="889" spans="1:1">
      <c r="A889" s="1869">
        <v>39046</v>
      </c>
    </row>
    <row r="890" spans="1:1">
      <c r="A890" s="1869">
        <v>39047</v>
      </c>
    </row>
    <row r="891" spans="1:1">
      <c r="A891" s="1869">
        <v>39048</v>
      </c>
    </row>
    <row r="892" spans="1:1">
      <c r="A892" s="1869">
        <v>39049</v>
      </c>
    </row>
    <row r="893" spans="1:1">
      <c r="A893" s="1869">
        <v>39050</v>
      </c>
    </row>
    <row r="894" spans="1:1">
      <c r="A894" s="1869">
        <v>39051</v>
      </c>
    </row>
    <row r="895" spans="1:1">
      <c r="A895" s="1869">
        <v>39052</v>
      </c>
    </row>
    <row r="896" spans="1:1">
      <c r="A896" s="1869">
        <v>39053</v>
      </c>
    </row>
    <row r="897" spans="1:1">
      <c r="A897" s="1869">
        <v>39054</v>
      </c>
    </row>
    <row r="898" spans="1:1">
      <c r="A898" s="1869">
        <v>39055</v>
      </c>
    </row>
    <row r="899" spans="1:1">
      <c r="A899" s="1869">
        <v>39056</v>
      </c>
    </row>
    <row r="900" spans="1:1">
      <c r="A900" s="1869">
        <v>39057</v>
      </c>
    </row>
    <row r="901" spans="1:1">
      <c r="A901" s="1869">
        <v>39058</v>
      </c>
    </row>
    <row r="902" spans="1:1">
      <c r="A902" s="1869">
        <v>39059</v>
      </c>
    </row>
    <row r="903" spans="1:1">
      <c r="A903" s="1869">
        <v>39060</v>
      </c>
    </row>
    <row r="904" spans="1:1">
      <c r="A904" s="1869">
        <v>39061</v>
      </c>
    </row>
    <row r="905" spans="1:1">
      <c r="A905" s="1869">
        <v>39062</v>
      </c>
    </row>
    <row r="906" spans="1:1">
      <c r="A906" s="1869">
        <v>39063</v>
      </c>
    </row>
    <row r="907" spans="1:1">
      <c r="A907" s="1869">
        <v>39064</v>
      </c>
    </row>
    <row r="908" spans="1:1">
      <c r="A908" s="1869">
        <v>39065</v>
      </c>
    </row>
    <row r="909" spans="1:1">
      <c r="A909" s="1869">
        <v>39066</v>
      </c>
    </row>
    <row r="910" spans="1:1">
      <c r="A910" s="1869">
        <v>39067</v>
      </c>
    </row>
    <row r="911" spans="1:1">
      <c r="A911" s="1869">
        <v>39068</v>
      </c>
    </row>
    <row r="912" spans="1:1">
      <c r="A912" s="1869">
        <v>39069</v>
      </c>
    </row>
    <row r="913" spans="1:1">
      <c r="A913" s="1869">
        <v>39070</v>
      </c>
    </row>
    <row r="914" spans="1:1">
      <c r="A914" s="1869">
        <v>39071</v>
      </c>
    </row>
    <row r="915" spans="1:1">
      <c r="A915" s="1869">
        <v>39072</v>
      </c>
    </row>
    <row r="916" spans="1:1">
      <c r="A916" s="1869">
        <v>39073</v>
      </c>
    </row>
    <row r="917" spans="1:1">
      <c r="A917" s="1869">
        <v>39074</v>
      </c>
    </row>
    <row r="918" spans="1:1">
      <c r="A918" s="1869">
        <v>39075</v>
      </c>
    </row>
    <row r="919" spans="1:1">
      <c r="A919" s="1869">
        <v>39076</v>
      </c>
    </row>
    <row r="920" spans="1:1">
      <c r="A920" s="1869">
        <v>39077</v>
      </c>
    </row>
    <row r="921" spans="1:1">
      <c r="A921" s="1869">
        <v>39078</v>
      </c>
    </row>
    <row r="922" spans="1:1">
      <c r="A922" s="1869">
        <v>39079</v>
      </c>
    </row>
    <row r="923" spans="1:1">
      <c r="A923" s="1869">
        <v>39080</v>
      </c>
    </row>
    <row r="924" spans="1:1">
      <c r="A924" s="1869">
        <v>39081</v>
      </c>
    </row>
    <row r="925" spans="1:1">
      <c r="A925" s="1869">
        <v>39082</v>
      </c>
    </row>
    <row r="926" spans="1:1">
      <c r="A926" s="1869">
        <v>39083</v>
      </c>
    </row>
    <row r="927" spans="1:1">
      <c r="A927" s="1869">
        <v>39084</v>
      </c>
    </row>
    <row r="928" spans="1:1">
      <c r="A928" s="1869">
        <v>39085</v>
      </c>
    </row>
    <row r="929" spans="1:1">
      <c r="A929" s="1869">
        <v>39086</v>
      </c>
    </row>
    <row r="930" spans="1:1">
      <c r="A930" s="1869">
        <v>39087</v>
      </c>
    </row>
    <row r="931" spans="1:1">
      <c r="A931" s="1869">
        <v>39088</v>
      </c>
    </row>
    <row r="932" spans="1:1">
      <c r="A932" s="1869">
        <v>39089</v>
      </c>
    </row>
    <row r="933" spans="1:1">
      <c r="A933" s="1869">
        <v>39090</v>
      </c>
    </row>
    <row r="934" spans="1:1">
      <c r="A934" s="1869">
        <v>39091</v>
      </c>
    </row>
    <row r="935" spans="1:1">
      <c r="A935" s="1869">
        <v>39092</v>
      </c>
    </row>
    <row r="936" spans="1:1">
      <c r="A936" s="1869">
        <v>39093</v>
      </c>
    </row>
    <row r="937" spans="1:1">
      <c r="A937" s="1869">
        <v>39094</v>
      </c>
    </row>
    <row r="938" spans="1:1">
      <c r="A938" s="1869">
        <v>39095</v>
      </c>
    </row>
    <row r="939" spans="1:1">
      <c r="A939" s="1869">
        <v>39096</v>
      </c>
    </row>
    <row r="940" spans="1:1">
      <c r="A940" s="1869">
        <v>39097</v>
      </c>
    </row>
    <row r="941" spans="1:1">
      <c r="A941" s="1869">
        <v>39098</v>
      </c>
    </row>
    <row r="942" spans="1:1">
      <c r="A942" s="1869">
        <v>39099</v>
      </c>
    </row>
    <row r="943" spans="1:1">
      <c r="A943" s="1869">
        <v>39100</v>
      </c>
    </row>
    <row r="944" spans="1:1">
      <c r="A944" s="1869">
        <v>39101</v>
      </c>
    </row>
    <row r="945" spans="1:1">
      <c r="A945" s="1869">
        <v>39102</v>
      </c>
    </row>
    <row r="946" spans="1:1">
      <c r="A946" s="1869">
        <v>39103</v>
      </c>
    </row>
    <row r="947" spans="1:1">
      <c r="A947" s="1869">
        <v>39104</v>
      </c>
    </row>
    <row r="948" spans="1:1">
      <c r="A948" s="1869">
        <v>39105</v>
      </c>
    </row>
    <row r="949" spans="1:1">
      <c r="A949" s="1869">
        <v>39106</v>
      </c>
    </row>
    <row r="950" spans="1:1">
      <c r="A950" s="1869">
        <v>39107</v>
      </c>
    </row>
    <row r="951" spans="1:1">
      <c r="A951" s="1869">
        <v>39108</v>
      </c>
    </row>
    <row r="952" spans="1:1">
      <c r="A952" s="1869">
        <v>39109</v>
      </c>
    </row>
    <row r="953" spans="1:1">
      <c r="A953" s="1869">
        <v>39110</v>
      </c>
    </row>
    <row r="954" spans="1:1">
      <c r="A954" s="1869">
        <v>39111</v>
      </c>
    </row>
    <row r="955" spans="1:1">
      <c r="A955" s="1869">
        <v>39112</v>
      </c>
    </row>
    <row r="956" spans="1:1">
      <c r="A956" s="1869">
        <v>39113</v>
      </c>
    </row>
    <row r="957" spans="1:1">
      <c r="A957" s="1869">
        <v>39114</v>
      </c>
    </row>
    <row r="958" spans="1:1">
      <c r="A958" s="1869">
        <v>39115</v>
      </c>
    </row>
    <row r="959" spans="1:1">
      <c r="A959" s="1869">
        <v>39116</v>
      </c>
    </row>
    <row r="960" spans="1:1">
      <c r="A960" s="1869">
        <v>39117</v>
      </c>
    </row>
    <row r="961" spans="1:1">
      <c r="A961" s="1869">
        <v>39118</v>
      </c>
    </row>
    <row r="962" spans="1:1">
      <c r="A962" s="1869">
        <v>39119</v>
      </c>
    </row>
    <row r="963" spans="1:1">
      <c r="A963" s="1869">
        <v>39120</v>
      </c>
    </row>
    <row r="964" spans="1:1">
      <c r="A964" s="1869">
        <v>39121</v>
      </c>
    </row>
    <row r="965" spans="1:1">
      <c r="A965" s="1869">
        <v>39122</v>
      </c>
    </row>
    <row r="966" spans="1:1">
      <c r="A966" s="1869">
        <v>39123</v>
      </c>
    </row>
    <row r="967" spans="1:1">
      <c r="A967" s="1869">
        <v>39124</v>
      </c>
    </row>
    <row r="968" spans="1:1">
      <c r="A968" s="1869">
        <v>39125</v>
      </c>
    </row>
    <row r="969" spans="1:1">
      <c r="A969" s="1869">
        <v>39126</v>
      </c>
    </row>
    <row r="970" spans="1:1">
      <c r="A970" s="1869">
        <v>39127</v>
      </c>
    </row>
    <row r="971" spans="1:1">
      <c r="A971" s="1869">
        <v>39128</v>
      </c>
    </row>
    <row r="972" spans="1:1">
      <c r="A972" s="1869">
        <v>39129</v>
      </c>
    </row>
    <row r="973" spans="1:1">
      <c r="A973" s="1869">
        <v>39130</v>
      </c>
    </row>
    <row r="974" spans="1:1">
      <c r="A974" s="1869">
        <v>39131</v>
      </c>
    </row>
    <row r="975" spans="1:1">
      <c r="A975" s="1869">
        <v>39132</v>
      </c>
    </row>
    <row r="976" spans="1:1">
      <c r="A976" s="1869">
        <v>39133</v>
      </c>
    </row>
    <row r="977" spans="1:1">
      <c r="A977" s="1869">
        <v>39134</v>
      </c>
    </row>
    <row r="978" spans="1:1">
      <c r="A978" s="1869">
        <v>39135</v>
      </c>
    </row>
    <row r="979" spans="1:1">
      <c r="A979" s="1869">
        <v>39136</v>
      </c>
    </row>
    <row r="980" spans="1:1">
      <c r="A980" s="1869">
        <v>39137</v>
      </c>
    </row>
    <row r="981" spans="1:1">
      <c r="A981" s="1869">
        <v>39138</v>
      </c>
    </row>
    <row r="982" spans="1:1">
      <c r="A982" s="1869">
        <v>39139</v>
      </c>
    </row>
    <row r="983" spans="1:1">
      <c r="A983" s="1869">
        <v>39140</v>
      </c>
    </row>
    <row r="984" spans="1:1">
      <c r="A984" s="1869">
        <v>39141</v>
      </c>
    </row>
    <row r="985" spans="1:1">
      <c r="A985" s="1869">
        <v>39142</v>
      </c>
    </row>
    <row r="986" spans="1:1">
      <c r="A986" s="1869">
        <v>39143</v>
      </c>
    </row>
    <row r="987" spans="1:1">
      <c r="A987" s="1869">
        <v>39144</v>
      </c>
    </row>
    <row r="988" spans="1:1">
      <c r="A988" s="1869">
        <v>39145</v>
      </c>
    </row>
    <row r="989" spans="1:1">
      <c r="A989" s="1869">
        <v>39146</v>
      </c>
    </row>
    <row r="990" spans="1:1">
      <c r="A990" s="1869">
        <v>39147</v>
      </c>
    </row>
    <row r="991" spans="1:1">
      <c r="A991" s="1869">
        <v>39148</v>
      </c>
    </row>
    <row r="992" spans="1:1">
      <c r="A992" s="1869">
        <v>39149</v>
      </c>
    </row>
    <row r="993" spans="1:1">
      <c r="A993" s="1869">
        <v>39150</v>
      </c>
    </row>
    <row r="994" spans="1:1">
      <c r="A994" s="1869">
        <v>39151</v>
      </c>
    </row>
    <row r="995" spans="1:1">
      <c r="A995" s="1869">
        <v>39152</v>
      </c>
    </row>
    <row r="996" spans="1:1">
      <c r="A996" s="1869">
        <v>39153</v>
      </c>
    </row>
    <row r="997" spans="1:1">
      <c r="A997" s="1869">
        <v>39154</v>
      </c>
    </row>
    <row r="998" spans="1:1">
      <c r="A998" s="1869">
        <v>39155</v>
      </c>
    </row>
    <row r="999" spans="1:1">
      <c r="A999" s="1869">
        <v>39156</v>
      </c>
    </row>
    <row r="1000" spans="1:1">
      <c r="A1000" s="1869">
        <v>39157</v>
      </c>
    </row>
    <row r="1001" spans="1:1">
      <c r="A1001" s="1869">
        <v>39158</v>
      </c>
    </row>
    <row r="1002" spans="1:1">
      <c r="A1002" s="1869">
        <v>39159</v>
      </c>
    </row>
    <row r="1003" spans="1:1">
      <c r="A1003" s="1869">
        <v>39160</v>
      </c>
    </row>
    <row r="1004" spans="1:1">
      <c r="A1004" s="1869">
        <v>39161</v>
      </c>
    </row>
    <row r="1005" spans="1:1">
      <c r="A1005" s="1869">
        <v>39162</v>
      </c>
    </row>
    <row r="1006" spans="1:1">
      <c r="A1006" s="1869">
        <v>39163</v>
      </c>
    </row>
    <row r="1007" spans="1:1">
      <c r="A1007" s="1869">
        <v>39164</v>
      </c>
    </row>
    <row r="1008" spans="1:1">
      <c r="A1008" s="1869">
        <v>39165</v>
      </c>
    </row>
    <row r="1009" spans="1:1">
      <c r="A1009" s="1869">
        <v>39166</v>
      </c>
    </row>
    <row r="1010" spans="1:1">
      <c r="A1010" s="1869">
        <v>39167</v>
      </c>
    </row>
    <row r="1011" spans="1:1">
      <c r="A1011" s="1869">
        <v>39168</v>
      </c>
    </row>
    <row r="1012" spans="1:1">
      <c r="A1012" s="1869">
        <v>39169</v>
      </c>
    </row>
    <row r="1013" spans="1:1">
      <c r="A1013" s="1869">
        <v>39170</v>
      </c>
    </row>
    <row r="1014" spans="1:1">
      <c r="A1014" s="1869">
        <v>39171</v>
      </c>
    </row>
    <row r="1015" spans="1:1">
      <c r="A1015" s="1869">
        <v>39172</v>
      </c>
    </row>
    <row r="1016" spans="1:1">
      <c r="A1016" s="1869">
        <v>39173</v>
      </c>
    </row>
    <row r="1017" spans="1:1">
      <c r="A1017" s="1869">
        <v>39174</v>
      </c>
    </row>
    <row r="1018" spans="1:1">
      <c r="A1018" s="1869">
        <v>39175</v>
      </c>
    </row>
    <row r="1019" spans="1:1">
      <c r="A1019" s="1869">
        <v>39176</v>
      </c>
    </row>
    <row r="1020" spans="1:1">
      <c r="A1020" s="1869">
        <v>39177</v>
      </c>
    </row>
    <row r="1021" spans="1:1">
      <c r="A1021" s="1869">
        <v>39178</v>
      </c>
    </row>
    <row r="1022" spans="1:1">
      <c r="A1022" s="1869">
        <v>39179</v>
      </c>
    </row>
    <row r="1023" spans="1:1">
      <c r="A1023" s="1869">
        <v>39180</v>
      </c>
    </row>
    <row r="1024" spans="1:1">
      <c r="A1024" s="1869">
        <v>39181</v>
      </c>
    </row>
    <row r="1025" spans="1:1">
      <c r="A1025" s="1869">
        <v>39182</v>
      </c>
    </row>
    <row r="1026" spans="1:1">
      <c r="A1026" s="1869">
        <v>39183</v>
      </c>
    </row>
    <row r="1027" spans="1:1">
      <c r="A1027" s="1869">
        <v>39184</v>
      </c>
    </row>
    <row r="1028" spans="1:1">
      <c r="A1028" s="1869">
        <v>39185</v>
      </c>
    </row>
    <row r="1029" spans="1:1">
      <c r="A1029" s="1869">
        <v>39186</v>
      </c>
    </row>
    <row r="1030" spans="1:1">
      <c r="A1030" s="1869">
        <v>39187</v>
      </c>
    </row>
    <row r="1031" spans="1:1">
      <c r="A1031" s="1869">
        <v>39188</v>
      </c>
    </row>
    <row r="1032" spans="1:1">
      <c r="A1032" s="1869">
        <v>39189</v>
      </c>
    </row>
    <row r="1033" spans="1:1">
      <c r="A1033" s="1869">
        <v>39190</v>
      </c>
    </row>
    <row r="1034" spans="1:1">
      <c r="A1034" s="1869">
        <v>39191</v>
      </c>
    </row>
    <row r="1035" spans="1:1">
      <c r="A1035" s="1869">
        <v>39192</v>
      </c>
    </row>
    <row r="1036" spans="1:1">
      <c r="A1036" s="1869">
        <v>39193</v>
      </c>
    </row>
    <row r="1037" spans="1:1">
      <c r="A1037" s="1869">
        <v>39194</v>
      </c>
    </row>
    <row r="1038" spans="1:1">
      <c r="A1038" s="1869">
        <v>39195</v>
      </c>
    </row>
    <row r="1039" spans="1:1">
      <c r="A1039" s="1869">
        <v>39196</v>
      </c>
    </row>
    <row r="1040" spans="1:1">
      <c r="A1040" s="1869">
        <v>39197</v>
      </c>
    </row>
    <row r="1041" spans="1:1">
      <c r="A1041" s="1869">
        <v>39198</v>
      </c>
    </row>
    <row r="1042" spans="1:1">
      <c r="A1042" s="1869">
        <v>39199</v>
      </c>
    </row>
    <row r="1043" spans="1:1">
      <c r="A1043" s="1869">
        <v>39200</v>
      </c>
    </row>
    <row r="1044" spans="1:1">
      <c r="A1044" s="1869">
        <v>39201</v>
      </c>
    </row>
    <row r="1045" spans="1:1">
      <c r="A1045" s="1869">
        <v>39202</v>
      </c>
    </row>
    <row r="1046" spans="1:1">
      <c r="A1046" s="1869">
        <v>39203</v>
      </c>
    </row>
    <row r="1047" spans="1:1">
      <c r="A1047" s="1869">
        <v>39204</v>
      </c>
    </row>
    <row r="1048" spans="1:1">
      <c r="A1048" s="1869">
        <v>39205</v>
      </c>
    </row>
    <row r="1049" spans="1:1">
      <c r="A1049" s="1869">
        <v>39206</v>
      </c>
    </row>
    <row r="1050" spans="1:1">
      <c r="A1050" s="1869">
        <v>39207</v>
      </c>
    </row>
    <row r="1051" spans="1:1">
      <c r="A1051" s="1869">
        <v>39208</v>
      </c>
    </row>
    <row r="1052" spans="1:1">
      <c r="A1052" s="1869">
        <v>39209</v>
      </c>
    </row>
    <row r="1053" spans="1:1">
      <c r="A1053" s="1869">
        <v>39210</v>
      </c>
    </row>
    <row r="1054" spans="1:1">
      <c r="A1054" s="1869">
        <v>39211</v>
      </c>
    </row>
    <row r="1055" spans="1:1">
      <c r="A1055" s="1869">
        <v>39212</v>
      </c>
    </row>
    <row r="1056" spans="1:1">
      <c r="A1056" s="1869">
        <v>39213</v>
      </c>
    </row>
    <row r="1057" spans="1:1">
      <c r="A1057" s="1869">
        <v>39214</v>
      </c>
    </row>
    <row r="1058" spans="1:1">
      <c r="A1058" s="1869">
        <v>39215</v>
      </c>
    </row>
    <row r="1059" spans="1:1">
      <c r="A1059" s="1869">
        <v>39216</v>
      </c>
    </row>
    <row r="1060" spans="1:1">
      <c r="A1060" s="1869">
        <v>39217</v>
      </c>
    </row>
    <row r="1061" spans="1:1">
      <c r="A1061" s="1869">
        <v>39218</v>
      </c>
    </row>
    <row r="1062" spans="1:1">
      <c r="A1062" s="1869">
        <v>39219</v>
      </c>
    </row>
    <row r="1063" spans="1:1">
      <c r="A1063" s="1869">
        <v>39220</v>
      </c>
    </row>
    <row r="1064" spans="1:1">
      <c r="A1064" s="1869">
        <v>39221</v>
      </c>
    </row>
    <row r="1065" spans="1:1">
      <c r="A1065" s="1869">
        <v>39222</v>
      </c>
    </row>
    <row r="1066" spans="1:1">
      <c r="A1066" s="1869">
        <v>39223</v>
      </c>
    </row>
    <row r="1067" spans="1:1">
      <c r="A1067" s="1869">
        <v>39224</v>
      </c>
    </row>
    <row r="1068" spans="1:1">
      <c r="A1068" s="1869">
        <v>39225</v>
      </c>
    </row>
    <row r="1069" spans="1:1">
      <c r="A1069" s="1869">
        <v>39226</v>
      </c>
    </row>
    <row r="1070" spans="1:1">
      <c r="A1070" s="1869">
        <v>39227</v>
      </c>
    </row>
    <row r="1071" spans="1:1">
      <c r="A1071" s="1869">
        <v>39228</v>
      </c>
    </row>
    <row r="1072" spans="1:1">
      <c r="A1072" s="1869">
        <v>39229</v>
      </c>
    </row>
    <row r="1073" spans="1:1">
      <c r="A1073" s="1869">
        <v>39230</v>
      </c>
    </row>
    <row r="1074" spans="1:1">
      <c r="A1074" s="1869">
        <v>39231</v>
      </c>
    </row>
    <row r="1075" spans="1:1">
      <c r="A1075" s="1869">
        <v>39232</v>
      </c>
    </row>
    <row r="1076" spans="1:1">
      <c r="A1076" s="1869">
        <v>39233</v>
      </c>
    </row>
    <row r="1077" spans="1:1">
      <c r="A1077" s="1869">
        <v>39234</v>
      </c>
    </row>
    <row r="1078" spans="1:1">
      <c r="A1078" s="1869">
        <v>39235</v>
      </c>
    </row>
    <row r="1079" spans="1:1">
      <c r="A1079" s="1869">
        <v>39236</v>
      </c>
    </row>
    <row r="1080" spans="1:1">
      <c r="A1080" s="1869">
        <v>39237</v>
      </c>
    </row>
    <row r="1081" spans="1:1">
      <c r="A1081" s="1869">
        <v>39238</v>
      </c>
    </row>
    <row r="1082" spans="1:1">
      <c r="A1082" s="1869">
        <v>39239</v>
      </c>
    </row>
    <row r="1083" spans="1:1">
      <c r="A1083" s="1869">
        <v>39240</v>
      </c>
    </row>
    <row r="1084" spans="1:1">
      <c r="A1084" s="1869">
        <v>39241</v>
      </c>
    </row>
    <row r="1085" spans="1:1">
      <c r="A1085" s="1869">
        <v>39242</v>
      </c>
    </row>
    <row r="1086" spans="1:1">
      <c r="A1086" s="1869">
        <v>39243</v>
      </c>
    </row>
    <row r="1087" spans="1:1">
      <c r="A1087" s="1869">
        <v>39244</v>
      </c>
    </row>
    <row r="1088" spans="1:1">
      <c r="A1088" s="1869">
        <v>39245</v>
      </c>
    </row>
    <row r="1089" spans="1:1">
      <c r="A1089" s="1869">
        <v>39246</v>
      </c>
    </row>
    <row r="1090" spans="1:1">
      <c r="A1090" s="1869">
        <v>39247</v>
      </c>
    </row>
    <row r="1091" spans="1:1">
      <c r="A1091" s="1869">
        <v>39248</v>
      </c>
    </row>
    <row r="1092" spans="1:1">
      <c r="A1092" s="1869">
        <v>39249</v>
      </c>
    </row>
    <row r="1093" spans="1:1">
      <c r="A1093" s="1869">
        <v>39250</v>
      </c>
    </row>
    <row r="1094" spans="1:1">
      <c r="A1094" s="1869">
        <v>39251</v>
      </c>
    </row>
    <row r="1095" spans="1:1">
      <c r="A1095" s="1869">
        <v>39252</v>
      </c>
    </row>
    <row r="1096" spans="1:1">
      <c r="A1096" s="1869">
        <v>39253</v>
      </c>
    </row>
    <row r="1097" spans="1:1">
      <c r="A1097" s="1869">
        <v>39254</v>
      </c>
    </row>
    <row r="1098" spans="1:1">
      <c r="A1098" s="1869">
        <v>39255</v>
      </c>
    </row>
    <row r="1099" spans="1:1">
      <c r="A1099" s="1869">
        <v>39256</v>
      </c>
    </row>
    <row r="1100" spans="1:1">
      <c r="A1100" s="1869">
        <v>39257</v>
      </c>
    </row>
    <row r="1101" spans="1:1">
      <c r="A1101" s="1869">
        <v>39258</v>
      </c>
    </row>
    <row r="1102" spans="1:1">
      <c r="A1102" s="1869">
        <v>39259</v>
      </c>
    </row>
    <row r="1103" spans="1:1">
      <c r="A1103" s="1869">
        <v>39260</v>
      </c>
    </row>
    <row r="1104" spans="1:1">
      <c r="A1104" s="1869">
        <v>39261</v>
      </c>
    </row>
    <row r="1105" spans="1:1">
      <c r="A1105" s="1869">
        <v>39262</v>
      </c>
    </row>
    <row r="1106" spans="1:1">
      <c r="A1106" s="1869">
        <v>39263</v>
      </c>
    </row>
    <row r="1107" spans="1:1">
      <c r="A1107" s="1869">
        <v>39264</v>
      </c>
    </row>
    <row r="1108" spans="1:1">
      <c r="A1108" s="1869">
        <v>39265</v>
      </c>
    </row>
    <row r="1109" spans="1:1">
      <c r="A1109" s="1869">
        <v>39266</v>
      </c>
    </row>
    <row r="1110" spans="1:1">
      <c r="A1110" s="1869">
        <v>39267</v>
      </c>
    </row>
    <row r="1111" spans="1:1">
      <c r="A1111" s="1869">
        <v>39268</v>
      </c>
    </row>
    <row r="1112" spans="1:1">
      <c r="A1112" s="1869">
        <v>39269</v>
      </c>
    </row>
    <row r="1113" spans="1:1">
      <c r="A1113" s="1869">
        <v>39270</v>
      </c>
    </row>
    <row r="1114" spans="1:1">
      <c r="A1114" s="1869">
        <v>39271</v>
      </c>
    </row>
    <row r="1115" spans="1:1">
      <c r="A1115" s="1869">
        <v>39272</v>
      </c>
    </row>
    <row r="1116" spans="1:1">
      <c r="A1116" s="1869">
        <v>39273</v>
      </c>
    </row>
    <row r="1117" spans="1:1">
      <c r="A1117" s="1869">
        <v>39274</v>
      </c>
    </row>
    <row r="1118" spans="1:1">
      <c r="A1118" s="1869">
        <v>39275</v>
      </c>
    </row>
    <row r="1119" spans="1:1">
      <c r="A1119" s="1869">
        <v>39276</v>
      </c>
    </row>
    <row r="1120" spans="1:1">
      <c r="A1120" s="1869">
        <v>39277</v>
      </c>
    </row>
    <row r="1121" spans="1:1">
      <c r="A1121" s="1869">
        <v>39278</v>
      </c>
    </row>
    <row r="1122" spans="1:1">
      <c r="A1122" s="1869">
        <v>39279</v>
      </c>
    </row>
    <row r="1123" spans="1:1">
      <c r="A1123" s="1869">
        <v>39280</v>
      </c>
    </row>
    <row r="1124" spans="1:1">
      <c r="A1124" s="1869">
        <v>39281</v>
      </c>
    </row>
    <row r="1125" spans="1:1">
      <c r="A1125" s="1869">
        <v>39282</v>
      </c>
    </row>
    <row r="1126" spans="1:1">
      <c r="A1126" s="1869">
        <v>39283</v>
      </c>
    </row>
    <row r="1127" spans="1:1">
      <c r="A1127" s="1869">
        <v>39284</v>
      </c>
    </row>
    <row r="1128" spans="1:1">
      <c r="A1128" s="1869">
        <v>39285</v>
      </c>
    </row>
    <row r="1129" spans="1:1">
      <c r="A1129" s="1869">
        <v>39286</v>
      </c>
    </row>
    <row r="1130" spans="1:1">
      <c r="A1130" s="1869">
        <v>39287</v>
      </c>
    </row>
    <row r="1131" spans="1:1">
      <c r="A1131" s="1869">
        <v>39288</v>
      </c>
    </row>
    <row r="1132" spans="1:1">
      <c r="A1132" s="1869">
        <v>39289</v>
      </c>
    </row>
    <row r="1133" spans="1:1">
      <c r="A1133" s="1869">
        <v>39290</v>
      </c>
    </row>
    <row r="1134" spans="1:1">
      <c r="A1134" s="1869">
        <v>39291</v>
      </c>
    </row>
    <row r="1135" spans="1:1">
      <c r="A1135" s="1869">
        <v>39292</v>
      </c>
    </row>
    <row r="1136" spans="1:1">
      <c r="A1136" s="1869">
        <v>39293</v>
      </c>
    </row>
    <row r="1137" spans="1:1">
      <c r="A1137" s="1869">
        <v>39294</v>
      </c>
    </row>
    <row r="1138" spans="1:1">
      <c r="A1138" s="1869">
        <v>39295</v>
      </c>
    </row>
    <row r="1139" spans="1:1">
      <c r="A1139" s="1869">
        <v>39296</v>
      </c>
    </row>
    <row r="1140" spans="1:1">
      <c r="A1140" s="1869">
        <v>39297</v>
      </c>
    </row>
    <row r="1141" spans="1:1">
      <c r="A1141" s="1869">
        <v>39298</v>
      </c>
    </row>
    <row r="1142" spans="1:1">
      <c r="A1142" s="1869">
        <v>39299</v>
      </c>
    </row>
    <row r="1143" spans="1:1">
      <c r="A1143" s="1869">
        <v>39300</v>
      </c>
    </row>
    <row r="1144" spans="1:1">
      <c r="A1144" s="1869">
        <v>39301</v>
      </c>
    </row>
    <row r="1145" spans="1:1">
      <c r="A1145" s="1869">
        <v>39302</v>
      </c>
    </row>
    <row r="1146" spans="1:1">
      <c r="A1146" s="1869">
        <v>39303</v>
      </c>
    </row>
    <row r="1147" spans="1:1">
      <c r="A1147" s="1869">
        <v>39304</v>
      </c>
    </row>
    <row r="1148" spans="1:1">
      <c r="A1148" s="1869">
        <v>39305</v>
      </c>
    </row>
    <row r="1149" spans="1:1">
      <c r="A1149" s="1869">
        <v>39306</v>
      </c>
    </row>
    <row r="1150" spans="1:1">
      <c r="A1150" s="1869">
        <v>39307</v>
      </c>
    </row>
    <row r="1151" spans="1:1">
      <c r="A1151" s="1869">
        <v>39308</v>
      </c>
    </row>
    <row r="1152" spans="1:1">
      <c r="A1152" s="1869">
        <v>39309</v>
      </c>
    </row>
    <row r="1153" spans="1:1">
      <c r="A1153" s="1869">
        <v>39310</v>
      </c>
    </row>
    <row r="1154" spans="1:1">
      <c r="A1154" s="1869">
        <v>39311</v>
      </c>
    </row>
    <row r="1155" spans="1:1">
      <c r="A1155" s="1869">
        <v>39312</v>
      </c>
    </row>
    <row r="1156" spans="1:1">
      <c r="A1156" s="1869">
        <v>39313</v>
      </c>
    </row>
    <row r="1157" spans="1:1">
      <c r="A1157" s="1869">
        <v>39314</v>
      </c>
    </row>
    <row r="1158" spans="1:1">
      <c r="A1158" s="1869">
        <v>39315</v>
      </c>
    </row>
    <row r="1159" spans="1:1">
      <c r="A1159" s="1869">
        <v>39316</v>
      </c>
    </row>
    <row r="1160" spans="1:1">
      <c r="A1160" s="1869">
        <v>39317</v>
      </c>
    </row>
    <row r="1161" spans="1:1">
      <c r="A1161" s="1869">
        <v>39318</v>
      </c>
    </row>
    <row r="1162" spans="1:1">
      <c r="A1162" s="1869">
        <v>39319</v>
      </c>
    </row>
    <row r="1163" spans="1:1">
      <c r="A1163" s="1869">
        <v>39320</v>
      </c>
    </row>
    <row r="1164" spans="1:1">
      <c r="A1164" s="1869">
        <v>39321</v>
      </c>
    </row>
    <row r="1165" spans="1:1">
      <c r="A1165" s="1869">
        <v>39322</v>
      </c>
    </row>
    <row r="1166" spans="1:1">
      <c r="A1166" s="1869">
        <v>39323</v>
      </c>
    </row>
    <row r="1167" spans="1:1">
      <c r="A1167" s="1869">
        <v>39324</v>
      </c>
    </row>
    <row r="1168" spans="1:1">
      <c r="A1168" s="1869">
        <v>39325</v>
      </c>
    </row>
    <row r="1169" spans="1:1">
      <c r="A1169" s="1869">
        <v>39326</v>
      </c>
    </row>
    <row r="1170" spans="1:1">
      <c r="A1170" s="1869">
        <v>39327</v>
      </c>
    </row>
    <row r="1171" spans="1:1">
      <c r="A1171" s="1869">
        <v>39328</v>
      </c>
    </row>
    <row r="1172" spans="1:1">
      <c r="A1172" s="1869">
        <v>39329</v>
      </c>
    </row>
    <row r="1173" spans="1:1">
      <c r="A1173" s="1869">
        <v>39330</v>
      </c>
    </row>
    <row r="1174" spans="1:1">
      <c r="A1174" s="1869">
        <v>39331</v>
      </c>
    </row>
    <row r="1175" spans="1:1">
      <c r="A1175" s="1869">
        <v>39332</v>
      </c>
    </row>
    <row r="1176" spans="1:1">
      <c r="A1176" s="1869">
        <v>39333</v>
      </c>
    </row>
    <row r="1177" spans="1:1">
      <c r="A1177" s="1869">
        <v>39334</v>
      </c>
    </row>
    <row r="1178" spans="1:1">
      <c r="A1178" s="1869">
        <v>39335</v>
      </c>
    </row>
    <row r="1179" spans="1:1">
      <c r="A1179" s="1869">
        <v>39336</v>
      </c>
    </row>
    <row r="1180" spans="1:1">
      <c r="A1180" s="1869">
        <v>39337</v>
      </c>
    </row>
    <row r="1181" spans="1:1">
      <c r="A1181" s="1869">
        <v>39338</v>
      </c>
    </row>
    <row r="1182" spans="1:1">
      <c r="A1182" s="1869">
        <v>39339</v>
      </c>
    </row>
    <row r="1183" spans="1:1">
      <c r="A1183" s="1869">
        <v>39340</v>
      </c>
    </row>
    <row r="1184" spans="1:1">
      <c r="A1184" s="1869">
        <v>39341</v>
      </c>
    </row>
    <row r="1185" spans="1:1">
      <c r="A1185" s="1869">
        <v>39342</v>
      </c>
    </row>
    <row r="1186" spans="1:1">
      <c r="A1186" s="1869">
        <v>39343</v>
      </c>
    </row>
    <row r="1187" spans="1:1">
      <c r="A1187" s="1869">
        <v>39344</v>
      </c>
    </row>
    <row r="1188" spans="1:1">
      <c r="A1188" s="1869">
        <v>39345</v>
      </c>
    </row>
    <row r="1189" spans="1:1">
      <c r="A1189" s="1869">
        <v>39346</v>
      </c>
    </row>
    <row r="1190" spans="1:1">
      <c r="A1190" s="1869">
        <v>39347</v>
      </c>
    </row>
    <row r="1191" spans="1:1">
      <c r="A1191" s="1869">
        <v>39348</v>
      </c>
    </row>
    <row r="1192" spans="1:1">
      <c r="A1192" s="1869">
        <v>39349</v>
      </c>
    </row>
    <row r="1193" spans="1:1">
      <c r="A1193" s="1869">
        <v>39350</v>
      </c>
    </row>
    <row r="1194" spans="1:1">
      <c r="A1194" s="1869">
        <v>39351</v>
      </c>
    </row>
    <row r="1195" spans="1:1">
      <c r="A1195" s="1869">
        <v>39352</v>
      </c>
    </row>
    <row r="1196" spans="1:1">
      <c r="A1196" s="1869">
        <v>39353</v>
      </c>
    </row>
    <row r="1197" spans="1:1">
      <c r="A1197" s="1869">
        <v>39354</v>
      </c>
    </row>
    <row r="1198" spans="1:1">
      <c r="A1198" s="1869">
        <v>39355</v>
      </c>
    </row>
    <row r="1199" spans="1:1">
      <c r="A1199" s="1869">
        <v>39356</v>
      </c>
    </row>
    <row r="1200" spans="1:1">
      <c r="A1200" s="1869">
        <v>39357</v>
      </c>
    </row>
    <row r="1201" spans="1:1">
      <c r="A1201" s="1869">
        <v>39358</v>
      </c>
    </row>
    <row r="1202" spans="1:1">
      <c r="A1202" s="1869">
        <v>39359</v>
      </c>
    </row>
    <row r="1203" spans="1:1">
      <c r="A1203" s="1869">
        <v>39360</v>
      </c>
    </row>
    <row r="1204" spans="1:1">
      <c r="A1204" s="1869">
        <v>39361</v>
      </c>
    </row>
    <row r="1205" spans="1:1">
      <c r="A1205" s="1869">
        <v>39362</v>
      </c>
    </row>
    <row r="1206" spans="1:1">
      <c r="A1206" s="1869">
        <v>39363</v>
      </c>
    </row>
    <row r="1207" spans="1:1">
      <c r="A1207" s="1869">
        <v>39364</v>
      </c>
    </row>
    <row r="1208" spans="1:1">
      <c r="A1208" s="1869">
        <v>39365</v>
      </c>
    </row>
    <row r="1209" spans="1:1">
      <c r="A1209" s="1869">
        <v>39366</v>
      </c>
    </row>
    <row r="1210" spans="1:1">
      <c r="A1210" s="1869">
        <v>39367</v>
      </c>
    </row>
    <row r="1211" spans="1:1">
      <c r="A1211" s="1869">
        <v>39368</v>
      </c>
    </row>
    <row r="1212" spans="1:1">
      <c r="A1212" s="1869">
        <v>39369</v>
      </c>
    </row>
    <row r="1213" spans="1:1">
      <c r="A1213" s="1869">
        <v>39370</v>
      </c>
    </row>
    <row r="1214" spans="1:1">
      <c r="A1214" s="1869">
        <v>39371</v>
      </c>
    </row>
    <row r="1215" spans="1:1">
      <c r="A1215" s="1869">
        <v>39372</v>
      </c>
    </row>
    <row r="1216" spans="1:1">
      <c r="A1216" s="1869">
        <v>39373</v>
      </c>
    </row>
    <row r="1217" spans="1:1">
      <c r="A1217" s="1869">
        <v>39374</v>
      </c>
    </row>
    <row r="1218" spans="1:1">
      <c r="A1218" s="1869">
        <v>39375</v>
      </c>
    </row>
    <row r="1219" spans="1:1">
      <c r="A1219" s="1869">
        <v>39376</v>
      </c>
    </row>
    <row r="1220" spans="1:1">
      <c r="A1220" s="1869">
        <v>39377</v>
      </c>
    </row>
    <row r="1221" spans="1:1">
      <c r="A1221" s="1869">
        <v>39378</v>
      </c>
    </row>
    <row r="1222" spans="1:1">
      <c r="A1222" s="1869">
        <v>39379</v>
      </c>
    </row>
    <row r="1223" spans="1:1">
      <c r="A1223" s="1869">
        <v>39380</v>
      </c>
    </row>
    <row r="1224" spans="1:1">
      <c r="A1224" s="1869">
        <v>39381</v>
      </c>
    </row>
    <row r="1225" spans="1:1">
      <c r="A1225" s="1869">
        <v>39382</v>
      </c>
    </row>
    <row r="1226" spans="1:1">
      <c r="A1226" s="1869">
        <v>39383</v>
      </c>
    </row>
    <row r="1227" spans="1:1">
      <c r="A1227" s="1869">
        <v>39384</v>
      </c>
    </row>
    <row r="1228" spans="1:1">
      <c r="A1228" s="1869">
        <v>39385</v>
      </c>
    </row>
    <row r="1229" spans="1:1">
      <c r="A1229" s="1869">
        <v>39386</v>
      </c>
    </row>
    <row r="1230" spans="1:1">
      <c r="A1230" s="1869">
        <v>39387</v>
      </c>
    </row>
    <row r="1231" spans="1:1">
      <c r="A1231" s="1869">
        <v>39388</v>
      </c>
    </row>
    <row r="1232" spans="1:1">
      <c r="A1232" s="1869">
        <v>39389</v>
      </c>
    </row>
    <row r="1233" spans="1:1">
      <c r="A1233" s="1869">
        <v>39390</v>
      </c>
    </row>
    <row r="1234" spans="1:1">
      <c r="A1234" s="1869">
        <v>39391</v>
      </c>
    </row>
    <row r="1235" spans="1:1">
      <c r="A1235" s="1869">
        <v>39392</v>
      </c>
    </row>
    <row r="1236" spans="1:1">
      <c r="A1236" s="1869">
        <v>39393</v>
      </c>
    </row>
    <row r="1237" spans="1:1">
      <c r="A1237" s="1869">
        <v>39394</v>
      </c>
    </row>
    <row r="1238" spans="1:1">
      <c r="A1238" s="1869">
        <v>39395</v>
      </c>
    </row>
    <row r="1239" spans="1:1">
      <c r="A1239" s="1869">
        <v>39396</v>
      </c>
    </row>
    <row r="1240" spans="1:1">
      <c r="A1240" s="1869">
        <v>39397</v>
      </c>
    </row>
    <row r="1241" spans="1:1">
      <c r="A1241" s="1869">
        <v>39398</v>
      </c>
    </row>
    <row r="1242" spans="1:1">
      <c r="A1242" s="1869">
        <v>39399</v>
      </c>
    </row>
    <row r="1243" spans="1:1">
      <c r="A1243" s="1869">
        <v>39400</v>
      </c>
    </row>
    <row r="1244" spans="1:1">
      <c r="A1244" s="1869">
        <v>39401</v>
      </c>
    </row>
    <row r="1245" spans="1:1">
      <c r="A1245" s="1869">
        <v>39402</v>
      </c>
    </row>
    <row r="1246" spans="1:1">
      <c r="A1246" s="1869">
        <v>39403</v>
      </c>
    </row>
    <row r="1247" spans="1:1">
      <c r="A1247" s="1869">
        <v>39404</v>
      </c>
    </row>
    <row r="1248" spans="1:1">
      <c r="A1248" s="1869">
        <v>39405</v>
      </c>
    </row>
    <row r="1249" spans="1:1">
      <c r="A1249" s="1869">
        <v>39406</v>
      </c>
    </row>
    <row r="1250" spans="1:1">
      <c r="A1250" s="1869">
        <v>39407</v>
      </c>
    </row>
    <row r="1251" spans="1:1">
      <c r="A1251" s="1869">
        <v>39408</v>
      </c>
    </row>
    <row r="1252" spans="1:1">
      <c r="A1252" s="1869">
        <v>39409</v>
      </c>
    </row>
    <row r="1253" spans="1:1">
      <c r="A1253" s="1869">
        <v>39410</v>
      </c>
    </row>
    <row r="1254" spans="1:1">
      <c r="A1254" s="1869">
        <v>39411</v>
      </c>
    </row>
    <row r="1255" spans="1:1">
      <c r="A1255" s="1869">
        <v>39412</v>
      </c>
    </row>
    <row r="1256" spans="1:1">
      <c r="A1256" s="1869">
        <v>39413</v>
      </c>
    </row>
    <row r="1257" spans="1:1">
      <c r="A1257" s="1869">
        <v>39414</v>
      </c>
    </row>
    <row r="1258" spans="1:1">
      <c r="A1258" s="1869">
        <v>39415</v>
      </c>
    </row>
    <row r="1259" spans="1:1">
      <c r="A1259" s="1869">
        <v>39416</v>
      </c>
    </row>
    <row r="1260" spans="1:1">
      <c r="A1260" s="1869">
        <v>39417</v>
      </c>
    </row>
    <row r="1261" spans="1:1">
      <c r="A1261" s="1869">
        <v>39418</v>
      </c>
    </row>
    <row r="1262" spans="1:1">
      <c r="A1262" s="1869">
        <v>39419</v>
      </c>
    </row>
    <row r="1263" spans="1:1">
      <c r="A1263" s="1869">
        <v>39420</v>
      </c>
    </row>
    <row r="1264" spans="1:1">
      <c r="A1264" s="1869">
        <v>39421</v>
      </c>
    </row>
    <row r="1265" spans="1:1">
      <c r="A1265" s="1869">
        <v>39422</v>
      </c>
    </row>
    <row r="1266" spans="1:1">
      <c r="A1266" s="1869">
        <v>39423</v>
      </c>
    </row>
    <row r="1267" spans="1:1">
      <c r="A1267" s="1869">
        <v>39424</v>
      </c>
    </row>
    <row r="1268" spans="1:1">
      <c r="A1268" s="1869">
        <v>39425</v>
      </c>
    </row>
    <row r="1269" spans="1:1">
      <c r="A1269" s="1869">
        <v>39426</v>
      </c>
    </row>
    <row r="1270" spans="1:1">
      <c r="A1270" s="1869">
        <v>39427</v>
      </c>
    </row>
    <row r="1271" spans="1:1">
      <c r="A1271" s="1869">
        <v>39428</v>
      </c>
    </row>
    <row r="1272" spans="1:1">
      <c r="A1272" s="1869">
        <v>39429</v>
      </c>
    </row>
    <row r="1273" spans="1:1">
      <c r="A1273" s="1869">
        <v>39430</v>
      </c>
    </row>
    <row r="1274" spans="1:1">
      <c r="A1274" s="1869">
        <v>39431</v>
      </c>
    </row>
    <row r="1275" spans="1:1">
      <c r="A1275" s="1869">
        <v>39432</v>
      </c>
    </row>
    <row r="1276" spans="1:1">
      <c r="A1276" s="1869">
        <v>39433</v>
      </c>
    </row>
    <row r="1277" spans="1:1">
      <c r="A1277" s="1869">
        <v>39434</v>
      </c>
    </row>
    <row r="1278" spans="1:1">
      <c r="A1278" s="1869">
        <v>39435</v>
      </c>
    </row>
    <row r="1279" spans="1:1">
      <c r="A1279" s="1869">
        <v>39436</v>
      </c>
    </row>
    <row r="1280" spans="1:1">
      <c r="A1280" s="1869">
        <v>39437</v>
      </c>
    </row>
    <row r="1281" spans="1:1">
      <c r="A1281" s="1869">
        <v>39438</v>
      </c>
    </row>
    <row r="1282" spans="1:1">
      <c r="A1282" s="1869">
        <v>39439</v>
      </c>
    </row>
    <row r="1283" spans="1:1">
      <c r="A1283" s="1869">
        <v>39440</v>
      </c>
    </row>
    <row r="1284" spans="1:1">
      <c r="A1284" s="1869">
        <v>39441</v>
      </c>
    </row>
    <row r="1285" spans="1:1">
      <c r="A1285" s="1869">
        <v>39442</v>
      </c>
    </row>
    <row r="1286" spans="1:1">
      <c r="A1286" s="1869">
        <v>39443</v>
      </c>
    </row>
    <row r="1287" spans="1:1">
      <c r="A1287" s="1869">
        <v>39444</v>
      </c>
    </row>
    <row r="1288" spans="1:1">
      <c r="A1288" s="1869">
        <v>39445</v>
      </c>
    </row>
    <row r="1289" spans="1:1">
      <c r="A1289" s="1869">
        <v>39446</v>
      </c>
    </row>
    <row r="1290" spans="1:1">
      <c r="A1290" s="1869">
        <v>39447</v>
      </c>
    </row>
    <row r="1291" spans="1:1">
      <c r="A1291" s="1869">
        <v>39448</v>
      </c>
    </row>
    <row r="1292" spans="1:1">
      <c r="A1292" s="1869">
        <v>39449</v>
      </c>
    </row>
    <row r="1293" spans="1:1">
      <c r="A1293" s="1869">
        <v>39450</v>
      </c>
    </row>
    <row r="1294" spans="1:1">
      <c r="A1294" s="1869">
        <v>39451</v>
      </c>
    </row>
    <row r="1295" spans="1:1">
      <c r="A1295" s="1869">
        <v>39452</v>
      </c>
    </row>
    <row r="1296" spans="1:1">
      <c r="A1296" s="1869">
        <v>39453</v>
      </c>
    </row>
    <row r="1297" spans="1:1">
      <c r="A1297" s="1869">
        <v>39454</v>
      </c>
    </row>
    <row r="1298" spans="1:1">
      <c r="A1298" s="1869">
        <v>39455</v>
      </c>
    </row>
    <row r="1299" spans="1:1">
      <c r="A1299" s="1869">
        <v>39456</v>
      </c>
    </row>
    <row r="1300" spans="1:1">
      <c r="A1300" s="1869">
        <v>39457</v>
      </c>
    </row>
    <row r="1301" spans="1:1">
      <c r="A1301" s="1869">
        <v>39458</v>
      </c>
    </row>
    <row r="1302" spans="1:1">
      <c r="A1302" s="1869">
        <v>39459</v>
      </c>
    </row>
    <row r="1303" spans="1:1">
      <c r="A1303" s="1869">
        <v>39460</v>
      </c>
    </row>
    <row r="1304" spans="1:1">
      <c r="A1304" s="1869">
        <v>39461</v>
      </c>
    </row>
    <row r="1305" spans="1:1">
      <c r="A1305" s="1869">
        <v>39462</v>
      </c>
    </row>
    <row r="1306" spans="1:1">
      <c r="A1306" s="1869">
        <v>39463</v>
      </c>
    </row>
    <row r="1307" spans="1:1">
      <c r="A1307" s="1869">
        <v>39464</v>
      </c>
    </row>
    <row r="1308" spans="1:1">
      <c r="A1308" s="1869">
        <v>39465</v>
      </c>
    </row>
    <row r="1309" spans="1:1">
      <c r="A1309" s="1869">
        <v>39466</v>
      </c>
    </row>
    <row r="1310" spans="1:1">
      <c r="A1310" s="1869">
        <v>39467</v>
      </c>
    </row>
    <row r="1311" spans="1:1">
      <c r="A1311" s="1869">
        <v>39468</v>
      </c>
    </row>
    <row r="1312" spans="1:1">
      <c r="A1312" s="1869">
        <v>39469</v>
      </c>
    </row>
    <row r="1313" spans="1:1">
      <c r="A1313" s="1869">
        <v>39470</v>
      </c>
    </row>
    <row r="1314" spans="1:1">
      <c r="A1314" s="1869">
        <v>39471</v>
      </c>
    </row>
    <row r="1315" spans="1:1">
      <c r="A1315" s="1869">
        <v>39472</v>
      </c>
    </row>
    <row r="1316" spans="1:1">
      <c r="A1316" s="1869">
        <v>39473</v>
      </c>
    </row>
    <row r="1317" spans="1:1">
      <c r="A1317" s="1869">
        <v>39474</v>
      </c>
    </row>
    <row r="1318" spans="1:1">
      <c r="A1318" s="1869">
        <v>39475</v>
      </c>
    </row>
    <row r="1319" spans="1:1">
      <c r="A1319" s="1869">
        <v>39476</v>
      </c>
    </row>
    <row r="1320" spans="1:1">
      <c r="A1320" s="1869">
        <v>39477</v>
      </c>
    </row>
    <row r="1321" spans="1:1">
      <c r="A1321" s="1869">
        <v>39478</v>
      </c>
    </row>
    <row r="1322" spans="1:1">
      <c r="A1322" s="1869">
        <v>39479</v>
      </c>
    </row>
    <row r="1323" spans="1:1">
      <c r="A1323" s="1869">
        <v>39480</v>
      </c>
    </row>
    <row r="1324" spans="1:1">
      <c r="A1324" s="1869">
        <v>39481</v>
      </c>
    </row>
    <row r="1325" spans="1:1">
      <c r="A1325" s="1869">
        <v>39482</v>
      </c>
    </row>
    <row r="1326" spans="1:1">
      <c r="A1326" s="1869">
        <v>39483</v>
      </c>
    </row>
    <row r="1327" spans="1:1">
      <c r="A1327" s="1869">
        <v>39484</v>
      </c>
    </row>
    <row r="1328" spans="1:1">
      <c r="A1328" s="1869">
        <v>39485</v>
      </c>
    </row>
    <row r="1329" spans="1:1">
      <c r="A1329" s="1869">
        <v>39486</v>
      </c>
    </row>
    <row r="1330" spans="1:1">
      <c r="A1330" s="1869">
        <v>39487</v>
      </c>
    </row>
    <row r="1331" spans="1:1">
      <c r="A1331" s="1869">
        <v>39488</v>
      </c>
    </row>
    <row r="1332" spans="1:1">
      <c r="A1332" s="1869">
        <v>39489</v>
      </c>
    </row>
    <row r="1333" spans="1:1">
      <c r="A1333" s="1869">
        <v>39490</v>
      </c>
    </row>
    <row r="1334" spans="1:1">
      <c r="A1334" s="1869">
        <v>39491</v>
      </c>
    </row>
    <row r="1335" spans="1:1">
      <c r="A1335" s="1869">
        <v>39492</v>
      </c>
    </row>
    <row r="1336" spans="1:1">
      <c r="A1336" s="1869">
        <v>39493</v>
      </c>
    </row>
    <row r="1337" spans="1:1">
      <c r="A1337" s="1869">
        <v>39494</v>
      </c>
    </row>
    <row r="1338" spans="1:1">
      <c r="A1338" s="1869">
        <v>39495</v>
      </c>
    </row>
    <row r="1339" spans="1:1">
      <c r="A1339" s="1869">
        <v>39496</v>
      </c>
    </row>
    <row r="1340" spans="1:1">
      <c r="A1340" s="1869">
        <v>39497</v>
      </c>
    </row>
    <row r="1341" spans="1:1">
      <c r="A1341" s="1869">
        <v>39498</v>
      </c>
    </row>
    <row r="1342" spans="1:1">
      <c r="A1342" s="1869">
        <v>39499</v>
      </c>
    </row>
    <row r="1343" spans="1:1">
      <c r="A1343" s="1869">
        <v>39500</v>
      </c>
    </row>
    <row r="1344" spans="1:1">
      <c r="A1344" s="1869">
        <v>39501</v>
      </c>
    </row>
    <row r="1345" spans="1:1">
      <c r="A1345" s="1869">
        <v>39502</v>
      </c>
    </row>
    <row r="1346" spans="1:1">
      <c r="A1346" s="1869">
        <v>39503</v>
      </c>
    </row>
    <row r="1347" spans="1:1">
      <c r="A1347" s="1869">
        <v>39504</v>
      </c>
    </row>
    <row r="1348" spans="1:1">
      <c r="A1348" s="1869">
        <v>39505</v>
      </c>
    </row>
    <row r="1349" spans="1:1">
      <c r="A1349" s="1869">
        <v>39506</v>
      </c>
    </row>
    <row r="1350" spans="1:1">
      <c r="A1350" s="1869">
        <v>39507</v>
      </c>
    </row>
    <row r="1351" spans="1:1">
      <c r="A1351" s="1869">
        <v>39508</v>
      </c>
    </row>
    <row r="1352" spans="1:1">
      <c r="A1352" s="1869">
        <v>39509</v>
      </c>
    </row>
    <row r="1353" spans="1:1">
      <c r="A1353" s="1869">
        <v>39510</v>
      </c>
    </row>
    <row r="1354" spans="1:1">
      <c r="A1354" s="1869">
        <v>39511</v>
      </c>
    </row>
    <row r="1355" spans="1:1">
      <c r="A1355" s="1869">
        <v>39512</v>
      </c>
    </row>
    <row r="1356" spans="1:1">
      <c r="A1356" s="1869">
        <v>39513</v>
      </c>
    </row>
    <row r="1357" spans="1:1">
      <c r="A1357" s="1869">
        <v>39514</v>
      </c>
    </row>
    <row r="1358" spans="1:1">
      <c r="A1358" s="1869">
        <v>39515</v>
      </c>
    </row>
    <row r="1359" spans="1:1">
      <c r="A1359" s="1869">
        <v>39516</v>
      </c>
    </row>
    <row r="1360" spans="1:1">
      <c r="A1360" s="1869">
        <v>39517</v>
      </c>
    </row>
    <row r="1361" spans="1:1">
      <c r="A1361" s="1869">
        <v>39518</v>
      </c>
    </row>
    <row r="1362" spans="1:1">
      <c r="A1362" s="1869">
        <v>39519</v>
      </c>
    </row>
    <row r="1363" spans="1:1">
      <c r="A1363" s="1869">
        <v>39520</v>
      </c>
    </row>
    <row r="1364" spans="1:1">
      <c r="A1364" s="1869">
        <v>39521</v>
      </c>
    </row>
    <row r="1365" spans="1:1">
      <c r="A1365" s="1869">
        <v>39522</v>
      </c>
    </row>
    <row r="1366" spans="1:1">
      <c r="A1366" s="1869">
        <v>39523</v>
      </c>
    </row>
    <row r="1367" spans="1:1">
      <c r="A1367" s="1869">
        <v>39524</v>
      </c>
    </row>
    <row r="1368" spans="1:1">
      <c r="A1368" s="1869">
        <v>39525</v>
      </c>
    </row>
    <row r="1369" spans="1:1">
      <c r="A1369" s="1869">
        <v>39526</v>
      </c>
    </row>
    <row r="1370" spans="1:1">
      <c r="A1370" s="1869">
        <v>39527</v>
      </c>
    </row>
    <row r="1371" spans="1:1">
      <c r="A1371" s="1869">
        <v>39528</v>
      </c>
    </row>
    <row r="1372" spans="1:1">
      <c r="A1372" s="1869">
        <v>39529</v>
      </c>
    </row>
    <row r="1373" spans="1:1">
      <c r="A1373" s="1869">
        <v>39530</v>
      </c>
    </row>
    <row r="1374" spans="1:1">
      <c r="A1374" s="1869">
        <v>39531</v>
      </c>
    </row>
    <row r="1375" spans="1:1">
      <c r="A1375" s="1869">
        <v>39532</v>
      </c>
    </row>
    <row r="1376" spans="1:1">
      <c r="A1376" s="1869">
        <v>39533</v>
      </c>
    </row>
    <row r="1377" spans="1:1">
      <c r="A1377" s="1869">
        <v>39534</v>
      </c>
    </row>
    <row r="1378" spans="1:1">
      <c r="A1378" s="1869">
        <v>39535</v>
      </c>
    </row>
    <row r="1379" spans="1:1">
      <c r="A1379" s="1869">
        <v>39536</v>
      </c>
    </row>
    <row r="1380" spans="1:1">
      <c r="A1380" s="1869">
        <v>39537</v>
      </c>
    </row>
    <row r="1381" spans="1:1">
      <c r="A1381" s="1869">
        <v>39538</v>
      </c>
    </row>
    <row r="1382" spans="1:1">
      <c r="A1382" s="1869">
        <v>39539</v>
      </c>
    </row>
    <row r="1383" spans="1:1">
      <c r="A1383" s="1869">
        <v>39540</v>
      </c>
    </row>
    <row r="1384" spans="1:1">
      <c r="A1384" s="1869">
        <v>39541</v>
      </c>
    </row>
    <row r="1385" spans="1:1">
      <c r="A1385" s="1869">
        <v>39542</v>
      </c>
    </row>
    <row r="1386" spans="1:1">
      <c r="A1386" s="1869">
        <v>39543</v>
      </c>
    </row>
    <row r="1387" spans="1:1">
      <c r="A1387" s="1869">
        <v>39544</v>
      </c>
    </row>
    <row r="1388" spans="1:1">
      <c r="A1388" s="1869">
        <v>39545</v>
      </c>
    </row>
    <row r="1389" spans="1:1">
      <c r="A1389" s="1869">
        <v>39546</v>
      </c>
    </row>
    <row r="1390" spans="1:1">
      <c r="A1390" s="1869">
        <v>39547</v>
      </c>
    </row>
    <row r="1391" spans="1:1">
      <c r="A1391" s="1869">
        <v>39548</v>
      </c>
    </row>
    <row r="1392" spans="1:1">
      <c r="A1392" s="1869">
        <v>39549</v>
      </c>
    </row>
    <row r="1393" spans="1:1">
      <c r="A1393" s="1869">
        <v>39550</v>
      </c>
    </row>
    <row r="1394" spans="1:1">
      <c r="A1394" s="1869">
        <v>39551</v>
      </c>
    </row>
    <row r="1395" spans="1:1">
      <c r="A1395" s="1869">
        <v>39552</v>
      </c>
    </row>
    <row r="1396" spans="1:1">
      <c r="A1396" s="1869">
        <v>39553</v>
      </c>
    </row>
    <row r="1397" spans="1:1">
      <c r="A1397" s="1869">
        <v>39554</v>
      </c>
    </row>
    <row r="1398" spans="1:1">
      <c r="A1398" s="1869">
        <v>39555</v>
      </c>
    </row>
    <row r="1399" spans="1:1">
      <c r="A1399" s="1869">
        <v>39556</v>
      </c>
    </row>
    <row r="1400" spans="1:1">
      <c r="A1400" s="1869">
        <v>39557</v>
      </c>
    </row>
    <row r="1401" spans="1:1">
      <c r="A1401" s="1869">
        <v>39558</v>
      </c>
    </row>
    <row r="1402" spans="1:1">
      <c r="A1402" s="1869">
        <v>39559</v>
      </c>
    </row>
    <row r="1403" spans="1:1">
      <c r="A1403" s="1869">
        <v>39560</v>
      </c>
    </row>
    <row r="1404" spans="1:1">
      <c r="A1404" s="1869">
        <v>39561</v>
      </c>
    </row>
    <row r="1405" spans="1:1">
      <c r="A1405" s="1869">
        <v>39562</v>
      </c>
    </row>
    <row r="1406" spans="1:1">
      <c r="A1406" s="1869">
        <v>39563</v>
      </c>
    </row>
    <row r="1407" spans="1:1">
      <c r="A1407" s="1869">
        <v>39564</v>
      </c>
    </row>
    <row r="1408" spans="1:1">
      <c r="A1408" s="1869">
        <v>39565</v>
      </c>
    </row>
    <row r="1409" spans="1:1">
      <c r="A1409" s="1869">
        <v>39566</v>
      </c>
    </row>
    <row r="1410" spans="1:1">
      <c r="A1410" s="1869">
        <v>39567</v>
      </c>
    </row>
    <row r="1411" spans="1:1">
      <c r="A1411" s="1869">
        <v>39568</v>
      </c>
    </row>
    <row r="1412" spans="1:1">
      <c r="A1412" s="1869">
        <v>39569</v>
      </c>
    </row>
    <row r="1413" spans="1:1">
      <c r="A1413" s="1869">
        <v>39570</v>
      </c>
    </row>
    <row r="1414" spans="1:1">
      <c r="A1414" s="1869">
        <v>39571</v>
      </c>
    </row>
    <row r="1415" spans="1:1">
      <c r="A1415" s="1869">
        <v>39572</v>
      </c>
    </row>
    <row r="1416" spans="1:1">
      <c r="A1416" s="1869">
        <v>39573</v>
      </c>
    </row>
    <row r="1417" spans="1:1">
      <c r="A1417" s="1869">
        <v>39574</v>
      </c>
    </row>
    <row r="1418" spans="1:1">
      <c r="A1418" s="1869">
        <v>39575</v>
      </c>
    </row>
    <row r="1419" spans="1:1">
      <c r="A1419" s="1869">
        <v>39576</v>
      </c>
    </row>
    <row r="1420" spans="1:1">
      <c r="A1420" s="1869">
        <v>39577</v>
      </c>
    </row>
    <row r="1421" spans="1:1">
      <c r="A1421" s="1869">
        <v>39578</v>
      </c>
    </row>
    <row r="1422" spans="1:1">
      <c r="A1422" s="1869">
        <v>39579</v>
      </c>
    </row>
    <row r="1423" spans="1:1">
      <c r="A1423" s="1869">
        <v>39580</v>
      </c>
    </row>
    <row r="1424" spans="1:1">
      <c r="A1424" s="1869">
        <v>39581</v>
      </c>
    </row>
    <row r="1425" spans="1:1">
      <c r="A1425" s="1869">
        <v>39582</v>
      </c>
    </row>
    <row r="1426" spans="1:1">
      <c r="A1426" s="1869">
        <v>39583</v>
      </c>
    </row>
    <row r="1427" spans="1:1">
      <c r="A1427" s="1869">
        <v>39584</v>
      </c>
    </row>
    <row r="1428" spans="1:1">
      <c r="A1428" s="1869">
        <v>39585</v>
      </c>
    </row>
    <row r="1429" spans="1:1">
      <c r="A1429" s="1869">
        <v>39586</v>
      </c>
    </row>
    <row r="1430" spans="1:1">
      <c r="A1430" s="1869">
        <v>39587</v>
      </c>
    </row>
    <row r="1431" spans="1:1">
      <c r="A1431" s="1869">
        <v>39588</v>
      </c>
    </row>
    <row r="1432" spans="1:1">
      <c r="A1432" s="1869">
        <v>39589</v>
      </c>
    </row>
    <row r="1433" spans="1:1">
      <c r="A1433" s="1869">
        <v>39590</v>
      </c>
    </row>
    <row r="1434" spans="1:1">
      <c r="A1434" s="1869">
        <v>39591</v>
      </c>
    </row>
    <row r="1435" spans="1:1">
      <c r="A1435" s="1869">
        <v>39592</v>
      </c>
    </row>
    <row r="1436" spans="1:1">
      <c r="A1436" s="1869">
        <v>39593</v>
      </c>
    </row>
    <row r="1437" spans="1:1">
      <c r="A1437" s="1869">
        <v>39594</v>
      </c>
    </row>
    <row r="1438" spans="1:1">
      <c r="A1438" s="1869">
        <v>39595</v>
      </c>
    </row>
    <row r="1439" spans="1:1">
      <c r="A1439" s="1869">
        <v>39596</v>
      </c>
    </row>
    <row r="1440" spans="1:1">
      <c r="A1440" s="1869">
        <v>39597</v>
      </c>
    </row>
    <row r="1441" spans="1:1">
      <c r="A1441" s="1869">
        <v>39598</v>
      </c>
    </row>
    <row r="1442" spans="1:1">
      <c r="A1442" s="1869">
        <v>39599</v>
      </c>
    </row>
    <row r="1443" spans="1:1">
      <c r="A1443" s="1869">
        <v>39600</v>
      </c>
    </row>
    <row r="1444" spans="1:1">
      <c r="A1444" s="1869">
        <v>39601</v>
      </c>
    </row>
    <row r="1445" spans="1:1">
      <c r="A1445" s="1869">
        <v>39602</v>
      </c>
    </row>
    <row r="1446" spans="1:1">
      <c r="A1446" s="1869">
        <v>39603</v>
      </c>
    </row>
    <row r="1447" spans="1:1">
      <c r="A1447" s="1869">
        <v>39604</v>
      </c>
    </row>
    <row r="1448" spans="1:1">
      <c r="A1448" s="1869">
        <v>39605</v>
      </c>
    </row>
    <row r="1449" spans="1:1">
      <c r="A1449" s="1869">
        <v>39606</v>
      </c>
    </row>
    <row r="1450" spans="1:1">
      <c r="A1450" s="1869">
        <v>39607</v>
      </c>
    </row>
    <row r="1451" spans="1:1">
      <c r="A1451" s="1869">
        <v>39608</v>
      </c>
    </row>
    <row r="1452" spans="1:1">
      <c r="A1452" s="1869">
        <v>39609</v>
      </c>
    </row>
    <row r="1453" spans="1:1">
      <c r="A1453" s="1869">
        <v>39610</v>
      </c>
    </row>
    <row r="1454" spans="1:1">
      <c r="A1454" s="1869">
        <v>39611</v>
      </c>
    </row>
    <row r="1455" spans="1:1">
      <c r="A1455" s="1869">
        <v>39612</v>
      </c>
    </row>
    <row r="1456" spans="1:1">
      <c r="A1456" s="1869">
        <v>39613</v>
      </c>
    </row>
    <row r="1457" spans="1:1">
      <c r="A1457" s="1869">
        <v>39614</v>
      </c>
    </row>
    <row r="1458" spans="1:1">
      <c r="A1458" s="1869">
        <v>39615</v>
      </c>
    </row>
    <row r="1459" spans="1:1">
      <c r="A1459" s="1869">
        <v>39616</v>
      </c>
    </row>
    <row r="1460" spans="1:1">
      <c r="A1460" s="1869">
        <v>39617</v>
      </c>
    </row>
    <row r="1461" spans="1:1">
      <c r="A1461" s="1869">
        <v>39618</v>
      </c>
    </row>
    <row r="1462" spans="1:1">
      <c r="A1462" s="1869">
        <v>39619</v>
      </c>
    </row>
    <row r="1463" spans="1:1">
      <c r="A1463" s="1869">
        <v>39620</v>
      </c>
    </row>
    <row r="1464" spans="1:1">
      <c r="A1464" s="1869">
        <v>39621</v>
      </c>
    </row>
    <row r="1465" spans="1:1">
      <c r="A1465" s="1869">
        <v>39622</v>
      </c>
    </row>
    <row r="1466" spans="1:1">
      <c r="A1466" s="1869">
        <v>39623</v>
      </c>
    </row>
    <row r="1467" spans="1:1">
      <c r="A1467" s="1869">
        <v>39624</v>
      </c>
    </row>
    <row r="1468" spans="1:1">
      <c r="A1468" s="1869">
        <v>39625</v>
      </c>
    </row>
    <row r="1469" spans="1:1">
      <c r="A1469" s="1869">
        <v>39626</v>
      </c>
    </row>
    <row r="1470" spans="1:1">
      <c r="A1470" s="1869">
        <v>39627</v>
      </c>
    </row>
    <row r="1471" spans="1:1">
      <c r="A1471" s="1869">
        <v>39628</v>
      </c>
    </row>
    <row r="1472" spans="1:1">
      <c r="A1472" s="1869">
        <v>39629</v>
      </c>
    </row>
    <row r="1473" spans="1:1">
      <c r="A1473" s="1869">
        <v>39630</v>
      </c>
    </row>
    <row r="1474" spans="1:1">
      <c r="A1474" s="1869">
        <v>39631</v>
      </c>
    </row>
    <row r="1475" spans="1:1">
      <c r="A1475" s="1869">
        <v>39632</v>
      </c>
    </row>
    <row r="1476" spans="1:1">
      <c r="A1476" s="1869">
        <v>39633</v>
      </c>
    </row>
    <row r="1477" spans="1:1">
      <c r="A1477" s="1869">
        <v>39634</v>
      </c>
    </row>
    <row r="1478" spans="1:1">
      <c r="A1478" s="1869">
        <v>39635</v>
      </c>
    </row>
    <row r="1479" spans="1:1">
      <c r="A1479" s="1869">
        <v>39636</v>
      </c>
    </row>
    <row r="1480" spans="1:1">
      <c r="A1480" s="1869">
        <v>39637</v>
      </c>
    </row>
    <row r="1481" spans="1:1">
      <c r="A1481" s="1869">
        <v>39638</v>
      </c>
    </row>
    <row r="1482" spans="1:1">
      <c r="A1482" s="1869">
        <v>39639</v>
      </c>
    </row>
    <row r="1483" spans="1:1">
      <c r="A1483" s="1869">
        <v>39640</v>
      </c>
    </row>
    <row r="1484" spans="1:1">
      <c r="A1484" s="1869">
        <v>39641</v>
      </c>
    </row>
    <row r="1485" spans="1:1">
      <c r="A1485" s="1869">
        <v>39642</v>
      </c>
    </row>
    <row r="1486" spans="1:1">
      <c r="A1486" s="1869">
        <v>39643</v>
      </c>
    </row>
    <row r="1487" spans="1:1">
      <c r="A1487" s="1869">
        <v>39644</v>
      </c>
    </row>
    <row r="1488" spans="1:1">
      <c r="A1488" s="1869">
        <v>39645</v>
      </c>
    </row>
    <row r="1489" spans="1:1">
      <c r="A1489" s="1869">
        <v>39646</v>
      </c>
    </row>
    <row r="1490" spans="1:1">
      <c r="A1490" s="1869">
        <v>39647</v>
      </c>
    </row>
    <row r="1491" spans="1:1">
      <c r="A1491" s="1869">
        <v>39648</v>
      </c>
    </row>
    <row r="1492" spans="1:1">
      <c r="A1492" s="1869">
        <v>39649</v>
      </c>
    </row>
    <row r="1493" spans="1:1">
      <c r="A1493" s="1869">
        <v>39650</v>
      </c>
    </row>
    <row r="1494" spans="1:1">
      <c r="A1494" s="1869">
        <v>39651</v>
      </c>
    </row>
    <row r="1495" spans="1:1">
      <c r="A1495" s="1869">
        <v>39652</v>
      </c>
    </row>
    <row r="1496" spans="1:1">
      <c r="A1496" s="1869">
        <v>39653</v>
      </c>
    </row>
    <row r="1497" spans="1:1">
      <c r="A1497" s="1869">
        <v>39654</v>
      </c>
    </row>
    <row r="1498" spans="1:1">
      <c r="A1498" s="1869">
        <v>39655</v>
      </c>
    </row>
    <row r="1499" spans="1:1">
      <c r="A1499" s="1869">
        <v>39656</v>
      </c>
    </row>
    <row r="1500" spans="1:1">
      <c r="A1500" s="1869">
        <v>39657</v>
      </c>
    </row>
    <row r="1501" spans="1:1">
      <c r="A1501" s="1869">
        <v>39658</v>
      </c>
    </row>
    <row r="1502" spans="1:1">
      <c r="A1502" s="1869">
        <v>39659</v>
      </c>
    </row>
    <row r="1503" spans="1:1">
      <c r="A1503" s="1869">
        <v>39660</v>
      </c>
    </row>
    <row r="1504" spans="1:1">
      <c r="A1504" s="1869">
        <v>39661</v>
      </c>
    </row>
    <row r="1505" spans="1:1">
      <c r="A1505" s="1869">
        <v>39662</v>
      </c>
    </row>
    <row r="1506" spans="1:1">
      <c r="A1506" s="1869">
        <v>39663</v>
      </c>
    </row>
    <row r="1507" spans="1:1">
      <c r="A1507" s="1869">
        <v>39664</v>
      </c>
    </row>
    <row r="1508" spans="1:1">
      <c r="A1508" s="1869">
        <v>39665</v>
      </c>
    </row>
    <row r="1509" spans="1:1">
      <c r="A1509" s="1869">
        <v>39666</v>
      </c>
    </row>
    <row r="1510" spans="1:1">
      <c r="A1510" s="1869">
        <v>39667</v>
      </c>
    </row>
    <row r="1511" spans="1:1">
      <c r="A1511" s="1869">
        <v>39668</v>
      </c>
    </row>
    <row r="1512" spans="1:1">
      <c r="A1512" s="1869">
        <v>39669</v>
      </c>
    </row>
    <row r="1513" spans="1:1">
      <c r="A1513" s="1869">
        <v>39670</v>
      </c>
    </row>
    <row r="1514" spans="1:1">
      <c r="A1514" s="1869">
        <v>39671</v>
      </c>
    </row>
    <row r="1515" spans="1:1">
      <c r="A1515" s="1869">
        <v>39672</v>
      </c>
    </row>
    <row r="1516" spans="1:1">
      <c r="A1516" s="1869">
        <v>39673</v>
      </c>
    </row>
    <row r="1517" spans="1:1">
      <c r="A1517" s="1869">
        <v>39674</v>
      </c>
    </row>
    <row r="1518" spans="1:1">
      <c r="A1518" s="1869">
        <v>39675</v>
      </c>
    </row>
    <row r="1519" spans="1:1">
      <c r="A1519" s="1869">
        <v>39676</v>
      </c>
    </row>
    <row r="1520" spans="1:1">
      <c r="A1520" s="1869">
        <v>39677</v>
      </c>
    </row>
    <row r="1521" spans="1:1">
      <c r="A1521" s="1869">
        <v>39678</v>
      </c>
    </row>
    <row r="1522" spans="1:1">
      <c r="A1522" s="1869">
        <v>39679</v>
      </c>
    </row>
    <row r="1523" spans="1:1">
      <c r="A1523" s="1869">
        <v>39680</v>
      </c>
    </row>
    <row r="1524" spans="1:1">
      <c r="A1524" s="1869">
        <v>39681</v>
      </c>
    </row>
    <row r="1525" spans="1:1">
      <c r="A1525" s="1869">
        <v>39682</v>
      </c>
    </row>
    <row r="1526" spans="1:1">
      <c r="A1526" s="1869">
        <v>39683</v>
      </c>
    </row>
    <row r="1527" spans="1:1">
      <c r="A1527" s="1869">
        <v>39684</v>
      </c>
    </row>
    <row r="1528" spans="1:1">
      <c r="A1528" s="1869">
        <v>39685</v>
      </c>
    </row>
    <row r="1529" spans="1:1">
      <c r="A1529" s="1869">
        <v>39686</v>
      </c>
    </row>
    <row r="1530" spans="1:1">
      <c r="A1530" s="1869">
        <v>39687</v>
      </c>
    </row>
    <row r="1531" spans="1:1">
      <c r="A1531" s="1869">
        <v>39688</v>
      </c>
    </row>
    <row r="1532" spans="1:1">
      <c r="A1532" s="1869">
        <v>39689</v>
      </c>
    </row>
    <row r="1533" spans="1:1">
      <c r="A1533" s="1869">
        <v>39690</v>
      </c>
    </row>
    <row r="1534" spans="1:1">
      <c r="A1534" s="1869">
        <v>39691</v>
      </c>
    </row>
    <row r="1535" spans="1:1">
      <c r="A1535" s="1869">
        <v>39692</v>
      </c>
    </row>
    <row r="1536" spans="1:1">
      <c r="A1536" s="1869">
        <v>39693</v>
      </c>
    </row>
    <row r="1537" spans="1:1">
      <c r="A1537" s="1869">
        <v>39694</v>
      </c>
    </row>
    <row r="1538" spans="1:1">
      <c r="A1538" s="1869">
        <v>39695</v>
      </c>
    </row>
    <row r="1539" spans="1:1">
      <c r="A1539" s="1869">
        <v>39696</v>
      </c>
    </row>
    <row r="1540" spans="1:1">
      <c r="A1540" s="1869">
        <v>39697</v>
      </c>
    </row>
    <row r="1541" spans="1:1">
      <c r="A1541" s="1869">
        <v>39698</v>
      </c>
    </row>
    <row r="1542" spans="1:1">
      <c r="A1542" s="1869">
        <v>39699</v>
      </c>
    </row>
    <row r="1543" spans="1:1">
      <c r="A1543" s="1869">
        <v>39700</v>
      </c>
    </row>
    <row r="1544" spans="1:1">
      <c r="A1544" s="1869">
        <v>39701</v>
      </c>
    </row>
    <row r="1545" spans="1:1">
      <c r="A1545" s="1869">
        <v>39702</v>
      </c>
    </row>
    <row r="1546" spans="1:1">
      <c r="A1546" s="1869">
        <v>39703</v>
      </c>
    </row>
    <row r="1547" spans="1:1">
      <c r="A1547" s="1869">
        <v>39704</v>
      </c>
    </row>
    <row r="1548" spans="1:1">
      <c r="A1548" s="1869">
        <v>39705</v>
      </c>
    </row>
    <row r="1549" spans="1:1">
      <c r="A1549" s="1869">
        <v>39706</v>
      </c>
    </row>
    <row r="1550" spans="1:1">
      <c r="A1550" s="1869">
        <v>39707</v>
      </c>
    </row>
    <row r="1551" spans="1:1">
      <c r="A1551" s="1869">
        <v>39708</v>
      </c>
    </row>
    <row r="1552" spans="1:1">
      <c r="A1552" s="1869">
        <v>39709</v>
      </c>
    </row>
    <row r="1553" spans="1:1">
      <c r="A1553" s="1869">
        <v>39710</v>
      </c>
    </row>
    <row r="1554" spans="1:1">
      <c r="A1554" s="1869">
        <v>39711</v>
      </c>
    </row>
    <row r="1555" spans="1:1">
      <c r="A1555" s="1869">
        <v>39712</v>
      </c>
    </row>
    <row r="1556" spans="1:1">
      <c r="A1556" s="1869">
        <v>39713</v>
      </c>
    </row>
    <row r="1557" spans="1:1">
      <c r="A1557" s="1869">
        <v>39714</v>
      </c>
    </row>
    <row r="1558" spans="1:1">
      <c r="A1558" s="1869">
        <v>39715</v>
      </c>
    </row>
    <row r="1559" spans="1:1">
      <c r="A1559" s="1869">
        <v>39716</v>
      </c>
    </row>
    <row r="1560" spans="1:1">
      <c r="A1560" s="1869">
        <v>39717</v>
      </c>
    </row>
    <row r="1561" spans="1:1">
      <c r="A1561" s="1869">
        <v>39718</v>
      </c>
    </row>
    <row r="1562" spans="1:1">
      <c r="A1562" s="1869">
        <v>39719</v>
      </c>
    </row>
    <row r="1563" spans="1:1">
      <c r="A1563" s="1869">
        <v>39720</v>
      </c>
    </row>
    <row r="1564" spans="1:1">
      <c r="A1564" s="1869">
        <v>39721</v>
      </c>
    </row>
    <row r="1565" spans="1:1">
      <c r="A1565" s="1869">
        <v>39722</v>
      </c>
    </row>
    <row r="1566" spans="1:1">
      <c r="A1566" s="1869">
        <v>39723</v>
      </c>
    </row>
    <row r="1567" spans="1:1">
      <c r="A1567" s="1869">
        <v>39724</v>
      </c>
    </row>
    <row r="1568" spans="1:1">
      <c r="A1568" s="1869">
        <v>39725</v>
      </c>
    </row>
    <row r="1569" spans="1:1">
      <c r="A1569" s="1869">
        <v>39726</v>
      </c>
    </row>
    <row r="1570" spans="1:1">
      <c r="A1570" s="1869">
        <v>39727</v>
      </c>
    </row>
    <row r="1571" spans="1:1">
      <c r="A1571" s="1869">
        <v>39728</v>
      </c>
    </row>
    <row r="1572" spans="1:1">
      <c r="A1572" s="1869">
        <v>39729</v>
      </c>
    </row>
    <row r="1573" spans="1:1">
      <c r="A1573" s="1869">
        <v>39730</v>
      </c>
    </row>
    <row r="1574" spans="1:1">
      <c r="A1574" s="1869">
        <v>39731</v>
      </c>
    </row>
    <row r="1575" spans="1:1">
      <c r="A1575" s="1869">
        <v>39732</v>
      </c>
    </row>
    <row r="1576" spans="1:1">
      <c r="A1576" s="1869">
        <v>39733</v>
      </c>
    </row>
    <row r="1577" spans="1:1">
      <c r="A1577" s="1869">
        <v>39734</v>
      </c>
    </row>
    <row r="1578" spans="1:1">
      <c r="A1578" s="1869">
        <v>39735</v>
      </c>
    </row>
    <row r="1579" spans="1:1">
      <c r="A1579" s="1869">
        <v>39736</v>
      </c>
    </row>
    <row r="1580" spans="1:1">
      <c r="A1580" s="1869">
        <v>39737</v>
      </c>
    </row>
    <row r="1581" spans="1:1">
      <c r="A1581" s="1869">
        <v>39738</v>
      </c>
    </row>
    <row r="1582" spans="1:1">
      <c r="A1582" s="1869">
        <v>39739</v>
      </c>
    </row>
    <row r="1583" spans="1:1">
      <c r="A1583" s="1869">
        <v>39740</v>
      </c>
    </row>
    <row r="1584" spans="1:1">
      <c r="A1584" s="1869">
        <v>39741</v>
      </c>
    </row>
    <row r="1585" spans="1:1">
      <c r="A1585" s="1869">
        <v>39742</v>
      </c>
    </row>
    <row r="1586" spans="1:1">
      <c r="A1586" s="1869">
        <v>39743</v>
      </c>
    </row>
    <row r="1587" spans="1:1">
      <c r="A1587" s="1869">
        <v>39744</v>
      </c>
    </row>
    <row r="1588" spans="1:1">
      <c r="A1588" s="1869">
        <v>39745</v>
      </c>
    </row>
    <row r="1589" spans="1:1">
      <c r="A1589" s="1869">
        <v>39746</v>
      </c>
    </row>
    <row r="1590" spans="1:1">
      <c r="A1590" s="1869">
        <v>39747</v>
      </c>
    </row>
    <row r="1591" spans="1:1">
      <c r="A1591" s="1869">
        <v>39748</v>
      </c>
    </row>
    <row r="1592" spans="1:1">
      <c r="A1592" s="1869">
        <v>39749</v>
      </c>
    </row>
    <row r="1593" spans="1:1">
      <c r="A1593" s="1869">
        <v>39750</v>
      </c>
    </row>
    <row r="1594" spans="1:1">
      <c r="A1594" s="1869">
        <v>39751</v>
      </c>
    </row>
    <row r="1595" spans="1:1">
      <c r="A1595" s="1869">
        <v>39752</v>
      </c>
    </row>
    <row r="1596" spans="1:1">
      <c r="A1596" s="1869">
        <v>39753</v>
      </c>
    </row>
    <row r="1597" spans="1:1">
      <c r="A1597" s="1869">
        <v>39754</v>
      </c>
    </row>
    <row r="1598" spans="1:1">
      <c r="A1598" s="1869">
        <v>39755</v>
      </c>
    </row>
    <row r="1599" spans="1:1">
      <c r="A1599" s="1869">
        <v>39756</v>
      </c>
    </row>
    <row r="1600" spans="1:1">
      <c r="A1600" s="1869">
        <v>39757</v>
      </c>
    </row>
    <row r="1601" spans="1:1">
      <c r="A1601" s="1869">
        <v>39758</v>
      </c>
    </row>
    <row r="1602" spans="1:1">
      <c r="A1602" s="1869">
        <v>39759</v>
      </c>
    </row>
    <row r="1603" spans="1:1">
      <c r="A1603" s="1869">
        <v>39760</v>
      </c>
    </row>
    <row r="1604" spans="1:1">
      <c r="A1604" s="1869">
        <v>39761</v>
      </c>
    </row>
    <row r="1605" spans="1:1">
      <c r="A1605" s="1869">
        <v>39762</v>
      </c>
    </row>
    <row r="1606" spans="1:1">
      <c r="A1606" s="1869">
        <v>39763</v>
      </c>
    </row>
    <row r="1607" spans="1:1">
      <c r="A1607" s="1869">
        <v>39764</v>
      </c>
    </row>
    <row r="1608" spans="1:1">
      <c r="A1608" s="1869">
        <v>39765</v>
      </c>
    </row>
    <row r="1609" spans="1:1">
      <c r="A1609" s="1869">
        <v>39766</v>
      </c>
    </row>
    <row r="1610" spans="1:1">
      <c r="A1610" s="1869">
        <v>39767</v>
      </c>
    </row>
    <row r="1611" spans="1:1">
      <c r="A1611" s="1869">
        <v>39768</v>
      </c>
    </row>
    <row r="1612" spans="1:1">
      <c r="A1612" s="1869">
        <v>39769</v>
      </c>
    </row>
    <row r="1613" spans="1:1">
      <c r="A1613" s="1869">
        <v>39770</v>
      </c>
    </row>
    <row r="1614" spans="1:1">
      <c r="A1614" s="1869">
        <v>39771</v>
      </c>
    </row>
    <row r="1615" spans="1:1">
      <c r="A1615" s="1869">
        <v>39772</v>
      </c>
    </row>
    <row r="1616" spans="1:1">
      <c r="A1616" s="1869">
        <v>39773</v>
      </c>
    </row>
    <row r="1617" spans="1:1">
      <c r="A1617" s="1869">
        <v>39774</v>
      </c>
    </row>
    <row r="1618" spans="1:1">
      <c r="A1618" s="1869">
        <v>39775</v>
      </c>
    </row>
    <row r="1619" spans="1:1">
      <c r="A1619" s="1869">
        <v>39776</v>
      </c>
    </row>
    <row r="1620" spans="1:1">
      <c r="A1620" s="1869">
        <v>39777</v>
      </c>
    </row>
    <row r="1621" spans="1:1">
      <c r="A1621" s="1869">
        <v>39778</v>
      </c>
    </row>
    <row r="1622" spans="1:1">
      <c r="A1622" s="1869">
        <v>39779</v>
      </c>
    </row>
    <row r="1623" spans="1:1">
      <c r="A1623" s="1869">
        <v>39780</v>
      </c>
    </row>
    <row r="1624" spans="1:1">
      <c r="A1624" s="1869">
        <v>39781</v>
      </c>
    </row>
    <row r="1625" spans="1:1">
      <c r="A1625" s="1869">
        <v>39782</v>
      </c>
    </row>
    <row r="1626" spans="1:1">
      <c r="A1626" s="1869">
        <v>39783</v>
      </c>
    </row>
    <row r="1627" spans="1:1">
      <c r="A1627" s="1869">
        <v>39784</v>
      </c>
    </row>
    <row r="1628" spans="1:1">
      <c r="A1628" s="1869">
        <v>39785</v>
      </c>
    </row>
    <row r="1629" spans="1:1">
      <c r="A1629" s="1869">
        <v>39786</v>
      </c>
    </row>
    <row r="1630" spans="1:1">
      <c r="A1630" s="1869">
        <v>39787</v>
      </c>
    </row>
    <row r="1631" spans="1:1">
      <c r="A1631" s="1869">
        <v>39788</v>
      </c>
    </row>
    <row r="1632" spans="1:1">
      <c r="A1632" s="1869">
        <v>39789</v>
      </c>
    </row>
    <row r="1633" spans="1:1">
      <c r="A1633" s="1869">
        <v>39790</v>
      </c>
    </row>
    <row r="1634" spans="1:1">
      <c r="A1634" s="1869">
        <v>39791</v>
      </c>
    </row>
    <row r="1635" spans="1:1">
      <c r="A1635" s="1869">
        <v>39792</v>
      </c>
    </row>
    <row r="1636" spans="1:1">
      <c r="A1636" s="1869">
        <v>39793</v>
      </c>
    </row>
    <row r="1637" spans="1:1">
      <c r="A1637" s="1869">
        <v>39794</v>
      </c>
    </row>
    <row r="1638" spans="1:1">
      <c r="A1638" s="1869">
        <v>39795</v>
      </c>
    </row>
    <row r="1639" spans="1:1">
      <c r="A1639" s="1869">
        <v>39796</v>
      </c>
    </row>
    <row r="1640" spans="1:1">
      <c r="A1640" s="1869">
        <v>39797</v>
      </c>
    </row>
    <row r="1641" spans="1:1">
      <c r="A1641" s="1869">
        <v>39798</v>
      </c>
    </row>
    <row r="1642" spans="1:1">
      <c r="A1642" s="1869">
        <v>39799</v>
      </c>
    </row>
    <row r="1643" spans="1:1">
      <c r="A1643" s="1869">
        <v>39800</v>
      </c>
    </row>
    <row r="1644" spans="1:1">
      <c r="A1644" s="1869">
        <v>39801</v>
      </c>
    </row>
    <row r="1645" spans="1:1">
      <c r="A1645" s="1869">
        <v>39802</v>
      </c>
    </row>
    <row r="1646" spans="1:1">
      <c r="A1646" s="1869">
        <v>39803</v>
      </c>
    </row>
    <row r="1647" spans="1:1">
      <c r="A1647" s="1869">
        <v>39804</v>
      </c>
    </row>
    <row r="1648" spans="1:1">
      <c r="A1648" s="1869">
        <v>39805</v>
      </c>
    </row>
    <row r="1649" spans="1:1">
      <c r="A1649" s="1869">
        <v>39806</v>
      </c>
    </row>
    <row r="1650" spans="1:1">
      <c r="A1650" s="1869">
        <v>39807</v>
      </c>
    </row>
    <row r="1651" spans="1:1">
      <c r="A1651" s="1869">
        <v>39808</v>
      </c>
    </row>
    <row r="1652" spans="1:1">
      <c r="A1652" s="1869">
        <v>39809</v>
      </c>
    </row>
    <row r="1653" spans="1:1">
      <c r="A1653" s="1869">
        <v>39810</v>
      </c>
    </row>
    <row r="1654" spans="1:1">
      <c r="A1654" s="1869">
        <v>39811</v>
      </c>
    </row>
    <row r="1655" spans="1:1">
      <c r="A1655" s="1869">
        <v>39812</v>
      </c>
    </row>
    <row r="1656" spans="1:1">
      <c r="A1656" s="1869">
        <v>39813</v>
      </c>
    </row>
    <row r="1657" spans="1:1">
      <c r="A1657" s="1869">
        <v>39814</v>
      </c>
    </row>
    <row r="1658" spans="1:1">
      <c r="A1658" s="1869">
        <v>39815</v>
      </c>
    </row>
    <row r="1659" spans="1:1">
      <c r="A1659" s="1869">
        <v>39816</v>
      </c>
    </row>
    <row r="1660" spans="1:1">
      <c r="A1660" s="1869">
        <v>39817</v>
      </c>
    </row>
    <row r="1661" spans="1:1">
      <c r="A1661" s="1869">
        <v>39818</v>
      </c>
    </row>
    <row r="1662" spans="1:1">
      <c r="A1662" s="1869">
        <v>39819</v>
      </c>
    </row>
    <row r="1663" spans="1:1">
      <c r="A1663" s="1869">
        <v>39820</v>
      </c>
    </row>
    <row r="1664" spans="1:1">
      <c r="A1664" s="1869">
        <v>39821</v>
      </c>
    </row>
    <row r="1665" spans="1:1">
      <c r="A1665" s="1869">
        <v>39822</v>
      </c>
    </row>
    <row r="1666" spans="1:1">
      <c r="A1666" s="1869">
        <v>39823</v>
      </c>
    </row>
    <row r="1667" spans="1:1">
      <c r="A1667" s="1869">
        <v>39824</v>
      </c>
    </row>
    <row r="1668" spans="1:1">
      <c r="A1668" s="1869">
        <v>39825</v>
      </c>
    </row>
    <row r="1669" spans="1:1">
      <c r="A1669" s="1869">
        <v>39826</v>
      </c>
    </row>
    <row r="1670" spans="1:1">
      <c r="A1670" s="1869">
        <v>39827</v>
      </c>
    </row>
    <row r="1671" spans="1:1">
      <c r="A1671" s="1869">
        <v>39828</v>
      </c>
    </row>
    <row r="1672" spans="1:1">
      <c r="A1672" s="1869">
        <v>39829</v>
      </c>
    </row>
    <row r="1673" spans="1:1">
      <c r="A1673" s="1869">
        <v>39830</v>
      </c>
    </row>
    <row r="1674" spans="1:1">
      <c r="A1674" s="1869">
        <v>39831</v>
      </c>
    </row>
    <row r="1675" spans="1:1">
      <c r="A1675" s="1869">
        <v>39832</v>
      </c>
    </row>
    <row r="1676" spans="1:1">
      <c r="A1676" s="1869">
        <v>39833</v>
      </c>
    </row>
    <row r="1677" spans="1:1">
      <c r="A1677" s="1869">
        <v>39834</v>
      </c>
    </row>
    <row r="1678" spans="1:1">
      <c r="A1678" s="1869">
        <v>39835</v>
      </c>
    </row>
    <row r="1679" spans="1:1">
      <c r="A1679" s="1869">
        <v>39836</v>
      </c>
    </row>
    <row r="1680" spans="1:1">
      <c r="A1680" s="1869">
        <v>39837</v>
      </c>
    </row>
    <row r="1681" spans="1:1">
      <c r="A1681" s="1869">
        <v>39838</v>
      </c>
    </row>
    <row r="1682" spans="1:1">
      <c r="A1682" s="1869">
        <v>39839</v>
      </c>
    </row>
    <row r="1683" spans="1:1">
      <c r="A1683" s="1869">
        <v>39840</v>
      </c>
    </row>
    <row r="1684" spans="1:1">
      <c r="A1684" s="1869">
        <v>39841</v>
      </c>
    </row>
    <row r="1685" spans="1:1">
      <c r="A1685" s="1869">
        <v>39842</v>
      </c>
    </row>
    <row r="1686" spans="1:1">
      <c r="A1686" s="1869">
        <v>39843</v>
      </c>
    </row>
    <row r="1687" spans="1:1">
      <c r="A1687" s="1869">
        <v>39844</v>
      </c>
    </row>
    <row r="1688" spans="1:1">
      <c r="A1688" s="1869">
        <v>39845</v>
      </c>
    </row>
    <row r="1689" spans="1:1">
      <c r="A1689" s="1869">
        <v>39846</v>
      </c>
    </row>
    <row r="1690" spans="1:1">
      <c r="A1690" s="1869">
        <v>39847</v>
      </c>
    </row>
    <row r="1691" spans="1:1">
      <c r="A1691" s="1869">
        <v>39848</v>
      </c>
    </row>
    <row r="1692" spans="1:1">
      <c r="A1692" s="1869">
        <v>39849</v>
      </c>
    </row>
    <row r="1693" spans="1:1">
      <c r="A1693" s="1869">
        <v>39850</v>
      </c>
    </row>
    <row r="1694" spans="1:1">
      <c r="A1694" s="1869">
        <v>39851</v>
      </c>
    </row>
    <row r="1695" spans="1:1">
      <c r="A1695" s="1869">
        <v>39852</v>
      </c>
    </row>
    <row r="1696" spans="1:1">
      <c r="A1696" s="1869">
        <v>39853</v>
      </c>
    </row>
    <row r="1697" spans="1:1">
      <c r="A1697" s="1869">
        <v>39854</v>
      </c>
    </row>
    <row r="1698" spans="1:1">
      <c r="A1698" s="1869">
        <v>39855</v>
      </c>
    </row>
    <row r="1699" spans="1:1">
      <c r="A1699" s="1869">
        <v>39856</v>
      </c>
    </row>
    <row r="1700" spans="1:1">
      <c r="A1700" s="1869">
        <v>39857</v>
      </c>
    </row>
    <row r="1701" spans="1:1">
      <c r="A1701" s="1869">
        <v>39858</v>
      </c>
    </row>
    <row r="1702" spans="1:1">
      <c r="A1702" s="1869">
        <v>39859</v>
      </c>
    </row>
    <row r="1703" spans="1:1">
      <c r="A1703" s="1869">
        <v>39860</v>
      </c>
    </row>
    <row r="1704" spans="1:1">
      <c r="A1704" s="1869">
        <v>39861</v>
      </c>
    </row>
    <row r="1705" spans="1:1">
      <c r="A1705" s="1869">
        <v>39862</v>
      </c>
    </row>
    <row r="1706" spans="1:1">
      <c r="A1706" s="1869">
        <v>39863</v>
      </c>
    </row>
    <row r="1707" spans="1:1">
      <c r="A1707" s="1869">
        <v>39864</v>
      </c>
    </row>
    <row r="1708" spans="1:1">
      <c r="A1708" s="1869">
        <v>39865</v>
      </c>
    </row>
    <row r="1709" spans="1:1">
      <c r="A1709" s="1869">
        <v>39866</v>
      </c>
    </row>
    <row r="1714" spans="3:3">
      <c r="C1714" s="23" t="s">
        <v>657</v>
      </c>
    </row>
    <row r="1715" spans="3:3">
      <c r="C1715" s="23" t="s">
        <v>667</v>
      </c>
    </row>
  </sheetData>
  <protectedRanges>
    <protectedRange sqref="A79:D79 A80:C82 A83:D105 I79:I129 A107:H129 E79:H105" name="Range5"/>
    <protectedRange sqref="A59:A61 B59:G71" name="Range3"/>
    <protectedRange sqref="C41:G41" name="Range2"/>
    <protectedRange sqref="C24:G24" name="Range1"/>
    <protectedRange sqref="A3:B13 C3:I4 C6:I13 D5:G5" name="Range4"/>
    <protectedRange sqref="A106:H106" name="Range5_1"/>
  </protectedRanges>
  <mergeCells count="39">
    <mergeCell ref="B108:H108"/>
    <mergeCell ref="K13:R13"/>
    <mergeCell ref="B104:E104"/>
    <mergeCell ref="B95:E95"/>
    <mergeCell ref="B13:C13"/>
    <mergeCell ref="C57:D57"/>
    <mergeCell ref="B86:H86"/>
    <mergeCell ref="G104:H104"/>
    <mergeCell ref="B106:E106"/>
    <mergeCell ref="G106:H106"/>
    <mergeCell ref="B105:E105"/>
    <mergeCell ref="G105:H105"/>
    <mergeCell ref="B87:E87"/>
    <mergeCell ref="G87:H87"/>
    <mergeCell ref="B107:H107"/>
    <mergeCell ref="F57:G57"/>
    <mergeCell ref="K7:R7"/>
    <mergeCell ref="G6:I7"/>
    <mergeCell ref="C1:F1"/>
    <mergeCell ref="A3:I3"/>
    <mergeCell ref="B4:I4"/>
    <mergeCell ref="B6:C6"/>
    <mergeCell ref="B5:D5"/>
    <mergeCell ref="C11:H11"/>
    <mergeCell ref="A80:H80"/>
    <mergeCell ref="G95:H95"/>
    <mergeCell ref="B96:H96"/>
    <mergeCell ref="A116:I116"/>
    <mergeCell ref="B109:D109"/>
    <mergeCell ref="E110:F110"/>
    <mergeCell ref="A112:I112"/>
    <mergeCell ref="A113:I113"/>
    <mergeCell ref="A114:I114"/>
    <mergeCell ref="G109:H109"/>
    <mergeCell ref="H9:I9"/>
    <mergeCell ref="A55:I55"/>
    <mergeCell ref="H5:I5"/>
    <mergeCell ref="F8:G8"/>
    <mergeCell ref="H8:I8"/>
  </mergeCells>
  <phoneticPr fontId="0" type="noConversion"/>
  <dataValidations count="4">
    <dataValidation type="list" allowBlank="1" showInputMessage="1" showErrorMessage="1" sqref="A60:A61">
      <formula1>$A$135:$A$193</formula1>
    </dataValidation>
    <dataValidation type="list" allowBlank="1" showInputMessage="1" showErrorMessage="1" sqref="C15 E15 G15">
      <formula1>$A$195:$A$1708</formula1>
    </dataValidation>
    <dataValidation type="list" allowBlank="1" showInputMessage="1" showErrorMessage="1" sqref="D88">
      <formula1>$C$1714:$C$1716</formula1>
    </dataValidation>
    <dataValidation type="list" allowBlank="1" showInputMessage="1" showErrorMessage="1" sqref="B11:C11">
      <formula1>$AT$154:$AT$184</formula1>
    </dataValidation>
  </dataValidations>
  <printOptions horizontalCentered="1"/>
  <pageMargins left="0" right="0" top="0" bottom="0" header="0.5" footer="0.5"/>
  <pageSetup scale="75" fitToHeight="3" orientation="portrait" r:id="rId1"/>
  <headerFooter alignWithMargins="0">
    <oddHeader>&amp;C&amp;P</oddHeader>
    <oddFooter>&amp;L&amp;D
&amp;T&amp;CPage 1&amp;R&amp;F</oddFooter>
  </headerFooter>
  <rowBreaks count="1" manualBreakCount="1">
    <brk id="72"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Sheet1</vt:lpstr>
      <vt:lpstr>TMRF Sections 1-11</vt:lpstr>
      <vt:lpstr>TMRF Budget Section</vt:lpstr>
      <vt:lpstr>INSTRUCTIONS</vt:lpstr>
      <vt:lpstr>Budget Checklist</vt:lpstr>
      <vt:lpstr>Certification Requirement</vt:lpstr>
      <vt:lpstr>Conf-Close-Ck-List</vt:lpstr>
      <vt:lpstr>BudgetWorksheet</vt:lpstr>
      <vt:lpstr>Financial Summary</vt:lpstr>
      <vt:lpstr>Revenue</vt:lpstr>
      <vt:lpstr>Expense</vt:lpstr>
      <vt:lpstr>Expense Con't</vt:lpstr>
      <vt:lpstr>Social functions</vt:lpstr>
      <vt:lpstr>Sched of Pmts-US 1099</vt:lpstr>
      <vt:lpstr>Sched of Pmts-Non US 1042</vt:lpstr>
      <vt:lpstr>BK Reconciliation</vt:lpstr>
      <vt:lpstr>Destroy ck Letter</vt:lpstr>
      <vt:lpstr>Contract Listing</vt:lpstr>
      <vt:lpstr>Conference Summary Rpt</vt:lpstr>
      <vt:lpstr>Attendee List Sub Template</vt:lpstr>
      <vt:lpstr>Pref Vendor List</vt:lpstr>
      <vt:lpstr>Sheet7</vt:lpstr>
      <vt:lpstr>Test sheet</vt:lpstr>
      <vt:lpstr>'BK Reconciliation'!Print_Area</vt:lpstr>
      <vt:lpstr>'Budget Checklist'!Print_Area</vt:lpstr>
      <vt:lpstr>BudgetWorksheet!Print_Area</vt:lpstr>
      <vt:lpstr>'Certification Requirement'!Print_Area</vt:lpstr>
      <vt:lpstr>'Conf-Close-Ck-List'!Print_Area</vt:lpstr>
      <vt:lpstr>'Conference Summary Rpt'!Print_Area</vt:lpstr>
      <vt:lpstr>'Destroy ck Letter'!Print_Area</vt:lpstr>
      <vt:lpstr>Expense!Print_Area</vt:lpstr>
      <vt:lpstr>'Expense Con''t'!Print_Area</vt:lpstr>
      <vt:lpstr>'Financial Summary'!Print_Area</vt:lpstr>
      <vt:lpstr>INSTRUCTIONS!Print_Area</vt:lpstr>
      <vt:lpstr>'Pref Vendor List'!Print_Area</vt:lpstr>
      <vt:lpstr>Revenue!Print_Area</vt:lpstr>
      <vt:lpstr>'Sched of Pmts-Non US 1042'!Print_Area</vt:lpstr>
      <vt:lpstr>'Sched of Pmts-US 1099'!Print_Area</vt:lpstr>
      <vt:lpstr>'Social functions'!Print_Area</vt:lpstr>
      <vt:lpstr>'TMRF Budget Section'!Print_Area</vt:lpstr>
      <vt:lpstr>'TMRF Sections 1-11'!Print_Area</vt:lpstr>
      <vt:lpstr>'Budget Checklist'!Print_Titles</vt:lpstr>
      <vt:lpstr>BudgetWorksheet!Print_Titles</vt:lpstr>
      <vt:lpstr>'Financial Summary'!Print_Titles</vt:lpstr>
      <vt:lpstr>INSTRUCTIONS!Print_Titles</vt:lpstr>
    </vt:vector>
  </TitlesOfParts>
  <Company>IEEE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Kevin Uherek</cp:lastModifiedBy>
  <cp:lastPrinted>2009-05-08T18:12:30Z</cp:lastPrinted>
  <dcterms:created xsi:type="dcterms:W3CDTF">2006-07-07T13:38:17Z</dcterms:created>
  <dcterms:modified xsi:type="dcterms:W3CDTF">2009-05-08T18:47:25Z</dcterms:modified>
</cp:coreProperties>
</file>